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9_{B6FA9855-7141-49C1-909D-0711F7BFD6F6}" xr6:coauthVersionLast="47" xr6:coauthVersionMax="47" xr10:uidLastSave="{00000000-0000-0000-0000-000000000000}"/>
  <bookViews>
    <workbookView xWindow="28680" yWindow="-120" windowWidth="29040" windowHeight="15720" xr2:uid="{AEE61C0D-3064-4E8A-A069-7552A3447516}"/>
  </bookViews>
  <sheets>
    <sheet name="SubSector Analysis" sheetId="3" r:id="rId1"/>
    <sheet name="Nifty 750 Analysis" sheetId="2" r:id="rId2"/>
    <sheet name="Price_Filter_04_12_2024" sheetId="1" r:id="rId3"/>
  </sheets>
  <calcPr calcId="0"/>
</workbook>
</file>

<file path=xl/calcChain.xml><?xml version="1.0" encoding="utf-8"?>
<calcChain xmlns="http://schemas.openxmlformats.org/spreadsheetml/2006/main">
  <c r="P39" i="3" l="1"/>
  <c r="N88" i="3"/>
  <c r="N70" i="3"/>
  <c r="L9" i="3"/>
  <c r="L101" i="3"/>
  <c r="L31" i="3"/>
  <c r="K72" i="3"/>
  <c r="K47" i="3"/>
  <c r="K111" i="3"/>
  <c r="J24" i="3"/>
  <c r="J57" i="3"/>
  <c r="J97" i="3"/>
  <c r="J88" i="3"/>
  <c r="J110" i="3"/>
  <c r="I39" i="3"/>
  <c r="I87" i="3"/>
  <c r="I51" i="3"/>
  <c r="I103" i="3"/>
  <c r="I80" i="3"/>
  <c r="H23" i="3"/>
  <c r="H9" i="3"/>
  <c r="H35" i="3"/>
  <c r="H6" i="3"/>
  <c r="H105" i="3"/>
  <c r="H97" i="3"/>
  <c r="H5" i="3"/>
  <c r="H106" i="3"/>
  <c r="H69" i="3"/>
  <c r="H31" i="3"/>
  <c r="G39" i="3"/>
  <c r="G41" i="3"/>
  <c r="G79" i="3"/>
  <c r="G6" i="3"/>
  <c r="G92" i="3"/>
  <c r="G47" i="3"/>
  <c r="G5" i="3"/>
  <c r="G63" i="3"/>
  <c r="G115" i="3"/>
  <c r="G108" i="3"/>
  <c r="G111" i="3"/>
  <c r="F14" i="3"/>
  <c r="F43" i="3"/>
  <c r="F6" i="3"/>
  <c r="F92" i="3"/>
  <c r="F56" i="3"/>
  <c r="F47" i="3"/>
  <c r="F45" i="3"/>
  <c r="F5" i="3"/>
  <c r="F63" i="3"/>
  <c r="F115" i="3"/>
  <c r="F108" i="3"/>
  <c r="F111" i="3"/>
  <c r="F91" i="3"/>
  <c r="E23" i="3"/>
  <c r="E39" i="3"/>
  <c r="E41" i="3"/>
  <c r="E89" i="3"/>
  <c r="E40" i="3"/>
  <c r="E7" i="3"/>
  <c r="E87" i="3"/>
  <c r="E82" i="3"/>
  <c r="E57" i="3"/>
  <c r="E97" i="3"/>
  <c r="E51" i="3"/>
  <c r="E3" i="3"/>
  <c r="E73" i="3"/>
  <c r="E100" i="3"/>
  <c r="E44" i="3"/>
  <c r="E103" i="3"/>
  <c r="E69" i="3"/>
  <c r="E8" i="3"/>
  <c r="E42" i="3"/>
  <c r="E31" i="3"/>
  <c r="E109" i="3"/>
  <c r="E80" i="3"/>
  <c r="E119" i="3"/>
  <c r="D25" i="3"/>
  <c r="D9" i="3"/>
  <c r="D39" i="3"/>
  <c r="D52" i="3"/>
  <c r="D24" i="3"/>
  <c r="D89" i="3"/>
  <c r="D35" i="3"/>
  <c r="D13" i="3"/>
  <c r="D87" i="3"/>
  <c r="D62" i="3"/>
  <c r="D83" i="3"/>
  <c r="D105" i="3"/>
  <c r="D57" i="3"/>
  <c r="D55" i="3"/>
  <c r="D101" i="3"/>
  <c r="D51" i="3"/>
  <c r="D78" i="3"/>
  <c r="D50" i="3"/>
  <c r="D59" i="3"/>
  <c r="D100" i="3"/>
  <c r="D106" i="3"/>
  <c r="D88" i="3"/>
  <c r="D103" i="3"/>
  <c r="D66" i="3"/>
  <c r="D115" i="3"/>
  <c r="D70" i="3"/>
  <c r="D8" i="3"/>
  <c r="D71" i="3"/>
  <c r="D108" i="3"/>
  <c r="D110" i="3"/>
  <c r="D80" i="3"/>
  <c r="D75" i="3"/>
  <c r="D20" i="3"/>
  <c r="D111" i="3"/>
  <c r="D112" i="3"/>
  <c r="C25" i="3"/>
  <c r="C23" i="3"/>
  <c r="C14" i="3"/>
  <c r="C9" i="3"/>
  <c r="C52" i="3"/>
  <c r="C41" i="3"/>
  <c r="C43" i="3"/>
  <c r="C24" i="3"/>
  <c r="C35" i="3"/>
  <c r="C40" i="3"/>
  <c r="C6" i="3"/>
  <c r="C13" i="3"/>
  <c r="C62" i="3"/>
  <c r="C82" i="3"/>
  <c r="C92" i="3"/>
  <c r="C105" i="3"/>
  <c r="C55" i="3"/>
  <c r="C97" i="3"/>
  <c r="C47" i="3"/>
  <c r="C101" i="3"/>
  <c r="C78" i="3"/>
  <c r="C3" i="3"/>
  <c r="C5" i="3"/>
  <c r="C59" i="3"/>
  <c r="C106" i="3"/>
  <c r="C54" i="3"/>
  <c r="C44" i="3"/>
  <c r="C63" i="3"/>
  <c r="C88" i="3"/>
  <c r="C66" i="3"/>
  <c r="C53" i="3"/>
  <c r="C69" i="3"/>
  <c r="C115" i="3"/>
  <c r="C70" i="3"/>
  <c r="C71" i="3"/>
  <c r="C42" i="3"/>
  <c r="C31" i="3"/>
  <c r="C108" i="3"/>
  <c r="C110" i="3"/>
  <c r="C75" i="3"/>
  <c r="C119" i="3"/>
  <c r="C111" i="3"/>
  <c r="C118" i="3"/>
  <c r="C112" i="3"/>
  <c r="C114" i="3"/>
  <c r="B25" i="3"/>
  <c r="K25" i="3" s="1"/>
  <c r="B33" i="3"/>
  <c r="C33" i="3" s="1"/>
  <c r="B21" i="3"/>
  <c r="D21" i="3" s="1"/>
  <c r="B23" i="3"/>
  <c r="D23" i="3" s="1"/>
  <c r="B81" i="3"/>
  <c r="B14" i="3"/>
  <c r="H14" i="3" s="1"/>
  <c r="B27" i="3"/>
  <c r="B85" i="3"/>
  <c r="D85" i="3" s="1"/>
  <c r="B9" i="3"/>
  <c r="B32" i="3"/>
  <c r="C32" i="3" s="1"/>
  <c r="B15" i="3"/>
  <c r="B39" i="3"/>
  <c r="C39" i="3" s="1"/>
  <c r="B52" i="3"/>
  <c r="N52" i="3" s="1"/>
  <c r="B29" i="3"/>
  <c r="C29" i="3" s="1"/>
  <c r="B46" i="3"/>
  <c r="B41" i="3"/>
  <c r="D41" i="3" s="1"/>
  <c r="B79" i="3"/>
  <c r="B43" i="3"/>
  <c r="K43" i="3" s="1"/>
  <c r="B4" i="3"/>
  <c r="B77" i="3"/>
  <c r="B24" i="3"/>
  <c r="B96" i="3"/>
  <c r="K96" i="3" s="1"/>
  <c r="B10" i="3"/>
  <c r="B89" i="3"/>
  <c r="C89" i="3" s="1"/>
  <c r="B35" i="3"/>
  <c r="E35" i="3" s="1"/>
  <c r="B61" i="3"/>
  <c r="C61" i="3" s="1"/>
  <c r="B72" i="3"/>
  <c r="D72" i="3" s="1"/>
  <c r="B40" i="3"/>
  <c r="D40" i="3" s="1"/>
  <c r="B48" i="3"/>
  <c r="G48" i="3" s="1"/>
  <c r="B6" i="3"/>
  <c r="D6" i="3" s="1"/>
  <c r="B7" i="3"/>
  <c r="F7" i="3" s="1"/>
  <c r="B16" i="3"/>
  <c r="E16" i="3" s="1"/>
  <c r="B13" i="3"/>
  <c r="B11" i="3"/>
  <c r="C11" i="3" s="1"/>
  <c r="B22" i="3"/>
  <c r="B87" i="3"/>
  <c r="C87" i="3" s="1"/>
  <c r="B62" i="3"/>
  <c r="H62" i="3" s="1"/>
  <c r="B2" i="3"/>
  <c r="B12" i="3"/>
  <c r="D12" i="3" s="1"/>
  <c r="B82" i="3"/>
  <c r="J82" i="3" s="1"/>
  <c r="B34" i="3"/>
  <c r="B92" i="3"/>
  <c r="D92" i="3" s="1"/>
  <c r="B56" i="3"/>
  <c r="B83" i="3"/>
  <c r="B105" i="3"/>
  <c r="B95" i="3"/>
  <c r="B38" i="3"/>
  <c r="B57" i="3"/>
  <c r="C57" i="3" s="1"/>
  <c r="B55" i="3"/>
  <c r="E55" i="3" s="1"/>
  <c r="B49" i="3"/>
  <c r="H49" i="3" s="1"/>
  <c r="B58" i="3"/>
  <c r="D58" i="3" s="1"/>
  <c r="B97" i="3"/>
  <c r="D97" i="3" s="1"/>
  <c r="B36" i="3"/>
  <c r="B47" i="3"/>
  <c r="D47" i="3" s="1"/>
  <c r="B45" i="3"/>
  <c r="C45" i="3" s="1"/>
  <c r="B37" i="3"/>
  <c r="B101" i="3"/>
  <c r="B60" i="3"/>
  <c r="B26" i="3"/>
  <c r="B51" i="3"/>
  <c r="P51" i="3" s="1"/>
  <c r="B78" i="3"/>
  <c r="H78" i="3" s="1"/>
  <c r="B28" i="3"/>
  <c r="C28" i="3" s="1"/>
  <c r="B98" i="3"/>
  <c r="M98" i="3" s="1"/>
  <c r="B3" i="3"/>
  <c r="H3" i="3" s="1"/>
  <c r="B113" i="3"/>
  <c r="B5" i="3"/>
  <c r="D5" i="3" s="1"/>
  <c r="B73" i="3"/>
  <c r="B50" i="3"/>
  <c r="E50" i="3" s="1"/>
  <c r="B59" i="3"/>
  <c r="B30" i="3"/>
  <c r="C30" i="3" s="1"/>
  <c r="B18" i="3"/>
  <c r="B100" i="3"/>
  <c r="C100" i="3" s="1"/>
  <c r="B106" i="3"/>
  <c r="E106" i="3" s="1"/>
  <c r="B54" i="3"/>
  <c r="B99" i="3"/>
  <c r="B44" i="3"/>
  <c r="D44" i="3" s="1"/>
  <c r="B84" i="3"/>
  <c r="G84" i="3" s="1"/>
  <c r="B63" i="3"/>
  <c r="K63" i="3" s="1"/>
  <c r="B67" i="3"/>
  <c r="J67" i="3" s="1"/>
  <c r="B64" i="3"/>
  <c r="B88" i="3"/>
  <c r="B94" i="3"/>
  <c r="B93" i="3"/>
  <c r="B103" i="3"/>
  <c r="J103" i="3" s="1"/>
  <c r="B66" i="3"/>
  <c r="E66" i="3" s="1"/>
  <c r="B53" i="3"/>
  <c r="E53" i="3" s="1"/>
  <c r="B68" i="3"/>
  <c r="D68" i="3" s="1"/>
  <c r="B69" i="3"/>
  <c r="D69" i="3" s="1"/>
  <c r="B65" i="3"/>
  <c r="G65" i="3" s="1"/>
  <c r="B115" i="3"/>
  <c r="E115" i="3" s="1"/>
  <c r="B102" i="3"/>
  <c r="C102" i="3" s="1"/>
  <c r="B86" i="3"/>
  <c r="D86" i="3" s="1"/>
  <c r="B70" i="3"/>
  <c r="B116" i="3"/>
  <c r="C116" i="3" s="1"/>
  <c r="B17" i="3"/>
  <c r="B8" i="3"/>
  <c r="C8" i="3" s="1"/>
  <c r="B71" i="3"/>
  <c r="E71" i="3" s="1"/>
  <c r="B42" i="3"/>
  <c r="B19" i="3"/>
  <c r="B31" i="3"/>
  <c r="D31" i="3" s="1"/>
  <c r="B107" i="3"/>
  <c r="G107" i="3" s="1"/>
  <c r="B108" i="3"/>
  <c r="J108" i="3" s="1"/>
  <c r="B109" i="3"/>
  <c r="F109" i="3" s="1"/>
  <c r="B104" i="3"/>
  <c r="B110" i="3"/>
  <c r="B117" i="3"/>
  <c r="L117" i="3" s="1"/>
  <c r="B74" i="3"/>
  <c r="B80" i="3"/>
  <c r="C80" i="3" s="1"/>
  <c r="B75" i="3"/>
  <c r="H75" i="3" s="1"/>
  <c r="B90" i="3"/>
  <c r="E90" i="3" s="1"/>
  <c r="B20" i="3"/>
  <c r="K20" i="3" s="1"/>
  <c r="B119" i="3"/>
  <c r="D119" i="3" s="1"/>
  <c r="B76" i="3"/>
  <c r="D76" i="3" s="1"/>
  <c r="B111" i="3"/>
  <c r="E111" i="3" s="1"/>
  <c r="B118" i="3"/>
  <c r="F118" i="3" s="1"/>
  <c r="B120" i="3"/>
  <c r="B112" i="3"/>
  <c r="B114" i="3"/>
  <c r="B91" i="3"/>
  <c r="AQ648" i="2"/>
  <c r="AQ502" i="2"/>
  <c r="AQ484" i="2"/>
  <c r="AQ129" i="2"/>
  <c r="AQ261" i="2"/>
  <c r="AQ396" i="2"/>
  <c r="AQ325" i="2"/>
  <c r="AQ532" i="2"/>
  <c r="AQ391" i="2"/>
  <c r="AQ673" i="2"/>
  <c r="AQ348" i="2"/>
  <c r="AQ231" i="2"/>
  <c r="AQ150" i="2"/>
  <c r="AQ674" i="2"/>
  <c r="AQ89" i="2"/>
  <c r="AQ222" i="2"/>
  <c r="AQ527" i="2"/>
  <c r="AQ598" i="2"/>
  <c r="AQ651" i="2"/>
  <c r="AQ351" i="2"/>
  <c r="AQ375" i="2"/>
  <c r="AQ389" i="2"/>
  <c r="AQ161" i="2"/>
  <c r="AQ265" i="2"/>
  <c r="AQ576" i="2"/>
  <c r="AQ565" i="2"/>
  <c r="AQ616" i="2"/>
  <c r="AQ81" i="2"/>
  <c r="AQ399" i="2"/>
  <c r="AQ74" i="2"/>
  <c r="AQ631" i="2"/>
  <c r="AQ417" i="2"/>
  <c r="AQ306" i="2"/>
  <c r="AQ709" i="2"/>
  <c r="AQ398" i="2"/>
  <c r="AQ21" i="2"/>
  <c r="AQ732" i="2"/>
  <c r="AQ61" i="2"/>
  <c r="AQ464" i="2"/>
  <c r="AQ687" i="2"/>
  <c r="AQ481" i="2"/>
  <c r="AQ319" i="2"/>
  <c r="AQ204" i="2"/>
  <c r="AQ447" i="2"/>
  <c r="AQ608" i="2"/>
  <c r="AQ530" i="2"/>
  <c r="AQ247" i="2"/>
  <c r="AQ482" i="2"/>
  <c r="AQ297" i="2"/>
  <c r="AQ330" i="2"/>
  <c r="AQ611" i="2"/>
  <c r="AQ337" i="2"/>
  <c r="AQ276" i="2"/>
  <c r="AQ175" i="2"/>
  <c r="AQ219" i="2"/>
  <c r="AQ511" i="2"/>
  <c r="AQ256" i="2"/>
  <c r="AQ475" i="2"/>
  <c r="AQ607" i="2"/>
  <c r="AQ154" i="2"/>
  <c r="AQ574" i="2"/>
  <c r="AQ514" i="2"/>
  <c r="AQ364" i="2"/>
  <c r="AQ329" i="2"/>
  <c r="AQ304" i="2"/>
  <c r="AQ343" i="2"/>
  <c r="AQ424" i="2"/>
  <c r="AQ489" i="2"/>
  <c r="AQ380" i="2"/>
  <c r="AQ592" i="2"/>
  <c r="AQ454" i="2"/>
  <c r="AQ209" i="2"/>
  <c r="AQ245" i="2"/>
  <c r="AQ164" i="2"/>
  <c r="AQ642" i="2"/>
  <c r="AQ35" i="2"/>
  <c r="AQ106" i="2"/>
  <c r="AQ310" i="2"/>
  <c r="AQ170" i="2"/>
  <c r="AQ258" i="2"/>
  <c r="AQ411" i="2"/>
  <c r="AQ259" i="2"/>
  <c r="AQ242" i="2"/>
  <c r="AQ155" i="2"/>
  <c r="AQ435" i="2"/>
  <c r="AQ547" i="2"/>
  <c r="AQ37" i="2"/>
  <c r="AQ27" i="2"/>
  <c r="AQ374" i="2"/>
  <c r="AQ365" i="2"/>
  <c r="AQ176" i="2"/>
  <c r="AQ131" i="2"/>
  <c r="AQ557" i="2"/>
  <c r="AQ612" i="2"/>
  <c r="AQ395" i="2"/>
  <c r="AQ10" i="2"/>
  <c r="AQ141" i="2"/>
  <c r="AQ516" i="2"/>
  <c r="AQ719" i="2"/>
  <c r="AQ441" i="2"/>
  <c r="AQ344" i="2"/>
  <c r="AQ357" i="2"/>
  <c r="AQ99" i="2"/>
  <c r="AQ102" i="2"/>
  <c r="AQ657" i="2"/>
  <c r="AQ370" i="2"/>
  <c r="AQ282" i="2"/>
  <c r="AQ384" i="2"/>
  <c r="AQ260" i="2"/>
  <c r="AQ513" i="2"/>
  <c r="AQ715" i="2"/>
  <c r="AQ51" i="2"/>
  <c r="AQ42" i="2"/>
  <c r="AQ46" i="2"/>
  <c r="AQ94" i="2"/>
  <c r="AQ333" i="2"/>
  <c r="AQ292" i="2"/>
  <c r="AQ346" i="2"/>
  <c r="AQ272" i="2"/>
  <c r="AQ408" i="2"/>
  <c r="AQ682" i="2"/>
  <c r="AQ570" i="2"/>
  <c r="AQ210" i="2"/>
  <c r="AQ148" i="2"/>
  <c r="AQ85" i="2"/>
  <c r="AQ378" i="2"/>
  <c r="AQ202" i="2"/>
  <c r="AQ394" i="2"/>
  <c r="AQ727" i="2"/>
  <c r="AQ162" i="2"/>
  <c r="AQ11" i="2"/>
  <c r="AQ444" i="2"/>
  <c r="AQ254" i="2"/>
  <c r="AQ518" i="2"/>
  <c r="AQ637" i="2"/>
  <c r="AQ331" i="2"/>
  <c r="AQ412" i="2"/>
  <c r="AQ663" i="2"/>
  <c r="AQ358" i="2"/>
  <c r="AQ342" i="2"/>
  <c r="AQ224" i="2"/>
  <c r="AQ653" i="2"/>
  <c r="AQ586" i="2"/>
  <c r="AQ97" i="2"/>
  <c r="AQ496" i="2"/>
  <c r="AQ471" i="2"/>
  <c r="AQ234" i="2"/>
  <c r="AQ188" i="2"/>
  <c r="AQ36" i="2"/>
  <c r="AQ446" i="2"/>
  <c r="AQ314" i="2"/>
  <c r="AQ497" i="2"/>
  <c r="AQ563" i="2"/>
  <c r="AQ393" i="2"/>
  <c r="AQ493" i="2"/>
  <c r="AQ733" i="2"/>
  <c r="AQ167" i="2"/>
  <c r="AQ221" i="2"/>
  <c r="AQ422" i="2"/>
  <c r="AQ25" i="2"/>
  <c r="AQ486" i="2"/>
  <c r="AQ525" i="2"/>
  <c r="AQ235" i="2"/>
  <c r="AQ689" i="2"/>
  <c r="AQ573" i="2"/>
  <c r="AQ195" i="2"/>
  <c r="AQ495" i="2"/>
  <c r="AQ56" i="2"/>
  <c r="AQ506" i="2"/>
  <c r="AQ321" i="2"/>
  <c r="AQ425" i="2"/>
  <c r="AQ163" i="2"/>
  <c r="AQ533" i="2"/>
  <c r="AQ116" i="2"/>
  <c r="AQ590" i="2"/>
  <c r="AQ626" i="2"/>
  <c r="AQ692" i="2"/>
  <c r="AQ541" i="2"/>
  <c r="AQ69" i="2"/>
  <c r="AQ439" i="2"/>
  <c r="AQ581" i="2"/>
  <c r="AQ266" i="2"/>
  <c r="AQ684" i="2"/>
  <c r="AQ680" i="2"/>
  <c r="AQ134" i="2"/>
  <c r="AQ641" i="2"/>
  <c r="AQ26" i="2"/>
  <c r="AQ585" i="2"/>
  <c r="AQ335" i="2"/>
  <c r="AQ336" i="2"/>
  <c r="AQ409" i="2"/>
  <c r="AQ517" i="2"/>
  <c r="AQ50" i="2"/>
  <c r="AQ206" i="2"/>
  <c r="AQ239" i="2"/>
  <c r="AQ186" i="2"/>
  <c r="AQ263" i="2"/>
  <c r="AQ635" i="2"/>
  <c r="AQ699" i="2"/>
  <c r="AQ519" i="2"/>
  <c r="AQ40" i="2"/>
  <c r="AQ57" i="2"/>
  <c r="AQ472" i="2"/>
  <c r="AQ568" i="2"/>
  <c r="AQ208" i="2"/>
  <c r="AQ633" i="2"/>
  <c r="AQ43" i="2"/>
  <c r="AQ467" i="2"/>
  <c r="AQ677" i="2"/>
  <c r="AQ456" i="2"/>
  <c r="AQ4" i="2"/>
  <c r="AQ443" i="2"/>
  <c r="AQ86" i="2"/>
  <c r="AQ303" i="2"/>
  <c r="AQ281" i="2"/>
  <c r="AQ675" i="2"/>
  <c r="AQ551" i="2"/>
  <c r="AQ323" i="2"/>
  <c r="AQ198" i="2"/>
  <c r="AQ300" i="2"/>
  <c r="AQ548" i="2"/>
  <c r="AQ445" i="2"/>
  <c r="AQ126" i="2"/>
  <c r="AQ617" i="2"/>
  <c r="AQ185" i="2"/>
  <c r="AQ669" i="2"/>
  <c r="AQ82" i="2"/>
  <c r="AQ383" i="2"/>
  <c r="AQ487" i="2"/>
  <c r="AQ406" i="2"/>
  <c r="AQ90" i="2"/>
  <c r="AQ622" i="2"/>
  <c r="AQ190" i="2"/>
  <c r="AQ339" i="2"/>
  <c r="AQ656" i="2"/>
  <c r="AQ400" i="2"/>
  <c r="AQ427" i="2"/>
  <c r="AQ295" i="2"/>
  <c r="AQ613" i="2"/>
  <c r="AQ432" i="2"/>
  <c r="AQ448" i="2"/>
  <c r="AQ45" i="2"/>
  <c r="AQ58" i="2"/>
  <c r="AQ426" i="2"/>
  <c r="AQ566" i="2"/>
  <c r="AQ30" i="2"/>
  <c r="AQ41" i="2"/>
  <c r="AQ211" i="2"/>
  <c r="AQ267" i="2"/>
  <c r="AQ299" i="2"/>
  <c r="AQ165" i="2"/>
  <c r="AQ316" i="2"/>
  <c r="AQ477" i="2"/>
  <c r="AQ203" i="2"/>
  <c r="AQ91" i="2"/>
  <c r="AQ671" i="2"/>
  <c r="AQ159" i="2"/>
  <c r="AQ31" i="2"/>
  <c r="AQ67" i="2"/>
  <c r="AQ707" i="2"/>
  <c r="AQ485" i="2"/>
  <c r="AQ704" i="2"/>
  <c r="AQ428" i="2"/>
  <c r="AQ591" i="2"/>
  <c r="AQ404" i="2"/>
  <c r="AQ470" i="2"/>
  <c r="AQ349" i="2"/>
  <c r="AQ643" i="2"/>
  <c r="AQ552" i="2"/>
  <c r="AQ461" i="2"/>
  <c r="AQ353" i="2"/>
  <c r="AQ451" i="2"/>
  <c r="AQ302" i="2"/>
  <c r="AQ19" i="2"/>
  <c r="AQ354" i="2"/>
  <c r="AQ184" i="2"/>
  <c r="AQ546" i="2"/>
  <c r="AQ390" i="2"/>
  <c r="AQ33" i="2"/>
  <c r="AQ515" i="2"/>
  <c r="AQ54" i="2"/>
  <c r="AQ558" i="2"/>
  <c r="AQ157" i="2"/>
  <c r="AQ123" i="2"/>
  <c r="AQ615" i="2"/>
  <c r="AQ718" i="2"/>
  <c r="AQ724" i="2"/>
  <c r="AQ166" i="2"/>
  <c r="AQ283" i="2"/>
  <c r="AQ564" i="2"/>
  <c r="AQ114" i="2"/>
  <c r="AQ5" i="2"/>
  <c r="AQ491" i="2"/>
  <c r="AQ492" i="2"/>
  <c r="AQ147" i="2"/>
  <c r="AQ117" i="2"/>
  <c r="AQ100" i="2"/>
  <c r="AQ407" i="2"/>
  <c r="AQ199" i="2"/>
  <c r="AQ192" i="2"/>
  <c r="AQ658" i="2"/>
  <c r="AQ194" i="2"/>
  <c r="AQ650" i="2"/>
  <c r="AQ666" i="2"/>
  <c r="AQ322" i="2"/>
  <c r="AQ145" i="2"/>
  <c r="AQ79" i="2"/>
  <c r="AQ77" i="2"/>
  <c r="AQ24" i="2"/>
  <c r="AQ499" i="2"/>
  <c r="AQ3" i="2"/>
  <c r="AQ236" i="2"/>
  <c r="AQ672" i="2"/>
  <c r="AQ121" i="2"/>
  <c r="AQ503" i="2"/>
  <c r="AQ308" i="2"/>
  <c r="AQ216" i="2"/>
  <c r="AQ478" i="2"/>
  <c r="AQ288" i="2"/>
  <c r="AQ156" i="2"/>
  <c r="AQ80" i="2"/>
  <c r="AQ332" i="2"/>
  <c r="AQ379" i="2"/>
  <c r="AQ392" i="2"/>
  <c r="AQ318" i="2"/>
  <c r="AQ98" i="2"/>
  <c r="AQ44" i="2"/>
  <c r="AQ96" i="2"/>
  <c r="AQ122" i="2"/>
  <c r="AQ2" i="2"/>
  <c r="AQ107" i="2"/>
  <c r="AQ629" i="2"/>
  <c r="AQ65" i="2"/>
  <c r="AQ103" i="2"/>
  <c r="AQ135" i="2"/>
  <c r="AQ60" i="2"/>
  <c r="AQ562" i="2"/>
  <c r="AQ647" i="2"/>
  <c r="AQ75" i="2"/>
  <c r="AQ421" i="2"/>
  <c r="AQ298" i="2"/>
  <c r="AQ200" i="2"/>
  <c r="AQ286" i="2"/>
  <c r="AQ523" i="2"/>
  <c r="AQ34" i="2"/>
  <c r="AQ139" i="2"/>
  <c r="AQ543" i="2"/>
  <c r="AQ670" i="2"/>
  <c r="AQ667" i="2"/>
  <c r="AQ560" i="2"/>
  <c r="AQ362" i="2"/>
  <c r="AQ614" i="2"/>
  <c r="AQ62" i="2"/>
  <c r="AQ113" i="2"/>
  <c r="AQ38" i="2"/>
  <c r="AQ386" i="2"/>
  <c r="AQ578" i="2"/>
  <c r="AQ207" i="2"/>
  <c r="AQ594" i="2"/>
  <c r="AQ104" i="2"/>
  <c r="AQ55" i="2"/>
  <c r="AQ118" i="2"/>
  <c r="AQ213" i="2"/>
  <c r="AQ249" i="2"/>
  <c r="AQ690" i="2"/>
  <c r="AQ158" i="2"/>
  <c r="AQ366" i="2"/>
  <c r="AQ179" i="2"/>
  <c r="AQ452" i="2"/>
  <c r="AQ101" i="2"/>
  <c r="AQ501" i="2"/>
  <c r="AQ536" i="2"/>
  <c r="AQ338" i="2"/>
  <c r="AQ105" i="2"/>
  <c r="AQ32" i="2"/>
  <c r="AQ71" i="2"/>
  <c r="AQ138" i="2"/>
  <c r="AQ23" i="2"/>
  <c r="AQ659" i="2"/>
  <c r="AQ544" i="2"/>
  <c r="AQ48" i="2"/>
  <c r="AQ92" i="2"/>
  <c r="AQ609" i="2"/>
  <c r="AQ279" i="2"/>
  <c r="AQ241" i="2"/>
  <c r="AQ12" i="2"/>
  <c r="AQ734" i="2"/>
  <c r="AQ151" i="2"/>
  <c r="AQ230" i="2"/>
  <c r="AQ490" i="2"/>
  <c r="AQ603" i="2"/>
  <c r="AQ326" i="2"/>
  <c r="AQ238" i="2"/>
  <c r="AQ182" i="2"/>
  <c r="AQ458" i="2"/>
  <c r="AQ504" i="2"/>
  <c r="AQ414" i="2"/>
  <c r="AQ542" i="2"/>
  <c r="AQ13" i="2"/>
  <c r="AQ599" i="2"/>
  <c r="AQ505" i="2"/>
  <c r="AQ284" i="2"/>
  <c r="AQ468" i="2"/>
  <c r="AQ6" i="2"/>
  <c r="AQ367" i="2"/>
  <c r="AQ420" i="2"/>
  <c r="AQ196" i="2"/>
  <c r="AQ232" i="2"/>
  <c r="AQ20" i="2"/>
  <c r="AQ397" i="2"/>
  <c r="AQ413" i="2"/>
  <c r="AQ14" i="2"/>
  <c r="AQ619" i="2"/>
  <c r="AQ171" i="2"/>
  <c r="AQ273" i="2"/>
  <c r="AQ218" i="2"/>
  <c r="AQ695" i="2"/>
  <c r="AQ640" i="2"/>
  <c r="AQ686" i="2"/>
  <c r="AQ500" i="2"/>
  <c r="AQ28" i="2"/>
  <c r="AQ294" i="2"/>
  <c r="AQ360" i="2"/>
  <c r="AQ264" i="2"/>
  <c r="AQ698" i="2"/>
  <c r="AQ722" i="2"/>
  <c r="AQ237" i="2"/>
  <c r="AQ197" i="2"/>
  <c r="AQ455" i="2"/>
  <c r="AQ119" i="2"/>
  <c r="AQ130" i="2"/>
  <c r="AQ289" i="2"/>
  <c r="AQ593" i="2"/>
  <c r="AQ595" i="2"/>
  <c r="AQ437" i="2"/>
  <c r="AQ189" i="2"/>
  <c r="AQ168" i="2"/>
  <c r="AQ16" i="2"/>
  <c r="AQ540" i="2"/>
  <c r="AQ623" i="2"/>
  <c r="AQ268" i="2"/>
  <c r="AQ649" i="2"/>
  <c r="AQ604" i="2"/>
  <c r="AQ535" i="2"/>
  <c r="AQ52" i="2"/>
  <c r="AQ274" i="2"/>
  <c r="AQ8" i="2"/>
  <c r="AQ233" i="2"/>
  <c r="AQ220" i="2"/>
  <c r="AQ465" i="2"/>
  <c r="AQ376" i="2"/>
  <c r="AQ520" i="2"/>
  <c r="AQ109" i="2"/>
  <c r="AQ63" i="2"/>
  <c r="AQ124" i="2"/>
  <c r="AQ328" i="2"/>
  <c r="AQ7" i="2"/>
  <c r="AQ660" i="2"/>
  <c r="AQ9" i="2"/>
  <c r="AQ610" i="2"/>
  <c r="AQ418" i="2"/>
  <c r="AQ143" i="2"/>
  <c r="AQ596" i="2"/>
  <c r="AQ474" i="2"/>
  <c r="AQ169" i="2"/>
  <c r="AQ460" i="2"/>
  <c r="AQ705" i="2"/>
  <c r="AQ243" i="2"/>
  <c r="AQ149" i="2"/>
  <c r="AQ301" i="2"/>
  <c r="AQ430" i="2"/>
  <c r="AQ403" i="2"/>
  <c r="AQ15" i="2"/>
  <c r="AQ95" i="2"/>
  <c r="AQ549" i="2"/>
  <c r="AQ645" i="2"/>
  <c r="AQ132" i="2"/>
  <c r="AQ17" i="2"/>
  <c r="AQ285" i="2"/>
  <c r="AQ269" i="2"/>
  <c r="AQ625" i="2"/>
  <c r="AQ720" i="2"/>
  <c r="AQ431" i="2"/>
  <c r="AQ572" i="2"/>
  <c r="AQ373" i="2"/>
  <c r="AQ579" i="2"/>
  <c r="AQ225" i="2"/>
  <c r="AQ278" i="2"/>
  <c r="AQ559" i="2"/>
  <c r="AQ257" i="2"/>
  <c r="AQ18" i="2"/>
  <c r="AQ193" i="2"/>
  <c r="AQ371" i="2"/>
  <c r="AQ84" i="2"/>
  <c r="AQ296" i="2"/>
  <c r="AQ509" i="2"/>
  <c r="AQ214" i="2"/>
  <c r="AQ550" i="2"/>
  <c r="AQ652" i="2"/>
  <c r="AQ534" i="2"/>
  <c r="AQ244" i="2"/>
  <c r="AQ334" i="2"/>
  <c r="AQ691" i="2"/>
  <c r="AQ215" i="2"/>
  <c r="AQ429" i="2"/>
  <c r="AQ582" i="2"/>
  <c r="AQ539" i="2"/>
  <c r="AQ731" i="2"/>
  <c r="AQ510" i="2"/>
  <c r="AQ226" i="2"/>
  <c r="AQ250" i="2"/>
  <c r="AQ315" i="2"/>
  <c r="AQ569" i="2"/>
  <c r="AQ423" i="2"/>
  <c r="AQ385" i="2"/>
  <c r="AQ87" i="2"/>
  <c r="AQ507" i="2"/>
  <c r="AQ721" i="2"/>
  <c r="AQ53" i="2"/>
  <c r="AQ76" i="2"/>
  <c r="AQ305" i="2"/>
  <c r="AQ248" i="2"/>
  <c r="AQ47" i="2"/>
  <c r="AQ723" i="2"/>
  <c r="AQ556" i="2"/>
  <c r="AQ606" i="2"/>
  <c r="AQ678" i="2"/>
  <c r="AQ717" i="2"/>
  <c r="AQ356" i="2"/>
  <c r="AQ512" i="2"/>
  <c r="AQ453" i="2"/>
  <c r="AQ605" i="2"/>
  <c r="AQ252" i="2"/>
  <c r="AQ49" i="2"/>
  <c r="AQ291" i="2"/>
  <c r="AQ355" i="2"/>
  <c r="AQ361" i="2"/>
  <c r="AQ262" i="2"/>
  <c r="AQ88" i="2"/>
  <c r="AQ312" i="2"/>
  <c r="AQ112" i="2"/>
  <c r="AQ201" i="2"/>
  <c r="AQ359" i="2"/>
  <c r="AQ29" i="2"/>
  <c r="AQ434" i="2"/>
  <c r="AQ714" i="2"/>
  <c r="AQ178" i="2"/>
  <c r="AQ436" i="2"/>
  <c r="AQ382" i="2"/>
  <c r="AQ287" i="2"/>
  <c r="AQ93" i="2"/>
  <c r="AQ320" i="2"/>
  <c r="AQ463" i="2"/>
  <c r="AQ419" i="2"/>
  <c r="AQ350" i="2"/>
  <c r="AQ701" i="2"/>
  <c r="AQ589" i="2"/>
  <c r="AQ187" i="2"/>
  <c r="AQ588" i="2"/>
  <c r="AQ575" i="2"/>
  <c r="AQ571" i="2"/>
  <c r="AQ340" i="2"/>
  <c r="AQ388" i="2"/>
  <c r="AQ275" i="2"/>
  <c r="AQ538" i="2"/>
  <c r="AQ710" i="2"/>
  <c r="AQ22" i="2"/>
  <c r="AQ480" i="2"/>
  <c r="AQ70" i="2"/>
  <c r="AQ83" i="2"/>
  <c r="AQ120" i="2"/>
  <c r="AQ152" i="2"/>
  <c r="AQ59" i="2"/>
  <c r="AQ64" i="2"/>
  <c r="AQ293" i="2"/>
  <c r="AQ583" i="2"/>
  <c r="AQ725" i="2"/>
  <c r="AQ311" i="2"/>
  <c r="AQ115" i="2"/>
  <c r="AQ567" i="2"/>
  <c r="AQ381" i="2"/>
  <c r="AQ271" i="2"/>
  <c r="AQ173" i="2"/>
  <c r="AQ78" i="2"/>
  <c r="AQ416" i="2"/>
  <c r="AQ144" i="2"/>
  <c r="AQ621" i="2"/>
  <c r="AQ177" i="2"/>
  <c r="AQ644" i="2"/>
  <c r="AQ537" i="2"/>
  <c r="AQ531" i="2"/>
  <c r="AQ483" i="2"/>
  <c r="AQ128" i="2"/>
  <c r="AQ205" i="2"/>
  <c r="AQ577" i="2"/>
  <c r="AQ180" i="2"/>
  <c r="AQ307" i="2"/>
  <c r="AQ601" i="2"/>
  <c r="AQ638" i="2"/>
  <c r="AQ735" i="2"/>
  <c r="AQ240" i="2"/>
  <c r="AQ654" i="2"/>
  <c r="AQ68" i="2"/>
  <c r="AQ440" i="2"/>
  <c r="AQ655" i="2"/>
  <c r="AQ529" i="2"/>
  <c r="AQ39" i="2"/>
  <c r="AQ479" i="2"/>
  <c r="AQ469" i="2"/>
  <c r="AQ438" i="2"/>
  <c r="AQ136" i="2"/>
  <c r="AQ309" i="2"/>
  <c r="AQ545" i="2"/>
  <c r="AQ72" i="2"/>
  <c r="AQ290" i="2"/>
  <c r="AQ584" i="2"/>
  <c r="AQ488" i="2"/>
  <c r="AQ341" i="2"/>
  <c r="AQ73" i="2"/>
  <c r="AQ66" i="2"/>
  <c r="AQ627" i="2"/>
  <c r="AQ153" i="2"/>
  <c r="AQ352" i="2"/>
  <c r="AQ317" i="2"/>
  <c r="AQ636" i="2"/>
  <c r="AQ172" i="2"/>
  <c r="AQ368" i="2"/>
  <c r="AQ110" i="2"/>
  <c r="AQ142" i="2"/>
  <c r="AQ457" i="2"/>
  <c r="AQ700" i="2"/>
  <c r="AQ191" i="2"/>
  <c r="AQ662" i="2"/>
  <c r="AQ706" i="2"/>
  <c r="AQ600" i="2"/>
  <c r="AQ140" i="2"/>
  <c r="AQ280" i="2"/>
  <c r="AQ246" i="2"/>
  <c r="AQ646" i="2"/>
  <c r="AQ712" i="2"/>
  <c r="AQ524" i="2"/>
  <c r="AQ676" i="2"/>
  <c r="AQ160" i="2"/>
  <c r="AQ277" i="2"/>
  <c r="AQ522" i="2"/>
  <c r="AQ620" i="2"/>
  <c r="AQ345" i="2"/>
  <c r="AQ253" i="2"/>
  <c r="AQ554" i="2"/>
  <c r="AQ697" i="2"/>
  <c r="AQ347" i="2"/>
  <c r="AQ553" i="2"/>
  <c r="AQ466" i="2"/>
  <c r="AQ183" i="2"/>
  <c r="AQ628" i="2"/>
  <c r="AQ462" i="2"/>
  <c r="AQ174" i="2"/>
  <c r="AQ688" i="2"/>
  <c r="AQ442" i="2"/>
  <c r="AQ372" i="2"/>
  <c r="AQ630" i="2"/>
  <c r="AQ736" i="2"/>
  <c r="AQ449" i="2"/>
  <c r="AQ125" i="2"/>
  <c r="AQ137" i="2"/>
  <c r="AQ327" i="2"/>
  <c r="AQ228" i="2"/>
  <c r="AQ324" i="2"/>
  <c r="AQ229" i="2"/>
  <c r="AQ473" i="2"/>
  <c r="AQ555" i="2"/>
  <c r="AQ223" i="2"/>
  <c r="AQ227" i="2"/>
  <c r="AQ255" i="2"/>
  <c r="AQ133" i="2"/>
  <c r="AQ729" i="2"/>
  <c r="AQ405" i="2"/>
  <c r="AQ528" i="2"/>
  <c r="AQ212" i="2"/>
  <c r="AQ402" i="2"/>
  <c r="AQ181" i="2"/>
  <c r="AQ526" i="2"/>
  <c r="AQ108" i="2"/>
  <c r="AQ111" i="2"/>
  <c r="AQ313" i="2"/>
  <c r="AQ683" i="2"/>
  <c r="AQ561" i="2"/>
  <c r="AQ693" i="2"/>
  <c r="AQ387" i="2"/>
  <c r="AQ702" i="2"/>
  <c r="AQ433" i="2"/>
  <c r="AQ270" i="2"/>
  <c r="AQ217" i="2"/>
  <c r="AQ498" i="2"/>
  <c r="AQ521" i="2"/>
  <c r="AQ369" i="2"/>
  <c r="AQ146" i="2"/>
  <c r="AQ494" i="2"/>
  <c r="AQ711" i="2"/>
  <c r="AQ587" i="2"/>
  <c r="AQ363" i="2"/>
  <c r="AQ127" i="2"/>
  <c r="AQ476" i="2"/>
  <c r="AQ580" i="2"/>
  <c r="AQ665" i="2"/>
  <c r="AQ459" i="2"/>
  <c r="AQ251" i="2"/>
  <c r="AQ377" i="2"/>
  <c r="AQ634" i="2"/>
  <c r="AQ415" i="2"/>
  <c r="AQ618" i="2"/>
  <c r="AQ661" i="2"/>
  <c r="AQ410" i="2"/>
  <c r="AQ737" i="2"/>
  <c r="AQ696" i="2"/>
  <c r="AQ708" i="2"/>
  <c r="AQ668" i="2"/>
  <c r="AQ508" i="2"/>
  <c r="AQ401" i="2"/>
  <c r="AQ597" i="2"/>
  <c r="AQ685" i="2"/>
  <c r="AQ728" i="2"/>
  <c r="AQ602" i="2"/>
  <c r="AQ632" i="2"/>
  <c r="AQ694" i="2"/>
  <c r="AQ450" i="2"/>
  <c r="AQ681" i="2"/>
  <c r="AQ624" i="2"/>
  <c r="AQ679" i="2"/>
  <c r="AQ726" i="2"/>
  <c r="AQ703" i="2"/>
  <c r="AQ716" i="2"/>
  <c r="AQ664" i="2"/>
  <c r="AQ713" i="2"/>
  <c r="AQ639" i="2"/>
  <c r="AQ730" i="2"/>
  <c r="AQ738" i="2"/>
  <c r="AK648" i="2"/>
  <c r="AR648" i="2" s="1"/>
  <c r="AK502" i="2"/>
  <c r="AK484" i="2"/>
  <c r="AK129" i="2"/>
  <c r="AR129" i="2" s="1"/>
  <c r="AK261" i="2"/>
  <c r="AK396" i="2"/>
  <c r="AK325" i="2"/>
  <c r="AK532" i="2"/>
  <c r="AR532" i="2" s="1"/>
  <c r="AK391" i="2"/>
  <c r="AR391" i="2" s="1"/>
  <c r="AK673" i="2"/>
  <c r="AR673" i="2" s="1"/>
  <c r="AK348" i="2"/>
  <c r="AK231" i="2"/>
  <c r="AK150" i="2"/>
  <c r="AR150" i="2" s="1"/>
  <c r="AK674" i="2"/>
  <c r="AR674" i="2" s="1"/>
  <c r="AK89" i="2"/>
  <c r="AK222" i="2"/>
  <c r="AR222" i="2" s="1"/>
  <c r="AK527" i="2"/>
  <c r="AR527" i="2" s="1"/>
  <c r="AK598" i="2"/>
  <c r="AR598" i="2" s="1"/>
  <c r="AK651" i="2"/>
  <c r="AR651" i="2" s="1"/>
  <c r="AK351" i="2"/>
  <c r="AK375" i="2"/>
  <c r="AR375" i="2" s="1"/>
  <c r="AK389" i="2"/>
  <c r="AK161" i="2"/>
  <c r="AR161" i="2" s="1"/>
  <c r="AK265" i="2"/>
  <c r="AR265" i="2" s="1"/>
  <c r="AK576" i="2"/>
  <c r="AR576" i="2" s="1"/>
  <c r="AK565" i="2"/>
  <c r="AR565" i="2" s="1"/>
  <c r="AK616" i="2"/>
  <c r="AR616" i="2" s="1"/>
  <c r="AK81" i="2"/>
  <c r="AK399" i="2"/>
  <c r="AR399" i="2" s="1"/>
  <c r="AK74" i="2"/>
  <c r="AK631" i="2"/>
  <c r="AR631" i="2" s="1"/>
  <c r="AK417" i="2"/>
  <c r="AR417" i="2" s="1"/>
  <c r="AK306" i="2"/>
  <c r="AR306" i="2" s="1"/>
  <c r="AK709" i="2"/>
  <c r="AR709" i="2" s="1"/>
  <c r="AK398" i="2"/>
  <c r="AK21" i="2"/>
  <c r="AR21" i="2" s="1"/>
  <c r="AK732" i="2"/>
  <c r="AR732" i="2" s="1"/>
  <c r="AK61" i="2"/>
  <c r="AK464" i="2"/>
  <c r="AR464" i="2" s="1"/>
  <c r="AK687" i="2"/>
  <c r="AR687" i="2" s="1"/>
  <c r="AK481" i="2"/>
  <c r="AR481" i="2" s="1"/>
  <c r="AK319" i="2"/>
  <c r="AR319" i="2" s="1"/>
  <c r="AK204" i="2"/>
  <c r="AK447" i="2"/>
  <c r="AR447" i="2" s="1"/>
  <c r="AK608" i="2"/>
  <c r="AR608" i="2" s="1"/>
  <c r="AK530" i="2"/>
  <c r="AR530" i="2" s="1"/>
  <c r="AK247" i="2"/>
  <c r="AR247" i="2" s="1"/>
  <c r="AK482" i="2"/>
  <c r="AK297" i="2"/>
  <c r="AR297" i="2" s="1"/>
  <c r="AK330" i="2"/>
  <c r="AR330" i="2" s="1"/>
  <c r="AK611" i="2"/>
  <c r="AR611" i="2" s="1"/>
  <c r="AK337" i="2"/>
  <c r="AK276" i="2"/>
  <c r="AR276" i="2" s="1"/>
  <c r="AK175" i="2"/>
  <c r="AK219" i="2"/>
  <c r="AK511" i="2"/>
  <c r="AR511" i="2" s="1"/>
  <c r="AK256" i="2"/>
  <c r="AR256" i="2" s="1"/>
  <c r="AK475" i="2"/>
  <c r="AR475" i="2" s="1"/>
  <c r="AK607" i="2"/>
  <c r="AR607" i="2" s="1"/>
  <c r="AK154" i="2"/>
  <c r="AR154" i="2" s="1"/>
  <c r="AK574" i="2"/>
  <c r="AR574" i="2" s="1"/>
  <c r="AK514" i="2"/>
  <c r="AR514" i="2" s="1"/>
  <c r="AK364" i="2"/>
  <c r="AK329" i="2"/>
  <c r="AR329" i="2" s="1"/>
  <c r="AK304" i="2"/>
  <c r="AR304" i="2" s="1"/>
  <c r="AK343" i="2"/>
  <c r="AK424" i="2"/>
  <c r="AK489" i="2"/>
  <c r="AR489" i="2" s="1"/>
  <c r="AK380" i="2"/>
  <c r="AR380" i="2" s="1"/>
  <c r="AK592" i="2"/>
  <c r="AR592" i="2" s="1"/>
  <c r="AK454" i="2"/>
  <c r="AR454" i="2" s="1"/>
  <c r="AK209" i="2"/>
  <c r="AR209" i="2" s="1"/>
  <c r="AK245" i="2"/>
  <c r="AK164" i="2"/>
  <c r="AR164" i="2" s="1"/>
  <c r="AK642" i="2"/>
  <c r="AR642" i="2" s="1"/>
  <c r="AK35" i="2"/>
  <c r="AK106" i="2"/>
  <c r="AK310" i="2"/>
  <c r="AR310" i="2" s="1"/>
  <c r="AK170" i="2"/>
  <c r="AR170" i="2" s="1"/>
  <c r="AK258" i="2"/>
  <c r="AR258" i="2" s="1"/>
  <c r="AK411" i="2"/>
  <c r="AR411" i="2" s="1"/>
  <c r="AK259" i="2"/>
  <c r="AK242" i="2"/>
  <c r="AK155" i="2"/>
  <c r="AK435" i="2"/>
  <c r="AR435" i="2" s="1"/>
  <c r="AK547" i="2"/>
  <c r="AR547" i="2" s="1"/>
  <c r="AK37" i="2"/>
  <c r="AK27" i="2"/>
  <c r="AK374" i="2"/>
  <c r="AK365" i="2"/>
  <c r="AK176" i="2"/>
  <c r="AR176" i="2" s="1"/>
  <c r="AK131" i="2"/>
  <c r="AK557" i="2"/>
  <c r="AR557" i="2" s="1"/>
  <c r="AK612" i="2"/>
  <c r="AR612" i="2" s="1"/>
  <c r="AK395" i="2"/>
  <c r="AR395" i="2" s="1"/>
  <c r="AK10" i="2"/>
  <c r="AK141" i="2"/>
  <c r="AR141" i="2" s="1"/>
  <c r="AK516" i="2"/>
  <c r="AR516" i="2" s="1"/>
  <c r="AK719" i="2"/>
  <c r="AR719" i="2" s="1"/>
  <c r="AK441" i="2"/>
  <c r="AR441" i="2" s="1"/>
  <c r="AK344" i="2"/>
  <c r="AR344" i="2" s="1"/>
  <c r="AK357" i="2"/>
  <c r="AR357" i="2" s="1"/>
  <c r="AK99" i="2"/>
  <c r="AR99" i="2" s="1"/>
  <c r="AK102" i="2"/>
  <c r="AR102" i="2" s="1"/>
  <c r="AK657" i="2"/>
  <c r="AR657" i="2" s="1"/>
  <c r="AK370" i="2"/>
  <c r="AR370" i="2" s="1"/>
  <c r="AK282" i="2"/>
  <c r="AR282" i="2" s="1"/>
  <c r="AK384" i="2"/>
  <c r="AR384" i="2" s="1"/>
  <c r="AK260" i="2"/>
  <c r="AR260" i="2" s="1"/>
  <c r="AK513" i="2"/>
  <c r="AR513" i="2" s="1"/>
  <c r="AK715" i="2"/>
  <c r="AR715" i="2" s="1"/>
  <c r="AK51" i="2"/>
  <c r="AR51" i="2" s="1"/>
  <c r="AK42" i="2"/>
  <c r="AK46" i="2"/>
  <c r="AR46" i="2" s="1"/>
  <c r="AK94" i="2"/>
  <c r="AK333" i="2"/>
  <c r="AR333" i="2" s="1"/>
  <c r="AK292" i="2"/>
  <c r="AR292" i="2" s="1"/>
  <c r="AK346" i="2"/>
  <c r="AR346" i="2" s="1"/>
  <c r="AK272" i="2"/>
  <c r="AR272" i="2" s="1"/>
  <c r="AK408" i="2"/>
  <c r="AR408" i="2" s="1"/>
  <c r="AK682" i="2"/>
  <c r="AR682" i="2" s="1"/>
  <c r="AK570" i="2"/>
  <c r="AR570" i="2" s="1"/>
  <c r="AK210" i="2"/>
  <c r="AK148" i="2"/>
  <c r="AR148" i="2" s="1"/>
  <c r="AK85" i="2"/>
  <c r="AR85" i="2" s="1"/>
  <c r="AK378" i="2"/>
  <c r="AR378" i="2" s="1"/>
  <c r="AK202" i="2"/>
  <c r="AK394" i="2"/>
  <c r="AR394" i="2" s="1"/>
  <c r="AK727" i="2"/>
  <c r="AR727" i="2" s="1"/>
  <c r="AK162" i="2"/>
  <c r="AR162" i="2" s="1"/>
  <c r="AK11" i="2"/>
  <c r="AK444" i="2"/>
  <c r="AR444" i="2" s="1"/>
  <c r="AK254" i="2"/>
  <c r="AK518" i="2"/>
  <c r="AR518" i="2" s="1"/>
  <c r="AK637" i="2"/>
  <c r="AR637" i="2" s="1"/>
  <c r="AK331" i="2"/>
  <c r="AK412" i="2"/>
  <c r="AK663" i="2"/>
  <c r="AR663" i="2" s="1"/>
  <c r="AK358" i="2"/>
  <c r="AR358" i="2" s="1"/>
  <c r="AK342" i="2"/>
  <c r="AR342" i="2" s="1"/>
  <c r="AK224" i="2"/>
  <c r="AK653" i="2"/>
  <c r="AR653" i="2" s="1"/>
  <c r="AK586" i="2"/>
  <c r="AR586" i="2" s="1"/>
  <c r="AK97" i="2"/>
  <c r="AK496" i="2"/>
  <c r="AR496" i="2" s="1"/>
  <c r="AK471" i="2"/>
  <c r="AR471" i="2" s="1"/>
  <c r="AK234" i="2"/>
  <c r="AR234" i="2" s="1"/>
  <c r="AK188" i="2"/>
  <c r="AK36" i="2"/>
  <c r="AK446" i="2"/>
  <c r="AR446" i="2" s="1"/>
  <c r="AK314" i="2"/>
  <c r="AR314" i="2" s="1"/>
  <c r="AK497" i="2"/>
  <c r="AR497" i="2" s="1"/>
  <c r="AK563" i="2"/>
  <c r="AR563" i="2" s="1"/>
  <c r="AK393" i="2"/>
  <c r="AK493" i="2"/>
  <c r="AR493" i="2" s="1"/>
  <c r="AK733" i="2"/>
  <c r="AR733" i="2" s="1"/>
  <c r="AK167" i="2"/>
  <c r="AK221" i="2"/>
  <c r="AR221" i="2" s="1"/>
  <c r="AK422" i="2"/>
  <c r="AK25" i="2"/>
  <c r="AK486" i="2"/>
  <c r="AR486" i="2" s="1"/>
  <c r="AK525" i="2"/>
  <c r="AK235" i="2"/>
  <c r="AR235" i="2" s="1"/>
  <c r="AK689" i="2"/>
  <c r="AR689" i="2" s="1"/>
  <c r="AK573" i="2"/>
  <c r="AR573" i="2" s="1"/>
  <c r="AK195" i="2"/>
  <c r="AK495" i="2"/>
  <c r="AR495" i="2" s="1"/>
  <c r="AK56" i="2"/>
  <c r="AK506" i="2"/>
  <c r="AR506" i="2" s="1"/>
  <c r="AK321" i="2"/>
  <c r="AR321" i="2" s="1"/>
  <c r="AK425" i="2"/>
  <c r="AR425" i="2" s="1"/>
  <c r="AK163" i="2"/>
  <c r="AK533" i="2"/>
  <c r="AR533" i="2" s="1"/>
  <c r="AK116" i="2"/>
  <c r="AK590" i="2"/>
  <c r="AR590" i="2" s="1"/>
  <c r="AK626" i="2"/>
  <c r="AR626" i="2" s="1"/>
  <c r="AK692" i="2"/>
  <c r="AR692" i="2" s="1"/>
  <c r="AK541" i="2"/>
  <c r="AR541" i="2" s="1"/>
  <c r="AK69" i="2"/>
  <c r="AR69" i="2" s="1"/>
  <c r="AK439" i="2"/>
  <c r="AK581" i="2"/>
  <c r="AR581" i="2" s="1"/>
  <c r="AK266" i="2"/>
  <c r="AR266" i="2" s="1"/>
  <c r="AK684" i="2"/>
  <c r="AR684" i="2" s="1"/>
  <c r="AK680" i="2"/>
  <c r="AR680" i="2" s="1"/>
  <c r="AK134" i="2"/>
  <c r="AR134" i="2" s="1"/>
  <c r="AK641" i="2"/>
  <c r="AR641" i="2" s="1"/>
  <c r="AK26" i="2"/>
  <c r="AK585" i="2"/>
  <c r="AK335" i="2"/>
  <c r="AR335" i="2" s="1"/>
  <c r="AK336" i="2"/>
  <c r="AK409" i="2"/>
  <c r="AR409" i="2" s="1"/>
  <c r="AK517" i="2"/>
  <c r="AR517" i="2" s="1"/>
  <c r="AK50" i="2"/>
  <c r="AK206" i="2"/>
  <c r="AK239" i="2"/>
  <c r="AR239" i="2" s="1"/>
  <c r="AK186" i="2"/>
  <c r="AR186" i="2" s="1"/>
  <c r="AK263" i="2"/>
  <c r="AR263" i="2" s="1"/>
  <c r="AK635" i="2"/>
  <c r="AR635" i="2" s="1"/>
  <c r="AK699" i="2"/>
  <c r="AR699" i="2" s="1"/>
  <c r="AK519" i="2"/>
  <c r="AR519" i="2" s="1"/>
  <c r="AK40" i="2"/>
  <c r="AK57" i="2"/>
  <c r="AR57" i="2" s="1"/>
  <c r="AK472" i="2"/>
  <c r="AK568" i="2"/>
  <c r="AR568" i="2" s="1"/>
  <c r="AK208" i="2"/>
  <c r="AR208" i="2" s="1"/>
  <c r="AK633" i="2"/>
  <c r="AR633" i="2" s="1"/>
  <c r="AK43" i="2"/>
  <c r="AK467" i="2"/>
  <c r="AR467" i="2" s="1"/>
  <c r="AK677" i="2"/>
  <c r="AR677" i="2" s="1"/>
  <c r="AK456" i="2"/>
  <c r="AR456" i="2" s="1"/>
  <c r="AK4" i="2"/>
  <c r="AK443" i="2"/>
  <c r="AR443" i="2" s="1"/>
  <c r="AK86" i="2"/>
  <c r="AR86" i="2" s="1"/>
  <c r="AK303" i="2"/>
  <c r="AK281" i="2"/>
  <c r="AR281" i="2" s="1"/>
  <c r="AK675" i="2"/>
  <c r="AR675" i="2" s="1"/>
  <c r="AK551" i="2"/>
  <c r="AR551" i="2" s="1"/>
  <c r="AK323" i="2"/>
  <c r="AK198" i="2"/>
  <c r="AR198" i="2" s="1"/>
  <c r="AK300" i="2"/>
  <c r="AK548" i="2"/>
  <c r="AR548" i="2" s="1"/>
  <c r="AK445" i="2"/>
  <c r="AR445" i="2" s="1"/>
  <c r="AK126" i="2"/>
  <c r="AR126" i="2" s="1"/>
  <c r="AK617" i="2"/>
  <c r="AR617" i="2" s="1"/>
  <c r="AK185" i="2"/>
  <c r="AR185" i="2" s="1"/>
  <c r="AK669" i="2"/>
  <c r="AR669" i="2" s="1"/>
  <c r="AK82" i="2"/>
  <c r="AK383" i="2"/>
  <c r="AR383" i="2" s="1"/>
  <c r="AK487" i="2"/>
  <c r="AR487" i="2" s="1"/>
  <c r="AK406" i="2"/>
  <c r="AR406" i="2" s="1"/>
  <c r="AK90" i="2"/>
  <c r="AK622" i="2"/>
  <c r="AR622" i="2" s="1"/>
  <c r="AK190" i="2"/>
  <c r="AR190" i="2" s="1"/>
  <c r="AK339" i="2"/>
  <c r="AK656" i="2"/>
  <c r="AR656" i="2" s="1"/>
  <c r="AK400" i="2"/>
  <c r="AR400" i="2" s="1"/>
  <c r="AK427" i="2"/>
  <c r="AR427" i="2" s="1"/>
  <c r="AK295" i="2"/>
  <c r="AK613" i="2"/>
  <c r="AR613" i="2" s="1"/>
  <c r="AK432" i="2"/>
  <c r="AR432" i="2" s="1"/>
  <c r="AK448" i="2"/>
  <c r="AR448" i="2" s="1"/>
  <c r="AK45" i="2"/>
  <c r="AK58" i="2"/>
  <c r="AK426" i="2"/>
  <c r="AK566" i="2"/>
  <c r="AR566" i="2" s="1"/>
  <c r="AK30" i="2"/>
  <c r="AK41" i="2"/>
  <c r="AK211" i="2"/>
  <c r="AK267" i="2"/>
  <c r="AR267" i="2" s="1"/>
  <c r="AK299" i="2"/>
  <c r="AK165" i="2"/>
  <c r="AK316" i="2"/>
  <c r="AR316" i="2" s="1"/>
  <c r="AK477" i="2"/>
  <c r="AR477" i="2" s="1"/>
  <c r="AK203" i="2"/>
  <c r="AK91" i="2"/>
  <c r="AK671" i="2"/>
  <c r="AR671" i="2" s="1"/>
  <c r="AK159" i="2"/>
  <c r="AR159" i="2" s="1"/>
  <c r="AK31" i="2"/>
  <c r="AR31" i="2" s="1"/>
  <c r="AK67" i="2"/>
  <c r="AK707" i="2"/>
  <c r="AR707" i="2" s="1"/>
  <c r="AK485" i="2"/>
  <c r="AK704" i="2"/>
  <c r="AR704" i="2" s="1"/>
  <c r="AK428" i="2"/>
  <c r="AK591" i="2"/>
  <c r="AR591" i="2" s="1"/>
  <c r="AK404" i="2"/>
  <c r="AR404" i="2" s="1"/>
  <c r="AK470" i="2"/>
  <c r="AR470" i="2" s="1"/>
  <c r="AK349" i="2"/>
  <c r="AK643" i="2"/>
  <c r="AR643" i="2" s="1"/>
  <c r="AK552" i="2"/>
  <c r="AR552" i="2" s="1"/>
  <c r="AK461" i="2"/>
  <c r="AR461" i="2" s="1"/>
  <c r="AK353" i="2"/>
  <c r="AR353" i="2" s="1"/>
  <c r="AK451" i="2"/>
  <c r="AR451" i="2" s="1"/>
  <c r="AK302" i="2"/>
  <c r="AK19" i="2"/>
  <c r="AR19" i="2" s="1"/>
  <c r="AK354" i="2"/>
  <c r="AR354" i="2" s="1"/>
  <c r="AK184" i="2"/>
  <c r="AR184" i="2" s="1"/>
  <c r="AK546" i="2"/>
  <c r="AR546" i="2" s="1"/>
  <c r="AK390" i="2"/>
  <c r="AK33" i="2"/>
  <c r="AR33" i="2" s="1"/>
  <c r="AK515" i="2"/>
  <c r="AR515" i="2" s="1"/>
  <c r="AK54" i="2"/>
  <c r="AK558" i="2"/>
  <c r="AR558" i="2" s="1"/>
  <c r="AK157" i="2"/>
  <c r="AR157" i="2" s="1"/>
  <c r="AK123" i="2"/>
  <c r="AK615" i="2"/>
  <c r="AR615" i="2" s="1"/>
  <c r="AK718" i="2"/>
  <c r="AR718" i="2" s="1"/>
  <c r="AK724" i="2"/>
  <c r="AR724" i="2" s="1"/>
  <c r="AK166" i="2"/>
  <c r="AK283" i="2"/>
  <c r="AR283" i="2" s="1"/>
  <c r="AK564" i="2"/>
  <c r="AR564" i="2" s="1"/>
  <c r="AK114" i="2"/>
  <c r="AR114" i="2" s="1"/>
  <c r="AK5" i="2"/>
  <c r="AK491" i="2"/>
  <c r="AK492" i="2"/>
  <c r="AR492" i="2" s="1"/>
  <c r="AK147" i="2"/>
  <c r="AK117" i="2"/>
  <c r="AR117" i="2" s="1"/>
  <c r="AK100" i="2"/>
  <c r="AK407" i="2"/>
  <c r="AR407" i="2" s="1"/>
  <c r="AK199" i="2"/>
  <c r="AK192" i="2"/>
  <c r="AR192" i="2" s="1"/>
  <c r="AK658" i="2"/>
  <c r="AR658" i="2" s="1"/>
  <c r="AK194" i="2"/>
  <c r="AK650" i="2"/>
  <c r="AR650" i="2" s="1"/>
  <c r="AK666" i="2"/>
  <c r="AR666" i="2" s="1"/>
  <c r="AK322" i="2"/>
  <c r="AR322" i="2" s="1"/>
  <c r="AK145" i="2"/>
  <c r="AK79" i="2"/>
  <c r="AK77" i="2"/>
  <c r="AR77" i="2" s="1"/>
  <c r="AK24" i="2"/>
  <c r="AK499" i="2"/>
  <c r="AR499" i="2" s="1"/>
  <c r="AK3" i="2"/>
  <c r="AK236" i="2"/>
  <c r="AK672" i="2"/>
  <c r="AR672" i="2" s="1"/>
  <c r="AK121" i="2"/>
  <c r="AR121" i="2" s="1"/>
  <c r="AK503" i="2"/>
  <c r="AR503" i="2" s="1"/>
  <c r="AK308" i="2"/>
  <c r="AR308" i="2" s="1"/>
  <c r="AK216" i="2"/>
  <c r="AK478" i="2"/>
  <c r="AR478" i="2" s="1"/>
  <c r="AK288" i="2"/>
  <c r="AR288" i="2" s="1"/>
  <c r="AK156" i="2"/>
  <c r="AK80" i="2"/>
  <c r="AK332" i="2"/>
  <c r="AR332" i="2" s="1"/>
  <c r="AK379" i="2"/>
  <c r="AR379" i="2" s="1"/>
  <c r="AK392" i="2"/>
  <c r="AR392" i="2" s="1"/>
  <c r="AK318" i="2"/>
  <c r="AR318" i="2" s="1"/>
  <c r="AK98" i="2"/>
  <c r="AR98" i="2" s="1"/>
  <c r="AK44" i="2"/>
  <c r="AR44" i="2" s="1"/>
  <c r="AK96" i="2"/>
  <c r="AK122" i="2"/>
  <c r="AR122" i="2" s="1"/>
  <c r="AK2" i="2"/>
  <c r="AK107" i="2"/>
  <c r="AK629" i="2"/>
  <c r="AR629" i="2" s="1"/>
  <c r="AK65" i="2"/>
  <c r="AK103" i="2"/>
  <c r="AR103" i="2" s="1"/>
  <c r="AK135" i="2"/>
  <c r="AK60" i="2"/>
  <c r="AK562" i="2"/>
  <c r="AR562" i="2" s="1"/>
  <c r="AK647" i="2"/>
  <c r="AR647" i="2" s="1"/>
  <c r="AK75" i="2"/>
  <c r="AK421" i="2"/>
  <c r="AR421" i="2" s="1"/>
  <c r="AK298" i="2"/>
  <c r="AR298" i="2" s="1"/>
  <c r="AK200" i="2"/>
  <c r="AR200" i="2" s="1"/>
  <c r="AK286" i="2"/>
  <c r="AR286" i="2" s="1"/>
  <c r="AK523" i="2"/>
  <c r="AR523" i="2" s="1"/>
  <c r="AK34" i="2"/>
  <c r="AK139" i="2"/>
  <c r="AR139" i="2" s="1"/>
  <c r="AK543" i="2"/>
  <c r="AR543" i="2" s="1"/>
  <c r="AK670" i="2"/>
  <c r="AR670" i="2" s="1"/>
  <c r="AK667" i="2"/>
  <c r="AR667" i="2" s="1"/>
  <c r="AK560" i="2"/>
  <c r="AR560" i="2" s="1"/>
  <c r="AK362" i="2"/>
  <c r="AR362" i="2" s="1"/>
  <c r="AK614" i="2"/>
  <c r="AR614" i="2" s="1"/>
  <c r="AK62" i="2"/>
  <c r="AR62" i="2" s="1"/>
  <c r="AK113" i="2"/>
  <c r="AR113" i="2" s="1"/>
  <c r="AK38" i="2"/>
  <c r="AK386" i="2"/>
  <c r="AR386" i="2" s="1"/>
  <c r="AK578" i="2"/>
  <c r="AR578" i="2" s="1"/>
  <c r="AK207" i="2"/>
  <c r="AK594" i="2"/>
  <c r="AR594" i="2" s="1"/>
  <c r="AK104" i="2"/>
  <c r="AR104" i="2" s="1"/>
  <c r="AK55" i="2"/>
  <c r="AK118" i="2"/>
  <c r="AK213" i="2"/>
  <c r="AR213" i="2" s="1"/>
  <c r="AK249" i="2"/>
  <c r="AK690" i="2"/>
  <c r="AR690" i="2" s="1"/>
  <c r="AK158" i="2"/>
  <c r="AK366" i="2"/>
  <c r="AR366" i="2" s="1"/>
  <c r="AK179" i="2"/>
  <c r="AK452" i="2"/>
  <c r="AR452" i="2" s="1"/>
  <c r="AK101" i="2"/>
  <c r="AR101" i="2" s="1"/>
  <c r="AK501" i="2"/>
  <c r="AR501" i="2" s="1"/>
  <c r="AK536" i="2"/>
  <c r="AR536" i="2" s="1"/>
  <c r="AK338" i="2"/>
  <c r="AR338" i="2" s="1"/>
  <c r="AK105" i="2"/>
  <c r="AK32" i="2"/>
  <c r="AK71" i="2"/>
  <c r="AK138" i="2"/>
  <c r="AK23" i="2"/>
  <c r="AK659" i="2"/>
  <c r="AR659" i="2" s="1"/>
  <c r="AK544" i="2"/>
  <c r="AR544" i="2" s="1"/>
  <c r="AK48" i="2"/>
  <c r="AR48" i="2" s="1"/>
  <c r="AK92" i="2"/>
  <c r="AR92" i="2" s="1"/>
  <c r="AK609" i="2"/>
  <c r="AR609" i="2" s="1"/>
  <c r="AK279" i="2"/>
  <c r="AR279" i="2" s="1"/>
  <c r="AK241" i="2"/>
  <c r="AK12" i="2"/>
  <c r="AK734" i="2"/>
  <c r="AR734" i="2" s="1"/>
  <c r="AK151" i="2"/>
  <c r="AK230" i="2"/>
  <c r="AK490" i="2"/>
  <c r="AR490" i="2" s="1"/>
  <c r="AK603" i="2"/>
  <c r="AR603" i="2" s="1"/>
  <c r="AK326" i="2"/>
  <c r="AR326" i="2" s="1"/>
  <c r="AK238" i="2"/>
  <c r="AR238" i="2" s="1"/>
  <c r="AK182" i="2"/>
  <c r="AR182" i="2" s="1"/>
  <c r="AK458" i="2"/>
  <c r="AR458" i="2" s="1"/>
  <c r="AK504" i="2"/>
  <c r="AR504" i="2" s="1"/>
  <c r="AK414" i="2"/>
  <c r="AK542" i="2"/>
  <c r="AR542" i="2" s="1"/>
  <c r="AK13" i="2"/>
  <c r="AK599" i="2"/>
  <c r="AR599" i="2" s="1"/>
  <c r="AK505" i="2"/>
  <c r="AR505" i="2" s="1"/>
  <c r="AK284" i="2"/>
  <c r="AR284" i="2" s="1"/>
  <c r="AK468" i="2"/>
  <c r="AR468" i="2" s="1"/>
  <c r="AK6" i="2"/>
  <c r="AK367" i="2"/>
  <c r="AR367" i="2" s="1"/>
  <c r="AK420" i="2"/>
  <c r="AK196" i="2"/>
  <c r="AK232" i="2"/>
  <c r="AR232" i="2" s="1"/>
  <c r="AK20" i="2"/>
  <c r="AK397" i="2"/>
  <c r="AR397" i="2" s="1"/>
  <c r="AK413" i="2"/>
  <c r="AR413" i="2" s="1"/>
  <c r="AK14" i="2"/>
  <c r="AR14" i="2" s="1"/>
  <c r="AK619" i="2"/>
  <c r="AR619" i="2" s="1"/>
  <c r="AK171" i="2"/>
  <c r="AR171" i="2" s="1"/>
  <c r="AK273" i="2"/>
  <c r="AR273" i="2" s="1"/>
  <c r="AK218" i="2"/>
  <c r="AK695" i="2"/>
  <c r="AR695" i="2" s="1"/>
  <c r="AK640" i="2"/>
  <c r="AR640" i="2" s="1"/>
  <c r="AK686" i="2"/>
  <c r="AR686" i="2" s="1"/>
  <c r="AK500" i="2"/>
  <c r="AR500" i="2" s="1"/>
  <c r="AK28" i="2"/>
  <c r="AK294" i="2"/>
  <c r="AR294" i="2" s="1"/>
  <c r="AK360" i="2"/>
  <c r="AK264" i="2"/>
  <c r="AR264" i="2" s="1"/>
  <c r="AK698" i="2"/>
  <c r="AR698" i="2" s="1"/>
  <c r="AK722" i="2"/>
  <c r="AR722" i="2" s="1"/>
  <c r="AK237" i="2"/>
  <c r="AR237" i="2" s="1"/>
  <c r="AK197" i="2"/>
  <c r="AK455" i="2"/>
  <c r="AK119" i="2"/>
  <c r="AK130" i="2"/>
  <c r="AK289" i="2"/>
  <c r="AR289" i="2" s="1"/>
  <c r="AK593" i="2"/>
  <c r="AR593" i="2" s="1"/>
  <c r="AK595" i="2"/>
  <c r="AK437" i="2"/>
  <c r="AR437" i="2" s="1"/>
  <c r="AK189" i="2"/>
  <c r="AK168" i="2"/>
  <c r="AK16" i="2"/>
  <c r="AK540" i="2"/>
  <c r="AR540" i="2" s="1"/>
  <c r="AK623" i="2"/>
  <c r="AR623" i="2" s="1"/>
  <c r="AK268" i="2"/>
  <c r="AK649" i="2"/>
  <c r="AR649" i="2" s="1"/>
  <c r="AK604" i="2"/>
  <c r="AR604" i="2" s="1"/>
  <c r="AK535" i="2"/>
  <c r="AR535" i="2" s="1"/>
  <c r="AK52" i="2"/>
  <c r="AK274" i="2"/>
  <c r="AR274" i="2" s="1"/>
  <c r="AK8" i="2"/>
  <c r="AK233" i="2"/>
  <c r="AR233" i="2" s="1"/>
  <c r="AK220" i="2"/>
  <c r="AR220" i="2" s="1"/>
  <c r="AK465" i="2"/>
  <c r="AR465" i="2" s="1"/>
  <c r="AK376" i="2"/>
  <c r="AR376" i="2" s="1"/>
  <c r="AK520" i="2"/>
  <c r="AR520" i="2" s="1"/>
  <c r="AK109" i="2"/>
  <c r="AK63" i="2"/>
  <c r="AK124" i="2"/>
  <c r="AK328" i="2"/>
  <c r="AK7" i="2"/>
  <c r="AK660" i="2"/>
  <c r="AR660" i="2" s="1"/>
  <c r="AK9" i="2"/>
  <c r="AK610" i="2"/>
  <c r="AR610" i="2" s="1"/>
  <c r="AK418" i="2"/>
  <c r="AR418" i="2" s="1"/>
  <c r="AK143" i="2"/>
  <c r="AK596" i="2"/>
  <c r="AR596" i="2" s="1"/>
  <c r="AK474" i="2"/>
  <c r="AR474" i="2" s="1"/>
  <c r="AK169" i="2"/>
  <c r="AK460" i="2"/>
  <c r="AR460" i="2" s="1"/>
  <c r="AK705" i="2"/>
  <c r="AR705" i="2" s="1"/>
  <c r="AK243" i="2"/>
  <c r="AK149" i="2"/>
  <c r="AR149" i="2" s="1"/>
  <c r="AK301" i="2"/>
  <c r="AR301" i="2" s="1"/>
  <c r="AK430" i="2"/>
  <c r="AR430" i="2" s="1"/>
  <c r="AK403" i="2"/>
  <c r="AR403" i="2" s="1"/>
  <c r="AK15" i="2"/>
  <c r="AK95" i="2"/>
  <c r="AR95" i="2" s="1"/>
  <c r="AK549" i="2"/>
  <c r="AR549" i="2" s="1"/>
  <c r="AK645" i="2"/>
  <c r="AR645" i="2" s="1"/>
  <c r="AK132" i="2"/>
  <c r="AK17" i="2"/>
  <c r="AK285" i="2"/>
  <c r="AR285" i="2" s="1"/>
  <c r="AK269" i="2"/>
  <c r="AK625" i="2"/>
  <c r="AR625" i="2" s="1"/>
  <c r="AK720" i="2"/>
  <c r="AR720" i="2" s="1"/>
  <c r="AK431" i="2"/>
  <c r="AR431" i="2" s="1"/>
  <c r="AK572" i="2"/>
  <c r="AR572" i="2" s="1"/>
  <c r="AK373" i="2"/>
  <c r="AR373" i="2" s="1"/>
  <c r="AK579" i="2"/>
  <c r="AR579" i="2" s="1"/>
  <c r="AK225" i="2"/>
  <c r="AR225" i="2" s="1"/>
  <c r="AK278" i="2"/>
  <c r="AK559" i="2"/>
  <c r="AK257" i="2"/>
  <c r="AK18" i="2"/>
  <c r="AK193" i="2"/>
  <c r="AK371" i="2"/>
  <c r="AK84" i="2"/>
  <c r="AK296" i="2"/>
  <c r="AK509" i="2"/>
  <c r="AR509" i="2" s="1"/>
  <c r="AK214" i="2"/>
  <c r="AR214" i="2" s="1"/>
  <c r="AK550" i="2"/>
  <c r="AR550" i="2" s="1"/>
  <c r="AK652" i="2"/>
  <c r="AR652" i="2" s="1"/>
  <c r="AK534" i="2"/>
  <c r="AR534" i="2" s="1"/>
  <c r="AK244" i="2"/>
  <c r="AR244" i="2" s="1"/>
  <c r="AK334" i="2"/>
  <c r="AK691" i="2"/>
  <c r="AR691" i="2" s="1"/>
  <c r="AK215" i="2"/>
  <c r="AR215" i="2" s="1"/>
  <c r="AK429" i="2"/>
  <c r="AR429" i="2" s="1"/>
  <c r="AK582" i="2"/>
  <c r="AR582" i="2" s="1"/>
  <c r="AK539" i="2"/>
  <c r="AR539" i="2" s="1"/>
  <c r="AK731" i="2"/>
  <c r="AR731" i="2" s="1"/>
  <c r="AK510" i="2"/>
  <c r="AR510" i="2" s="1"/>
  <c r="AK226" i="2"/>
  <c r="AR226" i="2" s="1"/>
  <c r="AK250" i="2"/>
  <c r="AR250" i="2" s="1"/>
  <c r="AK315" i="2"/>
  <c r="AR315" i="2" s="1"/>
  <c r="AK569" i="2"/>
  <c r="AK423" i="2"/>
  <c r="AR423" i="2" s="1"/>
  <c r="AK385" i="2"/>
  <c r="AR385" i="2" s="1"/>
  <c r="AK87" i="2"/>
  <c r="AR87" i="2" s="1"/>
  <c r="AK507" i="2"/>
  <c r="AR507" i="2" s="1"/>
  <c r="AK721" i="2"/>
  <c r="AR721" i="2" s="1"/>
  <c r="AK53" i="2"/>
  <c r="AK76" i="2"/>
  <c r="AR76" i="2" s="1"/>
  <c r="AK305" i="2"/>
  <c r="AR305" i="2" s="1"/>
  <c r="AK248" i="2"/>
  <c r="AK47" i="2"/>
  <c r="AK723" i="2"/>
  <c r="AR723" i="2" s="1"/>
  <c r="AK556" i="2"/>
  <c r="AR556" i="2" s="1"/>
  <c r="AK606" i="2"/>
  <c r="AR606" i="2" s="1"/>
  <c r="AK678" i="2"/>
  <c r="AR678" i="2" s="1"/>
  <c r="AK717" i="2"/>
  <c r="AR717" i="2" s="1"/>
  <c r="AK356" i="2"/>
  <c r="AR356" i="2" s="1"/>
  <c r="AK512" i="2"/>
  <c r="AR512" i="2" s="1"/>
  <c r="AK453" i="2"/>
  <c r="AR453" i="2" s="1"/>
  <c r="AK605" i="2"/>
  <c r="AR605" i="2" s="1"/>
  <c r="AK252" i="2"/>
  <c r="AK49" i="2"/>
  <c r="AR49" i="2" s="1"/>
  <c r="AK291" i="2"/>
  <c r="AK355" i="2"/>
  <c r="AK361" i="2"/>
  <c r="AK262" i="2"/>
  <c r="AK88" i="2"/>
  <c r="AK312" i="2"/>
  <c r="AR312" i="2" s="1"/>
  <c r="AK112" i="2"/>
  <c r="AR112" i="2" s="1"/>
  <c r="AK201" i="2"/>
  <c r="AR201" i="2" s="1"/>
  <c r="AK359" i="2"/>
  <c r="AK29" i="2"/>
  <c r="AK434" i="2"/>
  <c r="AK714" i="2"/>
  <c r="AR714" i="2" s="1"/>
  <c r="AK178" i="2"/>
  <c r="AK436" i="2"/>
  <c r="AR436" i="2" s="1"/>
  <c r="AK382" i="2"/>
  <c r="AR382" i="2" s="1"/>
  <c r="AK287" i="2"/>
  <c r="AR287" i="2" s="1"/>
  <c r="AK93" i="2"/>
  <c r="AK320" i="2"/>
  <c r="AR320" i="2" s="1"/>
  <c r="AK463" i="2"/>
  <c r="AR463" i="2" s="1"/>
  <c r="AK419" i="2"/>
  <c r="AR419" i="2" s="1"/>
  <c r="AK350" i="2"/>
  <c r="AR350" i="2" s="1"/>
  <c r="AK701" i="2"/>
  <c r="AR701" i="2" s="1"/>
  <c r="AK589" i="2"/>
  <c r="AR589" i="2" s="1"/>
  <c r="AK187" i="2"/>
  <c r="AR187" i="2" s="1"/>
  <c r="AK588" i="2"/>
  <c r="AR588" i="2" s="1"/>
  <c r="AK575" i="2"/>
  <c r="AR575" i="2" s="1"/>
  <c r="AK571" i="2"/>
  <c r="AR571" i="2" s="1"/>
  <c r="AK340" i="2"/>
  <c r="AR340" i="2" s="1"/>
  <c r="AK388" i="2"/>
  <c r="AR388" i="2" s="1"/>
  <c r="AK275" i="2"/>
  <c r="AR275" i="2" s="1"/>
  <c r="AK538" i="2"/>
  <c r="AR538" i="2" s="1"/>
  <c r="AK710" i="2"/>
  <c r="AR710" i="2" s="1"/>
  <c r="AK22" i="2"/>
  <c r="AK480" i="2"/>
  <c r="AR480" i="2" s="1"/>
  <c r="AK70" i="2"/>
  <c r="AK83" i="2"/>
  <c r="AK120" i="2"/>
  <c r="AK152" i="2"/>
  <c r="AR152" i="2" s="1"/>
  <c r="AK59" i="2"/>
  <c r="AK64" i="2"/>
  <c r="AR64" i="2" s="1"/>
  <c r="AK293" i="2"/>
  <c r="AR293" i="2" s="1"/>
  <c r="AK583" i="2"/>
  <c r="AR583" i="2" s="1"/>
  <c r="AK725" i="2"/>
  <c r="AR725" i="2" s="1"/>
  <c r="AK311" i="2"/>
  <c r="AK115" i="2"/>
  <c r="AK567" i="2"/>
  <c r="AR567" i="2" s="1"/>
  <c r="AK381" i="2"/>
  <c r="AR381" i="2" s="1"/>
  <c r="AK271" i="2"/>
  <c r="AR271" i="2" s="1"/>
  <c r="AK173" i="2"/>
  <c r="AK78" i="2"/>
  <c r="AK416" i="2"/>
  <c r="AR416" i="2" s="1"/>
  <c r="AK144" i="2"/>
  <c r="AR144" i="2" s="1"/>
  <c r="AK621" i="2"/>
  <c r="AR621" i="2" s="1"/>
  <c r="AK177" i="2"/>
  <c r="AR177" i="2" s="1"/>
  <c r="AK644" i="2"/>
  <c r="AR644" i="2" s="1"/>
  <c r="AK537" i="2"/>
  <c r="AR537" i="2" s="1"/>
  <c r="AK531" i="2"/>
  <c r="AR531" i="2" s="1"/>
  <c r="AK483" i="2"/>
  <c r="AR483" i="2" s="1"/>
  <c r="AK128" i="2"/>
  <c r="AK205" i="2"/>
  <c r="AK577" i="2"/>
  <c r="AR577" i="2" s="1"/>
  <c r="AK180" i="2"/>
  <c r="AK307" i="2"/>
  <c r="AK601" i="2"/>
  <c r="AR601" i="2" s="1"/>
  <c r="AK638" i="2"/>
  <c r="AR638" i="2" s="1"/>
  <c r="AK735" i="2"/>
  <c r="AR735" i="2" s="1"/>
  <c r="AK240" i="2"/>
  <c r="AK654" i="2"/>
  <c r="AR654" i="2" s="1"/>
  <c r="AK68" i="2"/>
  <c r="AK440" i="2"/>
  <c r="AR440" i="2" s="1"/>
  <c r="AK655" i="2"/>
  <c r="AR655" i="2" s="1"/>
  <c r="AK529" i="2"/>
  <c r="AR529" i="2" s="1"/>
  <c r="AK39" i="2"/>
  <c r="AR39" i="2" s="1"/>
  <c r="AK479" i="2"/>
  <c r="AR479" i="2" s="1"/>
  <c r="AK469" i="2"/>
  <c r="AR469" i="2" s="1"/>
  <c r="AK438" i="2"/>
  <c r="AR438" i="2" s="1"/>
  <c r="AK136" i="2"/>
  <c r="AK309" i="2"/>
  <c r="AR309" i="2" s="1"/>
  <c r="AK545" i="2"/>
  <c r="AR545" i="2" s="1"/>
  <c r="AK72" i="2"/>
  <c r="AK290" i="2"/>
  <c r="AR290" i="2" s="1"/>
  <c r="AK584" i="2"/>
  <c r="AR584" i="2" s="1"/>
  <c r="AK488" i="2"/>
  <c r="AR488" i="2" s="1"/>
  <c r="AK341" i="2"/>
  <c r="AR341" i="2" s="1"/>
  <c r="AK73" i="2"/>
  <c r="AR73" i="2" s="1"/>
  <c r="AK66" i="2"/>
  <c r="AK627" i="2"/>
  <c r="AR627" i="2" s="1"/>
  <c r="AK153" i="2"/>
  <c r="AK352" i="2"/>
  <c r="AR352" i="2" s="1"/>
  <c r="AK317" i="2"/>
  <c r="AR317" i="2" s="1"/>
  <c r="AK636" i="2"/>
  <c r="AR636" i="2" s="1"/>
  <c r="AK172" i="2"/>
  <c r="AR172" i="2" s="1"/>
  <c r="AK368" i="2"/>
  <c r="AK110" i="2"/>
  <c r="AR110" i="2" s="1"/>
  <c r="AK142" i="2"/>
  <c r="AR142" i="2" s="1"/>
  <c r="AK457" i="2"/>
  <c r="AR457" i="2" s="1"/>
  <c r="AK700" i="2"/>
  <c r="AR700" i="2" s="1"/>
  <c r="AK191" i="2"/>
  <c r="AK662" i="2"/>
  <c r="AR662" i="2" s="1"/>
  <c r="AK706" i="2"/>
  <c r="AR706" i="2" s="1"/>
  <c r="AK600" i="2"/>
  <c r="AR600" i="2" s="1"/>
  <c r="AK140" i="2"/>
  <c r="AR140" i="2" s="1"/>
  <c r="AK280" i="2"/>
  <c r="AK246" i="2"/>
  <c r="AK646" i="2"/>
  <c r="AR646" i="2" s="1"/>
  <c r="AK712" i="2"/>
  <c r="AR712" i="2" s="1"/>
  <c r="AK524" i="2"/>
  <c r="AR524" i="2" s="1"/>
  <c r="AK676" i="2"/>
  <c r="AR676" i="2" s="1"/>
  <c r="AK160" i="2"/>
  <c r="AK277" i="2"/>
  <c r="AK522" i="2"/>
  <c r="AR522" i="2" s="1"/>
  <c r="AK620" i="2"/>
  <c r="AR620" i="2" s="1"/>
  <c r="AK345" i="2"/>
  <c r="AR345" i="2" s="1"/>
  <c r="AK253" i="2"/>
  <c r="AK554" i="2"/>
  <c r="AR554" i="2" s="1"/>
  <c r="AK697" i="2"/>
  <c r="AR697" i="2" s="1"/>
  <c r="AK347" i="2"/>
  <c r="AR347" i="2" s="1"/>
  <c r="AK553" i="2"/>
  <c r="AR553" i="2" s="1"/>
  <c r="AK466" i="2"/>
  <c r="AR466" i="2" s="1"/>
  <c r="AK183" i="2"/>
  <c r="AK628" i="2"/>
  <c r="AR628" i="2" s="1"/>
  <c r="AK462" i="2"/>
  <c r="AR462" i="2" s="1"/>
  <c r="AK174" i="2"/>
  <c r="AK688" i="2"/>
  <c r="AR688" i="2" s="1"/>
  <c r="AK442" i="2"/>
  <c r="AR442" i="2" s="1"/>
  <c r="AK372" i="2"/>
  <c r="AK630" i="2"/>
  <c r="AR630" i="2" s="1"/>
  <c r="AK736" i="2"/>
  <c r="AR736" i="2" s="1"/>
  <c r="AK449" i="2"/>
  <c r="AR449" i="2" s="1"/>
  <c r="AK125" i="2"/>
  <c r="AK137" i="2"/>
  <c r="AK327" i="2"/>
  <c r="AR327" i="2" s="1"/>
  <c r="AK228" i="2"/>
  <c r="AR228" i="2" s="1"/>
  <c r="AK324" i="2"/>
  <c r="AR324" i="2" s="1"/>
  <c r="AK229" i="2"/>
  <c r="AR229" i="2" s="1"/>
  <c r="AK473" i="2"/>
  <c r="AR473" i="2" s="1"/>
  <c r="AK555" i="2"/>
  <c r="AR555" i="2" s="1"/>
  <c r="AK223" i="2"/>
  <c r="AR223" i="2" s="1"/>
  <c r="AK227" i="2"/>
  <c r="AR227" i="2" s="1"/>
  <c r="AK255" i="2"/>
  <c r="AK133" i="2"/>
  <c r="AK729" i="2"/>
  <c r="AR729" i="2" s="1"/>
  <c r="AK405" i="2"/>
  <c r="AR405" i="2" s="1"/>
  <c r="AK528" i="2"/>
  <c r="AR528" i="2" s="1"/>
  <c r="AK212" i="2"/>
  <c r="AR212" i="2" s="1"/>
  <c r="AK402" i="2"/>
  <c r="AR402" i="2" s="1"/>
  <c r="AK181" i="2"/>
  <c r="AR181" i="2" s="1"/>
  <c r="AK526" i="2"/>
  <c r="AR526" i="2" s="1"/>
  <c r="AK108" i="2"/>
  <c r="AR108" i="2" s="1"/>
  <c r="AK111" i="2"/>
  <c r="AK313" i="2"/>
  <c r="AR313" i="2" s="1"/>
  <c r="AK683" i="2"/>
  <c r="AR683" i="2" s="1"/>
  <c r="AK561" i="2"/>
  <c r="AR561" i="2" s="1"/>
  <c r="AK693" i="2"/>
  <c r="AR693" i="2" s="1"/>
  <c r="AK387" i="2"/>
  <c r="AK702" i="2"/>
  <c r="AR702" i="2" s="1"/>
  <c r="AK433" i="2"/>
  <c r="AR433" i="2" s="1"/>
  <c r="AK270" i="2"/>
  <c r="AR270" i="2" s="1"/>
  <c r="AK217" i="2"/>
  <c r="AK498" i="2"/>
  <c r="AR498" i="2" s="1"/>
  <c r="AK521" i="2"/>
  <c r="AR521" i="2" s="1"/>
  <c r="AK369" i="2"/>
  <c r="AR369" i="2" s="1"/>
  <c r="AK146" i="2"/>
  <c r="AK494" i="2"/>
  <c r="AR494" i="2" s="1"/>
  <c r="AK711" i="2"/>
  <c r="AR711" i="2" s="1"/>
  <c r="AK587" i="2"/>
  <c r="AR587" i="2" s="1"/>
  <c r="AK363" i="2"/>
  <c r="AR363" i="2" s="1"/>
  <c r="AK127" i="2"/>
  <c r="AK476" i="2"/>
  <c r="AR476" i="2" s="1"/>
  <c r="AK580" i="2"/>
  <c r="AR580" i="2" s="1"/>
  <c r="AK665" i="2"/>
  <c r="AR665" i="2" s="1"/>
  <c r="AK459" i="2"/>
  <c r="AR459" i="2" s="1"/>
  <c r="AK251" i="2"/>
  <c r="AR251" i="2" s="1"/>
  <c r="AK377" i="2"/>
  <c r="AR377" i="2" s="1"/>
  <c r="AK634" i="2"/>
  <c r="AR634" i="2" s="1"/>
  <c r="AK415" i="2"/>
  <c r="AR415" i="2" s="1"/>
  <c r="AK618" i="2"/>
  <c r="AR618" i="2" s="1"/>
  <c r="AK661" i="2"/>
  <c r="AR661" i="2" s="1"/>
  <c r="AK410" i="2"/>
  <c r="AR410" i="2" s="1"/>
  <c r="AK737" i="2"/>
  <c r="AR737" i="2" s="1"/>
  <c r="AK696" i="2"/>
  <c r="AR696" i="2" s="1"/>
  <c r="AK708" i="2"/>
  <c r="AR708" i="2" s="1"/>
  <c r="AK668" i="2"/>
  <c r="AR668" i="2" s="1"/>
  <c r="AK508" i="2"/>
  <c r="AR508" i="2" s="1"/>
  <c r="AK401" i="2"/>
  <c r="AR401" i="2" s="1"/>
  <c r="AK597" i="2"/>
  <c r="AR597" i="2" s="1"/>
  <c r="AK685" i="2"/>
  <c r="AR685" i="2" s="1"/>
  <c r="AK728" i="2"/>
  <c r="AR728" i="2" s="1"/>
  <c r="AK602" i="2"/>
  <c r="AR602" i="2" s="1"/>
  <c r="AK632" i="2"/>
  <c r="AR632" i="2" s="1"/>
  <c r="AK694" i="2"/>
  <c r="AR694" i="2" s="1"/>
  <c r="AK450" i="2"/>
  <c r="AR450" i="2" s="1"/>
  <c r="AK681" i="2"/>
  <c r="AR681" i="2" s="1"/>
  <c r="AK624" i="2"/>
  <c r="AR624" i="2" s="1"/>
  <c r="AK679" i="2"/>
  <c r="AR679" i="2" s="1"/>
  <c r="AK726" i="2"/>
  <c r="AR726" i="2" s="1"/>
  <c r="AK703" i="2"/>
  <c r="AR703" i="2" s="1"/>
  <c r="AK716" i="2"/>
  <c r="AR716" i="2" s="1"/>
  <c r="AK664" i="2"/>
  <c r="AR664" i="2" s="1"/>
  <c r="AK713" i="2"/>
  <c r="AR713" i="2" s="1"/>
  <c r="AK639" i="2"/>
  <c r="AR639" i="2" s="1"/>
  <c r="AK730" i="2"/>
  <c r="AR730" i="2" s="1"/>
  <c r="AK738" i="2"/>
  <c r="AR738" i="2" s="1"/>
  <c r="AH648" i="2"/>
  <c r="AH502" i="2"/>
  <c r="AH484" i="2"/>
  <c r="AH129" i="2"/>
  <c r="AH261" i="2"/>
  <c r="AH396" i="2"/>
  <c r="AH325" i="2"/>
  <c r="AH532" i="2"/>
  <c r="AH391" i="2"/>
  <c r="AH673" i="2"/>
  <c r="AH348" i="2"/>
  <c r="AH231" i="2"/>
  <c r="AH150" i="2"/>
  <c r="AH674" i="2"/>
  <c r="AH89" i="2"/>
  <c r="AH222" i="2"/>
  <c r="AH527" i="2"/>
  <c r="AH598" i="2"/>
  <c r="AH651" i="2"/>
  <c r="AH351" i="2"/>
  <c r="AH375" i="2"/>
  <c r="AH389" i="2"/>
  <c r="AH161" i="2"/>
  <c r="AH265" i="2"/>
  <c r="AH576" i="2"/>
  <c r="AH565" i="2"/>
  <c r="AH616" i="2"/>
  <c r="AH81" i="2"/>
  <c r="AH399" i="2"/>
  <c r="AH74" i="2"/>
  <c r="AH631" i="2"/>
  <c r="AH417" i="2"/>
  <c r="AH306" i="2"/>
  <c r="AH709" i="2"/>
  <c r="AH398" i="2"/>
  <c r="AH21" i="2"/>
  <c r="AH732" i="2"/>
  <c r="AH61" i="2"/>
  <c r="AH464" i="2"/>
  <c r="AH687" i="2"/>
  <c r="AH481" i="2"/>
  <c r="AH319" i="2"/>
  <c r="AH204" i="2"/>
  <c r="AH447" i="2"/>
  <c r="AH608" i="2"/>
  <c r="AH530" i="2"/>
  <c r="AH247" i="2"/>
  <c r="AH482" i="2"/>
  <c r="AH297" i="2"/>
  <c r="AH330" i="2"/>
  <c r="AH611" i="2"/>
  <c r="AH337" i="2"/>
  <c r="AH276" i="2"/>
  <c r="AH175" i="2"/>
  <c r="AH219" i="2"/>
  <c r="AH511" i="2"/>
  <c r="AH256" i="2"/>
  <c r="AH475" i="2"/>
  <c r="AH607" i="2"/>
  <c r="AH154" i="2"/>
  <c r="AH574" i="2"/>
  <c r="AH514" i="2"/>
  <c r="AH364" i="2"/>
  <c r="AH329" i="2"/>
  <c r="AH304" i="2"/>
  <c r="AH343" i="2"/>
  <c r="AH424" i="2"/>
  <c r="AH489" i="2"/>
  <c r="AH380" i="2"/>
  <c r="AH592" i="2"/>
  <c r="AH454" i="2"/>
  <c r="AH209" i="2"/>
  <c r="AH245" i="2"/>
  <c r="AH164" i="2"/>
  <c r="AH642" i="2"/>
  <c r="AH35" i="2"/>
  <c r="AH106" i="2"/>
  <c r="AH310" i="2"/>
  <c r="AH170" i="2"/>
  <c r="AH258" i="2"/>
  <c r="AH411" i="2"/>
  <c r="AH259" i="2"/>
  <c r="AH242" i="2"/>
  <c r="AH155" i="2"/>
  <c r="AH435" i="2"/>
  <c r="AH547" i="2"/>
  <c r="AH37" i="2"/>
  <c r="AH27" i="2"/>
  <c r="AH374" i="2"/>
  <c r="AH365" i="2"/>
  <c r="AH176" i="2"/>
  <c r="AH131" i="2"/>
  <c r="AH557" i="2"/>
  <c r="AH612" i="2"/>
  <c r="AH395" i="2"/>
  <c r="AH10" i="2"/>
  <c r="AH141" i="2"/>
  <c r="AH516" i="2"/>
  <c r="AH719" i="2"/>
  <c r="AH441" i="2"/>
  <c r="AH344" i="2"/>
  <c r="AH357" i="2"/>
  <c r="AH99" i="2"/>
  <c r="AH102" i="2"/>
  <c r="AH657" i="2"/>
  <c r="AH370" i="2"/>
  <c r="AH282" i="2"/>
  <c r="AH384" i="2"/>
  <c r="AH260" i="2"/>
  <c r="AH513" i="2"/>
  <c r="AH715" i="2"/>
  <c r="AH51" i="2"/>
  <c r="AH42" i="2"/>
  <c r="AH46" i="2"/>
  <c r="AH94" i="2"/>
  <c r="AH333" i="2"/>
  <c r="AH292" i="2"/>
  <c r="AH346" i="2"/>
  <c r="AH272" i="2"/>
  <c r="AH408" i="2"/>
  <c r="AH682" i="2"/>
  <c r="AH570" i="2"/>
  <c r="AH210" i="2"/>
  <c r="AH148" i="2"/>
  <c r="AH85" i="2"/>
  <c r="AH378" i="2"/>
  <c r="AH202" i="2"/>
  <c r="AH394" i="2"/>
  <c r="AH727" i="2"/>
  <c r="AH162" i="2"/>
  <c r="AH11" i="2"/>
  <c r="AH444" i="2"/>
  <c r="AH254" i="2"/>
  <c r="AH518" i="2"/>
  <c r="AH637" i="2"/>
  <c r="AH331" i="2"/>
  <c r="AH412" i="2"/>
  <c r="AH663" i="2"/>
  <c r="AH358" i="2"/>
  <c r="AH342" i="2"/>
  <c r="AH224" i="2"/>
  <c r="AH653" i="2"/>
  <c r="AH586" i="2"/>
  <c r="AH97" i="2"/>
  <c r="AH496" i="2"/>
  <c r="AH471" i="2"/>
  <c r="AH234" i="2"/>
  <c r="AH188" i="2"/>
  <c r="AH36" i="2"/>
  <c r="AH446" i="2"/>
  <c r="AH314" i="2"/>
  <c r="AH497" i="2"/>
  <c r="AH563" i="2"/>
  <c r="AH393" i="2"/>
  <c r="AH493" i="2"/>
  <c r="AH733" i="2"/>
  <c r="AH167" i="2"/>
  <c r="AH221" i="2"/>
  <c r="AH422" i="2"/>
  <c r="AH25" i="2"/>
  <c r="AH486" i="2"/>
  <c r="AH525" i="2"/>
  <c r="AH235" i="2"/>
  <c r="AH689" i="2"/>
  <c r="AH573" i="2"/>
  <c r="AH195" i="2"/>
  <c r="AH495" i="2"/>
  <c r="AH56" i="2"/>
  <c r="AH506" i="2"/>
  <c r="AH321" i="2"/>
  <c r="AH425" i="2"/>
  <c r="AH163" i="2"/>
  <c r="AH533" i="2"/>
  <c r="AH116" i="2"/>
  <c r="AH590" i="2"/>
  <c r="AH626" i="2"/>
  <c r="AH692" i="2"/>
  <c r="AH541" i="2"/>
  <c r="AH69" i="2"/>
  <c r="AH439" i="2"/>
  <c r="AH581" i="2"/>
  <c r="AH266" i="2"/>
  <c r="AH684" i="2"/>
  <c r="AH680" i="2"/>
  <c r="AH134" i="2"/>
  <c r="AH641" i="2"/>
  <c r="AH26" i="2"/>
  <c r="AH585" i="2"/>
  <c r="AH335" i="2"/>
  <c r="AH336" i="2"/>
  <c r="AH409" i="2"/>
  <c r="AH517" i="2"/>
  <c r="AH50" i="2"/>
  <c r="AH206" i="2"/>
  <c r="AH239" i="2"/>
  <c r="AH186" i="2"/>
  <c r="AH263" i="2"/>
  <c r="AH635" i="2"/>
  <c r="AH699" i="2"/>
  <c r="AH519" i="2"/>
  <c r="AH40" i="2"/>
  <c r="AH57" i="2"/>
  <c r="AH472" i="2"/>
  <c r="AH568" i="2"/>
  <c r="AH208" i="2"/>
  <c r="AH633" i="2"/>
  <c r="AH43" i="2"/>
  <c r="AH467" i="2"/>
  <c r="AH677" i="2"/>
  <c r="AH456" i="2"/>
  <c r="AH4" i="2"/>
  <c r="AH443" i="2"/>
  <c r="AH86" i="2"/>
  <c r="AH303" i="2"/>
  <c r="AH281" i="2"/>
  <c r="AH675" i="2"/>
  <c r="AH551" i="2"/>
  <c r="AH323" i="2"/>
  <c r="AH198" i="2"/>
  <c r="AH300" i="2"/>
  <c r="AH548" i="2"/>
  <c r="AH445" i="2"/>
  <c r="AH126" i="2"/>
  <c r="AH617" i="2"/>
  <c r="AH185" i="2"/>
  <c r="AH669" i="2"/>
  <c r="AH82" i="2"/>
  <c r="AH383" i="2"/>
  <c r="AH487" i="2"/>
  <c r="AH406" i="2"/>
  <c r="AH90" i="2"/>
  <c r="AH622" i="2"/>
  <c r="AH190" i="2"/>
  <c r="AH339" i="2"/>
  <c r="AH656" i="2"/>
  <c r="AH400" i="2"/>
  <c r="AH427" i="2"/>
  <c r="AH295" i="2"/>
  <c r="AH613" i="2"/>
  <c r="AH432" i="2"/>
  <c r="AH448" i="2"/>
  <c r="AH45" i="2"/>
  <c r="AH58" i="2"/>
  <c r="AH426" i="2"/>
  <c r="AH566" i="2"/>
  <c r="AH30" i="2"/>
  <c r="AH41" i="2"/>
  <c r="AH211" i="2"/>
  <c r="AH267" i="2"/>
  <c r="AH299" i="2"/>
  <c r="AH165" i="2"/>
  <c r="AH316" i="2"/>
  <c r="AH477" i="2"/>
  <c r="AH203" i="2"/>
  <c r="AH91" i="2"/>
  <c r="AH671" i="2"/>
  <c r="AH159" i="2"/>
  <c r="AH31" i="2"/>
  <c r="AH67" i="2"/>
  <c r="AH707" i="2"/>
  <c r="AH485" i="2"/>
  <c r="AH704" i="2"/>
  <c r="AH428" i="2"/>
  <c r="AH591" i="2"/>
  <c r="AH404" i="2"/>
  <c r="AH470" i="2"/>
  <c r="AH349" i="2"/>
  <c r="AH643" i="2"/>
  <c r="AH552" i="2"/>
  <c r="AH461" i="2"/>
  <c r="AH353" i="2"/>
  <c r="AH451" i="2"/>
  <c r="AH302" i="2"/>
  <c r="AH19" i="2"/>
  <c r="AH354" i="2"/>
  <c r="AH184" i="2"/>
  <c r="AH546" i="2"/>
  <c r="AH390" i="2"/>
  <c r="AH33" i="2"/>
  <c r="AH515" i="2"/>
  <c r="AH54" i="2"/>
  <c r="AH558" i="2"/>
  <c r="AH157" i="2"/>
  <c r="AH123" i="2"/>
  <c r="AH615" i="2"/>
  <c r="AH718" i="2"/>
  <c r="AH724" i="2"/>
  <c r="AH166" i="2"/>
  <c r="AH283" i="2"/>
  <c r="AH564" i="2"/>
  <c r="AH114" i="2"/>
  <c r="AH5" i="2"/>
  <c r="AH491" i="2"/>
  <c r="AH492" i="2"/>
  <c r="AH147" i="2"/>
  <c r="AH117" i="2"/>
  <c r="AH100" i="2"/>
  <c r="AH407" i="2"/>
  <c r="AH199" i="2"/>
  <c r="AH192" i="2"/>
  <c r="AH658" i="2"/>
  <c r="AH194" i="2"/>
  <c r="AH650" i="2"/>
  <c r="AH666" i="2"/>
  <c r="AH322" i="2"/>
  <c r="AH145" i="2"/>
  <c r="AH79" i="2"/>
  <c r="AH77" i="2"/>
  <c r="AH24" i="2"/>
  <c r="AH499" i="2"/>
  <c r="AH3" i="2"/>
  <c r="AH236" i="2"/>
  <c r="AH672" i="2"/>
  <c r="AH121" i="2"/>
  <c r="AH503" i="2"/>
  <c r="AH308" i="2"/>
  <c r="AH216" i="2"/>
  <c r="AH478" i="2"/>
  <c r="AH288" i="2"/>
  <c r="AH156" i="2"/>
  <c r="AH80" i="2"/>
  <c r="AH332" i="2"/>
  <c r="AH379" i="2"/>
  <c r="AH392" i="2"/>
  <c r="AH318" i="2"/>
  <c r="AH98" i="2"/>
  <c r="AH44" i="2"/>
  <c r="AH96" i="2"/>
  <c r="AH122" i="2"/>
  <c r="AH2" i="2"/>
  <c r="AH107" i="2"/>
  <c r="AH629" i="2"/>
  <c r="AH65" i="2"/>
  <c r="AH103" i="2"/>
  <c r="AH135" i="2"/>
  <c r="AH60" i="2"/>
  <c r="AH562" i="2"/>
  <c r="AH647" i="2"/>
  <c r="AH75" i="2"/>
  <c r="AH421" i="2"/>
  <c r="AH298" i="2"/>
  <c r="AH200" i="2"/>
  <c r="AH286" i="2"/>
  <c r="AH523" i="2"/>
  <c r="AH34" i="2"/>
  <c r="AH139" i="2"/>
  <c r="AH543" i="2"/>
  <c r="AH670" i="2"/>
  <c r="AH667" i="2"/>
  <c r="AH560" i="2"/>
  <c r="AH362" i="2"/>
  <c r="AH614" i="2"/>
  <c r="AH62" i="2"/>
  <c r="AH113" i="2"/>
  <c r="AH38" i="2"/>
  <c r="AH386" i="2"/>
  <c r="AH578" i="2"/>
  <c r="AH207" i="2"/>
  <c r="AH594" i="2"/>
  <c r="AH104" i="2"/>
  <c r="AH55" i="2"/>
  <c r="AH118" i="2"/>
  <c r="AH213" i="2"/>
  <c r="AH249" i="2"/>
  <c r="AH690" i="2"/>
  <c r="AH158" i="2"/>
  <c r="AH366" i="2"/>
  <c r="AH179" i="2"/>
  <c r="AH452" i="2"/>
  <c r="AH101" i="2"/>
  <c r="AH501" i="2"/>
  <c r="AH536" i="2"/>
  <c r="AH338" i="2"/>
  <c r="AH105" i="2"/>
  <c r="AH32" i="2"/>
  <c r="AH71" i="2"/>
  <c r="AH138" i="2"/>
  <c r="AH23" i="2"/>
  <c r="AH659" i="2"/>
  <c r="AH544" i="2"/>
  <c r="AH48" i="2"/>
  <c r="AH92" i="2"/>
  <c r="AH609" i="2"/>
  <c r="AH279" i="2"/>
  <c r="AH241" i="2"/>
  <c r="AH12" i="2"/>
  <c r="AH734" i="2"/>
  <c r="AH151" i="2"/>
  <c r="AH230" i="2"/>
  <c r="AH490" i="2"/>
  <c r="AH603" i="2"/>
  <c r="AH326" i="2"/>
  <c r="AH238" i="2"/>
  <c r="AH182" i="2"/>
  <c r="AH458" i="2"/>
  <c r="AH504" i="2"/>
  <c r="AH414" i="2"/>
  <c r="AH542" i="2"/>
  <c r="AH13" i="2"/>
  <c r="AH599" i="2"/>
  <c r="AH505" i="2"/>
  <c r="AH284" i="2"/>
  <c r="AH468" i="2"/>
  <c r="AH6" i="2"/>
  <c r="AH367" i="2"/>
  <c r="AH420" i="2"/>
  <c r="AH196" i="2"/>
  <c r="AH232" i="2"/>
  <c r="AH20" i="2"/>
  <c r="AH397" i="2"/>
  <c r="AH413" i="2"/>
  <c r="AH14" i="2"/>
  <c r="AH619" i="2"/>
  <c r="AH171" i="2"/>
  <c r="AH273" i="2"/>
  <c r="AH218" i="2"/>
  <c r="AH695" i="2"/>
  <c r="AH640" i="2"/>
  <c r="AH686" i="2"/>
  <c r="AH500" i="2"/>
  <c r="AH28" i="2"/>
  <c r="AH294" i="2"/>
  <c r="AH360" i="2"/>
  <c r="AH264" i="2"/>
  <c r="AH698" i="2"/>
  <c r="AH722" i="2"/>
  <c r="AH237" i="2"/>
  <c r="AH197" i="2"/>
  <c r="AH455" i="2"/>
  <c r="AH119" i="2"/>
  <c r="AH130" i="2"/>
  <c r="AH289" i="2"/>
  <c r="AH593" i="2"/>
  <c r="AH595" i="2"/>
  <c r="AH437" i="2"/>
  <c r="AH189" i="2"/>
  <c r="AH168" i="2"/>
  <c r="AH16" i="2"/>
  <c r="AH540" i="2"/>
  <c r="AH623" i="2"/>
  <c r="AH268" i="2"/>
  <c r="AH649" i="2"/>
  <c r="AH604" i="2"/>
  <c r="AH535" i="2"/>
  <c r="AH52" i="2"/>
  <c r="AH274" i="2"/>
  <c r="AH8" i="2"/>
  <c r="AH233" i="2"/>
  <c r="AH220" i="2"/>
  <c r="AH465" i="2"/>
  <c r="AH376" i="2"/>
  <c r="AH520" i="2"/>
  <c r="AH109" i="2"/>
  <c r="AH63" i="2"/>
  <c r="AH124" i="2"/>
  <c r="AH328" i="2"/>
  <c r="AH7" i="2"/>
  <c r="AH660" i="2"/>
  <c r="AH9" i="2"/>
  <c r="AH610" i="2"/>
  <c r="AH418" i="2"/>
  <c r="AH143" i="2"/>
  <c r="AH596" i="2"/>
  <c r="AH474" i="2"/>
  <c r="AH169" i="2"/>
  <c r="AH460" i="2"/>
  <c r="AH705" i="2"/>
  <c r="AH243" i="2"/>
  <c r="AH149" i="2"/>
  <c r="AH301" i="2"/>
  <c r="AH430" i="2"/>
  <c r="AH403" i="2"/>
  <c r="AH15" i="2"/>
  <c r="AH95" i="2"/>
  <c r="AH549" i="2"/>
  <c r="AH645" i="2"/>
  <c r="AH132" i="2"/>
  <c r="AH17" i="2"/>
  <c r="AH285" i="2"/>
  <c r="AH269" i="2"/>
  <c r="AH625" i="2"/>
  <c r="AH720" i="2"/>
  <c r="AH431" i="2"/>
  <c r="AH572" i="2"/>
  <c r="AH373" i="2"/>
  <c r="AH579" i="2"/>
  <c r="AH225" i="2"/>
  <c r="AH278" i="2"/>
  <c r="AH559" i="2"/>
  <c r="AH257" i="2"/>
  <c r="AH18" i="2"/>
  <c r="AH193" i="2"/>
  <c r="AH371" i="2"/>
  <c r="AH84" i="2"/>
  <c r="AH296" i="2"/>
  <c r="AH509" i="2"/>
  <c r="AH214" i="2"/>
  <c r="AH550" i="2"/>
  <c r="AH652" i="2"/>
  <c r="AH534" i="2"/>
  <c r="AH244" i="2"/>
  <c r="AH334" i="2"/>
  <c r="AH691" i="2"/>
  <c r="AH215" i="2"/>
  <c r="AH429" i="2"/>
  <c r="AH582" i="2"/>
  <c r="AH539" i="2"/>
  <c r="AH731" i="2"/>
  <c r="AH510" i="2"/>
  <c r="AH226" i="2"/>
  <c r="AH250" i="2"/>
  <c r="AH315" i="2"/>
  <c r="AH569" i="2"/>
  <c r="AH423" i="2"/>
  <c r="AH385" i="2"/>
  <c r="AH87" i="2"/>
  <c r="AH507" i="2"/>
  <c r="AH721" i="2"/>
  <c r="AH53" i="2"/>
  <c r="AH76" i="2"/>
  <c r="AH305" i="2"/>
  <c r="AH248" i="2"/>
  <c r="AH47" i="2"/>
  <c r="AH723" i="2"/>
  <c r="AH556" i="2"/>
  <c r="AH606" i="2"/>
  <c r="AH678" i="2"/>
  <c r="AH717" i="2"/>
  <c r="AH356" i="2"/>
  <c r="AH512" i="2"/>
  <c r="AH453" i="2"/>
  <c r="AH605" i="2"/>
  <c r="AH252" i="2"/>
  <c r="AH49" i="2"/>
  <c r="AH291" i="2"/>
  <c r="AH355" i="2"/>
  <c r="AH361" i="2"/>
  <c r="AH262" i="2"/>
  <c r="AH88" i="2"/>
  <c r="AH312" i="2"/>
  <c r="AH112" i="2"/>
  <c r="AH201" i="2"/>
  <c r="AH359" i="2"/>
  <c r="AH29" i="2"/>
  <c r="AH434" i="2"/>
  <c r="AH714" i="2"/>
  <c r="AH178" i="2"/>
  <c r="AH436" i="2"/>
  <c r="AH382" i="2"/>
  <c r="AH287" i="2"/>
  <c r="AH93" i="2"/>
  <c r="AH320" i="2"/>
  <c r="AH463" i="2"/>
  <c r="AH419" i="2"/>
  <c r="AH350" i="2"/>
  <c r="AH701" i="2"/>
  <c r="AH589" i="2"/>
  <c r="AH187" i="2"/>
  <c r="AH588" i="2"/>
  <c r="AH575" i="2"/>
  <c r="AH571" i="2"/>
  <c r="AH340" i="2"/>
  <c r="AH388" i="2"/>
  <c r="AH275" i="2"/>
  <c r="AH538" i="2"/>
  <c r="AH710" i="2"/>
  <c r="AH22" i="2"/>
  <c r="AH480" i="2"/>
  <c r="AH70" i="2"/>
  <c r="AH83" i="2"/>
  <c r="AH120" i="2"/>
  <c r="AH152" i="2"/>
  <c r="AH59" i="2"/>
  <c r="AH64" i="2"/>
  <c r="AH293" i="2"/>
  <c r="AH583" i="2"/>
  <c r="AH725" i="2"/>
  <c r="AH311" i="2"/>
  <c r="AH115" i="2"/>
  <c r="AH567" i="2"/>
  <c r="AH381" i="2"/>
  <c r="AH271" i="2"/>
  <c r="AH173" i="2"/>
  <c r="AH78" i="2"/>
  <c r="AH416" i="2"/>
  <c r="AH144" i="2"/>
  <c r="AH621" i="2"/>
  <c r="AH177" i="2"/>
  <c r="AH644" i="2"/>
  <c r="AH537" i="2"/>
  <c r="AH531" i="2"/>
  <c r="AH483" i="2"/>
  <c r="AH128" i="2"/>
  <c r="AH205" i="2"/>
  <c r="AH577" i="2"/>
  <c r="AH180" i="2"/>
  <c r="AH307" i="2"/>
  <c r="AH601" i="2"/>
  <c r="AH638" i="2"/>
  <c r="AH735" i="2"/>
  <c r="AH240" i="2"/>
  <c r="AH654" i="2"/>
  <c r="AH68" i="2"/>
  <c r="AH440" i="2"/>
  <c r="AH655" i="2"/>
  <c r="AH529" i="2"/>
  <c r="AH39" i="2"/>
  <c r="AH479" i="2"/>
  <c r="AH469" i="2"/>
  <c r="AH438" i="2"/>
  <c r="AH136" i="2"/>
  <c r="AH309" i="2"/>
  <c r="AH545" i="2"/>
  <c r="AH72" i="2"/>
  <c r="AH290" i="2"/>
  <c r="AH584" i="2"/>
  <c r="AH488" i="2"/>
  <c r="AH341" i="2"/>
  <c r="AH73" i="2"/>
  <c r="AH66" i="2"/>
  <c r="AH627" i="2"/>
  <c r="AH153" i="2"/>
  <c r="AH352" i="2"/>
  <c r="AH317" i="2"/>
  <c r="AH636" i="2"/>
  <c r="AH172" i="2"/>
  <c r="AH368" i="2"/>
  <c r="AH110" i="2"/>
  <c r="AH142" i="2"/>
  <c r="AH457" i="2"/>
  <c r="AH700" i="2"/>
  <c r="AH191" i="2"/>
  <c r="AH662" i="2"/>
  <c r="AH706" i="2"/>
  <c r="AH600" i="2"/>
  <c r="AH140" i="2"/>
  <c r="AH280" i="2"/>
  <c r="AH246" i="2"/>
  <c r="AH646" i="2"/>
  <c r="AH712" i="2"/>
  <c r="AH524" i="2"/>
  <c r="AH676" i="2"/>
  <c r="AH160" i="2"/>
  <c r="AH277" i="2"/>
  <c r="AH522" i="2"/>
  <c r="AH620" i="2"/>
  <c r="AH345" i="2"/>
  <c r="AH253" i="2"/>
  <c r="AH554" i="2"/>
  <c r="AH697" i="2"/>
  <c r="AH347" i="2"/>
  <c r="AH553" i="2"/>
  <c r="AH466" i="2"/>
  <c r="AH183" i="2"/>
  <c r="AH628" i="2"/>
  <c r="AH462" i="2"/>
  <c r="AH174" i="2"/>
  <c r="AH688" i="2"/>
  <c r="AH442" i="2"/>
  <c r="AH372" i="2"/>
  <c r="AH630" i="2"/>
  <c r="AH736" i="2"/>
  <c r="AH449" i="2"/>
  <c r="AH125" i="2"/>
  <c r="AH137" i="2"/>
  <c r="AH327" i="2"/>
  <c r="AH228" i="2"/>
  <c r="AH324" i="2"/>
  <c r="AH229" i="2"/>
  <c r="AH473" i="2"/>
  <c r="AH555" i="2"/>
  <c r="AH223" i="2"/>
  <c r="AH227" i="2"/>
  <c r="AH255" i="2"/>
  <c r="AH133" i="2"/>
  <c r="AH729" i="2"/>
  <c r="AH405" i="2"/>
  <c r="AH528" i="2"/>
  <c r="AH212" i="2"/>
  <c r="AH402" i="2"/>
  <c r="AH181" i="2"/>
  <c r="AH526" i="2"/>
  <c r="AH108" i="2"/>
  <c r="AH111" i="2"/>
  <c r="AH313" i="2"/>
  <c r="AH683" i="2"/>
  <c r="AH561" i="2"/>
  <c r="AH693" i="2"/>
  <c r="AH387" i="2"/>
  <c r="AH702" i="2"/>
  <c r="AH433" i="2"/>
  <c r="AH270" i="2"/>
  <c r="AH217" i="2"/>
  <c r="AH498" i="2"/>
  <c r="AH521" i="2"/>
  <c r="AH369" i="2"/>
  <c r="AH146" i="2"/>
  <c r="AH494" i="2"/>
  <c r="AH711" i="2"/>
  <c r="AH587" i="2"/>
  <c r="AH363" i="2"/>
  <c r="AH127" i="2"/>
  <c r="AH476" i="2"/>
  <c r="AH580" i="2"/>
  <c r="AH665" i="2"/>
  <c r="AH459" i="2"/>
  <c r="AH251" i="2"/>
  <c r="AH377" i="2"/>
  <c r="AH634" i="2"/>
  <c r="AH415" i="2"/>
  <c r="AH618" i="2"/>
  <c r="AH661" i="2"/>
  <c r="AH410" i="2"/>
  <c r="AH737" i="2"/>
  <c r="AH696" i="2"/>
  <c r="AH708" i="2"/>
  <c r="AH668" i="2"/>
  <c r="AH508" i="2"/>
  <c r="AH401" i="2"/>
  <c r="AH597" i="2"/>
  <c r="AH685" i="2"/>
  <c r="AH728" i="2"/>
  <c r="AH602" i="2"/>
  <c r="AH632" i="2"/>
  <c r="AH694" i="2"/>
  <c r="AH450" i="2"/>
  <c r="AH681" i="2"/>
  <c r="AH624" i="2"/>
  <c r="AH679" i="2"/>
  <c r="AH726" i="2"/>
  <c r="AH703" i="2"/>
  <c r="AH716" i="2"/>
  <c r="AH664" i="2"/>
  <c r="AH713" i="2"/>
  <c r="AH639" i="2"/>
  <c r="AH730" i="2"/>
  <c r="AH738" i="2"/>
  <c r="AG648" i="2"/>
  <c r="AG502" i="2"/>
  <c r="AG484" i="2"/>
  <c r="AG129" i="2"/>
  <c r="AG261" i="2"/>
  <c r="AG396" i="2"/>
  <c r="AG325" i="2"/>
  <c r="AG532" i="2"/>
  <c r="AG391" i="2"/>
  <c r="AG673" i="2"/>
  <c r="AG348" i="2"/>
  <c r="AG231" i="2"/>
  <c r="AG150" i="2"/>
  <c r="AG674" i="2"/>
  <c r="AG89" i="2"/>
  <c r="AG222" i="2"/>
  <c r="AG527" i="2"/>
  <c r="AG598" i="2"/>
  <c r="AG651" i="2"/>
  <c r="AG351" i="2"/>
  <c r="AG375" i="2"/>
  <c r="AG389" i="2"/>
  <c r="AG161" i="2"/>
  <c r="AG265" i="2"/>
  <c r="AG576" i="2"/>
  <c r="AG565" i="2"/>
  <c r="AG616" i="2"/>
  <c r="AG81" i="2"/>
  <c r="AG399" i="2"/>
  <c r="AG74" i="2"/>
  <c r="AG631" i="2"/>
  <c r="AG417" i="2"/>
  <c r="AG306" i="2"/>
  <c r="AG709" i="2"/>
  <c r="AG398" i="2"/>
  <c r="AG21" i="2"/>
  <c r="AG732" i="2"/>
  <c r="AG61" i="2"/>
  <c r="AG464" i="2"/>
  <c r="AG687" i="2"/>
  <c r="AG481" i="2"/>
  <c r="AG319" i="2"/>
  <c r="AG204" i="2"/>
  <c r="AG447" i="2"/>
  <c r="AG608" i="2"/>
  <c r="AG530" i="2"/>
  <c r="AG247" i="2"/>
  <c r="AG482" i="2"/>
  <c r="AG297" i="2"/>
  <c r="AG330" i="2"/>
  <c r="AG611" i="2"/>
  <c r="AG337" i="2"/>
  <c r="AG276" i="2"/>
  <c r="AG175" i="2"/>
  <c r="AG219" i="2"/>
  <c r="AG511" i="2"/>
  <c r="AG256" i="2"/>
  <c r="AG475" i="2"/>
  <c r="AG607" i="2"/>
  <c r="AG154" i="2"/>
  <c r="AG574" i="2"/>
  <c r="AG514" i="2"/>
  <c r="AG364" i="2"/>
  <c r="AG329" i="2"/>
  <c r="AG304" i="2"/>
  <c r="AG343" i="2"/>
  <c r="AG424" i="2"/>
  <c r="AG489" i="2"/>
  <c r="AG380" i="2"/>
  <c r="AG592" i="2"/>
  <c r="AG454" i="2"/>
  <c r="AG209" i="2"/>
  <c r="AG245" i="2"/>
  <c r="AG164" i="2"/>
  <c r="AG642" i="2"/>
  <c r="AG35" i="2"/>
  <c r="AG106" i="2"/>
  <c r="AG310" i="2"/>
  <c r="AG170" i="2"/>
  <c r="AG258" i="2"/>
  <c r="AG411" i="2"/>
  <c r="AG259" i="2"/>
  <c r="AG242" i="2"/>
  <c r="AG155" i="2"/>
  <c r="AG435" i="2"/>
  <c r="AG547" i="2"/>
  <c r="AG37" i="2"/>
  <c r="AG27" i="2"/>
  <c r="AG374" i="2"/>
  <c r="AG365" i="2"/>
  <c r="AG176" i="2"/>
  <c r="AG131" i="2"/>
  <c r="AG557" i="2"/>
  <c r="AG612" i="2"/>
  <c r="AG395" i="2"/>
  <c r="AG10" i="2"/>
  <c r="AG141" i="2"/>
  <c r="AG516" i="2"/>
  <c r="AG719" i="2"/>
  <c r="AG441" i="2"/>
  <c r="AG344" i="2"/>
  <c r="AG357" i="2"/>
  <c r="AG99" i="2"/>
  <c r="AG102" i="2"/>
  <c r="AG657" i="2"/>
  <c r="AG370" i="2"/>
  <c r="AG282" i="2"/>
  <c r="AG384" i="2"/>
  <c r="AG260" i="2"/>
  <c r="AG513" i="2"/>
  <c r="AG715" i="2"/>
  <c r="AG51" i="2"/>
  <c r="AG42" i="2"/>
  <c r="AG46" i="2"/>
  <c r="AG94" i="2"/>
  <c r="AG333" i="2"/>
  <c r="AG292" i="2"/>
  <c r="AG346" i="2"/>
  <c r="AG272" i="2"/>
  <c r="AG408" i="2"/>
  <c r="AG682" i="2"/>
  <c r="AG570" i="2"/>
  <c r="AG210" i="2"/>
  <c r="AG148" i="2"/>
  <c r="AG85" i="2"/>
  <c r="AG378" i="2"/>
  <c r="AG202" i="2"/>
  <c r="AG394" i="2"/>
  <c r="AG727" i="2"/>
  <c r="AG162" i="2"/>
  <c r="AG11" i="2"/>
  <c r="AG444" i="2"/>
  <c r="AG254" i="2"/>
  <c r="AG518" i="2"/>
  <c r="AG637" i="2"/>
  <c r="AG331" i="2"/>
  <c r="AG412" i="2"/>
  <c r="AG663" i="2"/>
  <c r="AG358" i="2"/>
  <c r="AG342" i="2"/>
  <c r="AG224" i="2"/>
  <c r="AG653" i="2"/>
  <c r="AG586" i="2"/>
  <c r="AG97" i="2"/>
  <c r="AG496" i="2"/>
  <c r="AG471" i="2"/>
  <c r="AG234" i="2"/>
  <c r="AG188" i="2"/>
  <c r="AG36" i="2"/>
  <c r="AG446" i="2"/>
  <c r="AG314" i="2"/>
  <c r="AG497" i="2"/>
  <c r="AG563" i="2"/>
  <c r="AG393" i="2"/>
  <c r="AG493" i="2"/>
  <c r="AG733" i="2"/>
  <c r="AG167" i="2"/>
  <c r="AG221" i="2"/>
  <c r="AG422" i="2"/>
  <c r="AG25" i="2"/>
  <c r="AG486" i="2"/>
  <c r="AG525" i="2"/>
  <c r="AG235" i="2"/>
  <c r="AG689" i="2"/>
  <c r="AG573" i="2"/>
  <c r="AG195" i="2"/>
  <c r="AG495" i="2"/>
  <c r="AG56" i="2"/>
  <c r="AG506" i="2"/>
  <c r="AG321" i="2"/>
  <c r="AG425" i="2"/>
  <c r="AG163" i="2"/>
  <c r="AG533" i="2"/>
  <c r="AG116" i="2"/>
  <c r="AG590" i="2"/>
  <c r="AG626" i="2"/>
  <c r="AG692" i="2"/>
  <c r="AG541" i="2"/>
  <c r="AG69" i="2"/>
  <c r="AG439" i="2"/>
  <c r="AG581" i="2"/>
  <c r="AG266" i="2"/>
  <c r="AG684" i="2"/>
  <c r="AG680" i="2"/>
  <c r="AG134" i="2"/>
  <c r="AG641" i="2"/>
  <c r="AG26" i="2"/>
  <c r="AG585" i="2"/>
  <c r="AG335" i="2"/>
  <c r="AG336" i="2"/>
  <c r="AG409" i="2"/>
  <c r="AG517" i="2"/>
  <c r="AG50" i="2"/>
  <c r="AG206" i="2"/>
  <c r="AG239" i="2"/>
  <c r="AG186" i="2"/>
  <c r="AG263" i="2"/>
  <c r="AG635" i="2"/>
  <c r="AG699" i="2"/>
  <c r="AG519" i="2"/>
  <c r="AG40" i="2"/>
  <c r="AG57" i="2"/>
  <c r="AG472" i="2"/>
  <c r="AG568" i="2"/>
  <c r="AG208" i="2"/>
  <c r="AG633" i="2"/>
  <c r="AG43" i="2"/>
  <c r="AG467" i="2"/>
  <c r="AG677" i="2"/>
  <c r="AG456" i="2"/>
  <c r="AG4" i="2"/>
  <c r="AG443" i="2"/>
  <c r="AG86" i="2"/>
  <c r="AG303" i="2"/>
  <c r="AG281" i="2"/>
  <c r="AG675" i="2"/>
  <c r="AG551" i="2"/>
  <c r="AG323" i="2"/>
  <c r="AG198" i="2"/>
  <c r="AG300" i="2"/>
  <c r="AG548" i="2"/>
  <c r="AG445" i="2"/>
  <c r="AG126" i="2"/>
  <c r="AG617" i="2"/>
  <c r="AG185" i="2"/>
  <c r="AG669" i="2"/>
  <c r="AG82" i="2"/>
  <c r="AG383" i="2"/>
  <c r="AG487" i="2"/>
  <c r="AG406" i="2"/>
  <c r="AG90" i="2"/>
  <c r="AG622" i="2"/>
  <c r="AG190" i="2"/>
  <c r="AG339" i="2"/>
  <c r="AG656" i="2"/>
  <c r="AG400" i="2"/>
  <c r="AG427" i="2"/>
  <c r="AG295" i="2"/>
  <c r="AG613" i="2"/>
  <c r="AG432" i="2"/>
  <c r="AG448" i="2"/>
  <c r="AG45" i="2"/>
  <c r="AG58" i="2"/>
  <c r="AG426" i="2"/>
  <c r="AG566" i="2"/>
  <c r="AG30" i="2"/>
  <c r="AG41" i="2"/>
  <c r="AG211" i="2"/>
  <c r="AG267" i="2"/>
  <c r="AG299" i="2"/>
  <c r="AG165" i="2"/>
  <c r="AG316" i="2"/>
  <c r="AG477" i="2"/>
  <c r="AG203" i="2"/>
  <c r="AG91" i="2"/>
  <c r="AG671" i="2"/>
  <c r="AG159" i="2"/>
  <c r="AG31" i="2"/>
  <c r="AG67" i="2"/>
  <c r="AG707" i="2"/>
  <c r="AG485" i="2"/>
  <c r="AG704" i="2"/>
  <c r="AG428" i="2"/>
  <c r="AG591" i="2"/>
  <c r="AG404" i="2"/>
  <c r="AG470" i="2"/>
  <c r="AG349" i="2"/>
  <c r="AG643" i="2"/>
  <c r="AG552" i="2"/>
  <c r="AG461" i="2"/>
  <c r="AG353" i="2"/>
  <c r="AG451" i="2"/>
  <c r="AG302" i="2"/>
  <c r="AG19" i="2"/>
  <c r="AG354" i="2"/>
  <c r="AG184" i="2"/>
  <c r="AG546" i="2"/>
  <c r="AG390" i="2"/>
  <c r="AG33" i="2"/>
  <c r="AG515" i="2"/>
  <c r="AG54" i="2"/>
  <c r="AG558" i="2"/>
  <c r="AG157" i="2"/>
  <c r="AG123" i="2"/>
  <c r="AG615" i="2"/>
  <c r="AG718" i="2"/>
  <c r="AG724" i="2"/>
  <c r="AG166" i="2"/>
  <c r="AG283" i="2"/>
  <c r="AG564" i="2"/>
  <c r="AG114" i="2"/>
  <c r="AG5" i="2"/>
  <c r="AG491" i="2"/>
  <c r="AG492" i="2"/>
  <c r="AG147" i="2"/>
  <c r="AG117" i="2"/>
  <c r="AG100" i="2"/>
  <c r="AG407" i="2"/>
  <c r="AG199" i="2"/>
  <c r="AG192" i="2"/>
  <c r="AG658" i="2"/>
  <c r="AG194" i="2"/>
  <c r="AG650" i="2"/>
  <c r="AG666" i="2"/>
  <c r="AG322" i="2"/>
  <c r="AG145" i="2"/>
  <c r="AG79" i="2"/>
  <c r="AG77" i="2"/>
  <c r="AG24" i="2"/>
  <c r="AG499" i="2"/>
  <c r="AG3" i="2"/>
  <c r="AG236" i="2"/>
  <c r="AG672" i="2"/>
  <c r="AG121" i="2"/>
  <c r="AG503" i="2"/>
  <c r="AG308" i="2"/>
  <c r="AG216" i="2"/>
  <c r="AG478" i="2"/>
  <c r="AG288" i="2"/>
  <c r="AG156" i="2"/>
  <c r="AG80" i="2"/>
  <c r="AG332" i="2"/>
  <c r="AG379" i="2"/>
  <c r="AG392" i="2"/>
  <c r="AG318" i="2"/>
  <c r="AG98" i="2"/>
  <c r="AG44" i="2"/>
  <c r="AG96" i="2"/>
  <c r="AG122" i="2"/>
  <c r="AG2" i="2"/>
  <c r="AG107" i="2"/>
  <c r="AG629" i="2"/>
  <c r="AG65" i="2"/>
  <c r="AG103" i="2"/>
  <c r="AG135" i="2"/>
  <c r="AG60" i="2"/>
  <c r="AG562" i="2"/>
  <c r="AG647" i="2"/>
  <c r="AG75" i="2"/>
  <c r="AG421" i="2"/>
  <c r="AG298" i="2"/>
  <c r="AG200" i="2"/>
  <c r="AG286" i="2"/>
  <c r="AG523" i="2"/>
  <c r="AG34" i="2"/>
  <c r="AG139" i="2"/>
  <c r="AG543" i="2"/>
  <c r="AG670" i="2"/>
  <c r="AG667" i="2"/>
  <c r="AG560" i="2"/>
  <c r="AG362" i="2"/>
  <c r="AG614" i="2"/>
  <c r="AG62" i="2"/>
  <c r="AG113" i="2"/>
  <c r="AG38" i="2"/>
  <c r="AG386" i="2"/>
  <c r="AG578" i="2"/>
  <c r="AG207" i="2"/>
  <c r="AG594" i="2"/>
  <c r="AG104" i="2"/>
  <c r="AG55" i="2"/>
  <c r="AG118" i="2"/>
  <c r="AG213" i="2"/>
  <c r="AG249" i="2"/>
  <c r="AG690" i="2"/>
  <c r="AG158" i="2"/>
  <c r="AG366" i="2"/>
  <c r="AG179" i="2"/>
  <c r="AG452" i="2"/>
  <c r="AG101" i="2"/>
  <c r="AG501" i="2"/>
  <c r="AG536" i="2"/>
  <c r="AG338" i="2"/>
  <c r="AG105" i="2"/>
  <c r="AG32" i="2"/>
  <c r="AG71" i="2"/>
  <c r="AG138" i="2"/>
  <c r="AG23" i="2"/>
  <c r="AG659" i="2"/>
  <c r="AG544" i="2"/>
  <c r="AG48" i="2"/>
  <c r="AG92" i="2"/>
  <c r="AG609" i="2"/>
  <c r="AG279" i="2"/>
  <c r="AG241" i="2"/>
  <c r="AG12" i="2"/>
  <c r="AG734" i="2"/>
  <c r="AG151" i="2"/>
  <c r="AG230" i="2"/>
  <c r="AG490" i="2"/>
  <c r="AG603" i="2"/>
  <c r="AG326" i="2"/>
  <c r="AG238" i="2"/>
  <c r="AG182" i="2"/>
  <c r="AG458" i="2"/>
  <c r="AG504" i="2"/>
  <c r="AG414" i="2"/>
  <c r="AG542" i="2"/>
  <c r="AG13" i="2"/>
  <c r="AG599" i="2"/>
  <c r="AG505" i="2"/>
  <c r="AG284" i="2"/>
  <c r="AG468" i="2"/>
  <c r="AG6" i="2"/>
  <c r="AG367" i="2"/>
  <c r="AG420" i="2"/>
  <c r="AG196" i="2"/>
  <c r="AG232" i="2"/>
  <c r="AG20" i="2"/>
  <c r="AG397" i="2"/>
  <c r="AG413" i="2"/>
  <c r="AG14" i="2"/>
  <c r="AG619" i="2"/>
  <c r="AG171" i="2"/>
  <c r="AG273" i="2"/>
  <c r="AG218" i="2"/>
  <c r="AG695" i="2"/>
  <c r="AG640" i="2"/>
  <c r="AG686" i="2"/>
  <c r="AG500" i="2"/>
  <c r="AG28" i="2"/>
  <c r="AG294" i="2"/>
  <c r="AG360" i="2"/>
  <c r="AG264" i="2"/>
  <c r="AG698" i="2"/>
  <c r="AG722" i="2"/>
  <c r="AG237" i="2"/>
  <c r="AG197" i="2"/>
  <c r="AG455" i="2"/>
  <c r="AG119" i="2"/>
  <c r="AG130" i="2"/>
  <c r="AG289" i="2"/>
  <c r="AG593" i="2"/>
  <c r="AG595" i="2"/>
  <c r="AG437" i="2"/>
  <c r="AG189" i="2"/>
  <c r="AG168" i="2"/>
  <c r="AG16" i="2"/>
  <c r="AG540" i="2"/>
  <c r="AG623" i="2"/>
  <c r="AG268" i="2"/>
  <c r="AG649" i="2"/>
  <c r="AG604" i="2"/>
  <c r="AG535" i="2"/>
  <c r="AG52" i="2"/>
  <c r="AG274" i="2"/>
  <c r="AG8" i="2"/>
  <c r="AG233" i="2"/>
  <c r="AG220" i="2"/>
  <c r="AG465" i="2"/>
  <c r="AG376" i="2"/>
  <c r="AG520" i="2"/>
  <c r="AG109" i="2"/>
  <c r="AG63" i="2"/>
  <c r="AG124" i="2"/>
  <c r="AG328" i="2"/>
  <c r="AG7" i="2"/>
  <c r="AG660" i="2"/>
  <c r="AG9" i="2"/>
  <c r="AG610" i="2"/>
  <c r="AG418" i="2"/>
  <c r="AG143" i="2"/>
  <c r="AG596" i="2"/>
  <c r="AG474" i="2"/>
  <c r="AG169" i="2"/>
  <c r="AG460" i="2"/>
  <c r="AG705" i="2"/>
  <c r="AG243" i="2"/>
  <c r="AG149" i="2"/>
  <c r="AG301" i="2"/>
  <c r="AG430" i="2"/>
  <c r="AG403" i="2"/>
  <c r="AG15" i="2"/>
  <c r="AG95" i="2"/>
  <c r="AG549" i="2"/>
  <c r="AG645" i="2"/>
  <c r="AG132" i="2"/>
  <c r="AG17" i="2"/>
  <c r="AG285" i="2"/>
  <c r="AG269" i="2"/>
  <c r="AG625" i="2"/>
  <c r="AG720" i="2"/>
  <c r="AG431" i="2"/>
  <c r="AG572" i="2"/>
  <c r="AG373" i="2"/>
  <c r="AG579" i="2"/>
  <c r="AG225" i="2"/>
  <c r="AG278" i="2"/>
  <c r="AG559" i="2"/>
  <c r="AG257" i="2"/>
  <c r="AG18" i="2"/>
  <c r="AG193" i="2"/>
  <c r="AG371" i="2"/>
  <c r="AG84" i="2"/>
  <c r="AG296" i="2"/>
  <c r="AG509" i="2"/>
  <c r="AG214" i="2"/>
  <c r="AG550" i="2"/>
  <c r="AG652" i="2"/>
  <c r="AG534" i="2"/>
  <c r="AG244" i="2"/>
  <c r="AG334" i="2"/>
  <c r="AG691" i="2"/>
  <c r="AG215" i="2"/>
  <c r="AG429" i="2"/>
  <c r="AG582" i="2"/>
  <c r="AG539" i="2"/>
  <c r="AG731" i="2"/>
  <c r="AG510" i="2"/>
  <c r="AG226" i="2"/>
  <c r="AG250" i="2"/>
  <c r="AG315" i="2"/>
  <c r="AG569" i="2"/>
  <c r="AG423" i="2"/>
  <c r="AG385" i="2"/>
  <c r="AG87" i="2"/>
  <c r="AG507" i="2"/>
  <c r="AG721" i="2"/>
  <c r="AG53" i="2"/>
  <c r="AG76" i="2"/>
  <c r="AG305" i="2"/>
  <c r="AG248" i="2"/>
  <c r="AG47" i="2"/>
  <c r="AG723" i="2"/>
  <c r="AG556" i="2"/>
  <c r="AG606" i="2"/>
  <c r="AG678" i="2"/>
  <c r="AG717" i="2"/>
  <c r="AG356" i="2"/>
  <c r="AG512" i="2"/>
  <c r="AG453" i="2"/>
  <c r="AG605" i="2"/>
  <c r="AG252" i="2"/>
  <c r="AG49" i="2"/>
  <c r="AG291" i="2"/>
  <c r="AG355" i="2"/>
  <c r="AG361" i="2"/>
  <c r="AG262" i="2"/>
  <c r="AG88" i="2"/>
  <c r="AG312" i="2"/>
  <c r="AG112" i="2"/>
  <c r="AG201" i="2"/>
  <c r="AG359" i="2"/>
  <c r="AG29" i="2"/>
  <c r="AG434" i="2"/>
  <c r="AG714" i="2"/>
  <c r="AG178" i="2"/>
  <c r="AG436" i="2"/>
  <c r="AG382" i="2"/>
  <c r="AG287" i="2"/>
  <c r="AG93" i="2"/>
  <c r="AG320" i="2"/>
  <c r="AG463" i="2"/>
  <c r="AG419" i="2"/>
  <c r="AG350" i="2"/>
  <c r="AG701" i="2"/>
  <c r="AG589" i="2"/>
  <c r="AG187" i="2"/>
  <c r="AG588" i="2"/>
  <c r="AG575" i="2"/>
  <c r="AG571" i="2"/>
  <c r="AG340" i="2"/>
  <c r="AG388" i="2"/>
  <c r="AG275" i="2"/>
  <c r="AG538" i="2"/>
  <c r="AG710" i="2"/>
  <c r="AG22" i="2"/>
  <c r="AG480" i="2"/>
  <c r="AG70" i="2"/>
  <c r="AG83" i="2"/>
  <c r="AG120" i="2"/>
  <c r="AG152" i="2"/>
  <c r="AG59" i="2"/>
  <c r="AG64" i="2"/>
  <c r="AG293" i="2"/>
  <c r="AG583" i="2"/>
  <c r="AG725" i="2"/>
  <c r="AG311" i="2"/>
  <c r="AG115" i="2"/>
  <c r="AG567" i="2"/>
  <c r="AG381" i="2"/>
  <c r="AG271" i="2"/>
  <c r="AG173" i="2"/>
  <c r="AG78" i="2"/>
  <c r="AG416" i="2"/>
  <c r="AG144" i="2"/>
  <c r="AG621" i="2"/>
  <c r="AG177" i="2"/>
  <c r="AG644" i="2"/>
  <c r="AG537" i="2"/>
  <c r="AG531" i="2"/>
  <c r="AG483" i="2"/>
  <c r="AG128" i="2"/>
  <c r="AG205" i="2"/>
  <c r="AG577" i="2"/>
  <c r="AG180" i="2"/>
  <c r="AG307" i="2"/>
  <c r="AG601" i="2"/>
  <c r="AG638" i="2"/>
  <c r="AG735" i="2"/>
  <c r="AG240" i="2"/>
  <c r="AG654" i="2"/>
  <c r="AG68" i="2"/>
  <c r="AG440" i="2"/>
  <c r="AG655" i="2"/>
  <c r="AG529" i="2"/>
  <c r="AG39" i="2"/>
  <c r="AG479" i="2"/>
  <c r="AG469" i="2"/>
  <c r="AG438" i="2"/>
  <c r="AG136" i="2"/>
  <c r="AG309" i="2"/>
  <c r="AG545" i="2"/>
  <c r="AG72" i="2"/>
  <c r="AG290" i="2"/>
  <c r="AG584" i="2"/>
  <c r="AG488" i="2"/>
  <c r="AG341" i="2"/>
  <c r="AG73" i="2"/>
  <c r="AG66" i="2"/>
  <c r="AG627" i="2"/>
  <c r="AG153" i="2"/>
  <c r="AG352" i="2"/>
  <c r="AG317" i="2"/>
  <c r="AG636" i="2"/>
  <c r="AG172" i="2"/>
  <c r="AG368" i="2"/>
  <c r="AG110" i="2"/>
  <c r="AG142" i="2"/>
  <c r="AG457" i="2"/>
  <c r="AG700" i="2"/>
  <c r="AG191" i="2"/>
  <c r="AG662" i="2"/>
  <c r="AG706" i="2"/>
  <c r="AG600" i="2"/>
  <c r="AG140" i="2"/>
  <c r="AG280" i="2"/>
  <c r="AG246" i="2"/>
  <c r="AG646" i="2"/>
  <c r="AG712" i="2"/>
  <c r="AG524" i="2"/>
  <c r="AG676" i="2"/>
  <c r="AG160" i="2"/>
  <c r="AG277" i="2"/>
  <c r="AG522" i="2"/>
  <c r="AG620" i="2"/>
  <c r="AG345" i="2"/>
  <c r="AG253" i="2"/>
  <c r="AG554" i="2"/>
  <c r="AG697" i="2"/>
  <c r="AG347" i="2"/>
  <c r="AG553" i="2"/>
  <c r="AG466" i="2"/>
  <c r="AG183" i="2"/>
  <c r="AG628" i="2"/>
  <c r="AG462" i="2"/>
  <c r="AG174" i="2"/>
  <c r="AG688" i="2"/>
  <c r="AG442" i="2"/>
  <c r="AG372" i="2"/>
  <c r="AG630" i="2"/>
  <c r="AG736" i="2"/>
  <c r="AG449" i="2"/>
  <c r="AG125" i="2"/>
  <c r="AG137" i="2"/>
  <c r="AG327" i="2"/>
  <c r="AG228" i="2"/>
  <c r="AG324" i="2"/>
  <c r="AG229" i="2"/>
  <c r="AG473" i="2"/>
  <c r="AG555" i="2"/>
  <c r="AG223" i="2"/>
  <c r="AG227" i="2"/>
  <c r="AG255" i="2"/>
  <c r="AG133" i="2"/>
  <c r="AG729" i="2"/>
  <c r="AG405" i="2"/>
  <c r="AG528" i="2"/>
  <c r="AG212" i="2"/>
  <c r="AG402" i="2"/>
  <c r="AG181" i="2"/>
  <c r="AG526" i="2"/>
  <c r="AG108" i="2"/>
  <c r="AG111" i="2"/>
  <c r="AG313" i="2"/>
  <c r="AG683" i="2"/>
  <c r="AG561" i="2"/>
  <c r="AG693" i="2"/>
  <c r="AG387" i="2"/>
  <c r="AG702" i="2"/>
  <c r="AG433" i="2"/>
  <c r="AG270" i="2"/>
  <c r="AG217" i="2"/>
  <c r="AG498" i="2"/>
  <c r="AG521" i="2"/>
  <c r="AG369" i="2"/>
  <c r="AG146" i="2"/>
  <c r="AG494" i="2"/>
  <c r="AG711" i="2"/>
  <c r="AG587" i="2"/>
  <c r="AG363" i="2"/>
  <c r="AG127" i="2"/>
  <c r="AG476" i="2"/>
  <c r="AG580" i="2"/>
  <c r="AG665" i="2"/>
  <c r="AG459" i="2"/>
  <c r="AG251" i="2"/>
  <c r="AG377" i="2"/>
  <c r="AG634" i="2"/>
  <c r="AG415" i="2"/>
  <c r="AG618" i="2"/>
  <c r="AG661" i="2"/>
  <c r="AG410" i="2"/>
  <c r="AG737" i="2"/>
  <c r="AG696" i="2"/>
  <c r="AG708" i="2"/>
  <c r="AG668" i="2"/>
  <c r="AG508" i="2"/>
  <c r="AG401" i="2"/>
  <c r="AG597" i="2"/>
  <c r="AG685" i="2"/>
  <c r="AG728" i="2"/>
  <c r="AG602" i="2"/>
  <c r="AG632" i="2"/>
  <c r="AG694" i="2"/>
  <c r="AG450" i="2"/>
  <c r="AG681" i="2"/>
  <c r="AG624" i="2"/>
  <c r="AG679" i="2"/>
  <c r="AG726" i="2"/>
  <c r="AG703" i="2"/>
  <c r="AG716" i="2"/>
  <c r="AG664" i="2"/>
  <c r="AG713" i="2"/>
  <c r="AG639" i="2"/>
  <c r="AG730" i="2"/>
  <c r="AG738" i="2"/>
  <c r="AF648" i="2"/>
  <c r="AF502" i="2"/>
  <c r="AF484" i="2"/>
  <c r="AF129" i="2"/>
  <c r="AF261" i="2"/>
  <c r="AF396" i="2"/>
  <c r="AF325" i="2"/>
  <c r="AF532" i="2"/>
  <c r="AF391" i="2"/>
  <c r="AF673" i="2"/>
  <c r="AF348" i="2"/>
  <c r="AF231" i="2"/>
  <c r="AF150" i="2"/>
  <c r="AF674" i="2"/>
  <c r="AF89" i="2"/>
  <c r="AF222" i="2"/>
  <c r="AF527" i="2"/>
  <c r="AF598" i="2"/>
  <c r="AF651" i="2"/>
  <c r="AF351" i="2"/>
  <c r="AF375" i="2"/>
  <c r="AF389" i="2"/>
  <c r="AF161" i="2"/>
  <c r="AF265" i="2"/>
  <c r="AF576" i="2"/>
  <c r="AF565" i="2"/>
  <c r="AF616" i="2"/>
  <c r="AF81" i="2"/>
  <c r="AF399" i="2"/>
  <c r="AF74" i="2"/>
  <c r="AF631" i="2"/>
  <c r="AF417" i="2"/>
  <c r="AF306" i="2"/>
  <c r="AF709" i="2"/>
  <c r="AF398" i="2"/>
  <c r="AF21" i="2"/>
  <c r="AF732" i="2"/>
  <c r="AF61" i="2"/>
  <c r="AF464" i="2"/>
  <c r="AF687" i="2"/>
  <c r="AF481" i="2"/>
  <c r="AF319" i="2"/>
  <c r="AF204" i="2"/>
  <c r="AF447" i="2"/>
  <c r="AF608" i="2"/>
  <c r="AF530" i="2"/>
  <c r="AF247" i="2"/>
  <c r="AF482" i="2"/>
  <c r="AF297" i="2"/>
  <c r="AF330" i="2"/>
  <c r="AF611" i="2"/>
  <c r="AF337" i="2"/>
  <c r="AF276" i="2"/>
  <c r="AF175" i="2"/>
  <c r="AF219" i="2"/>
  <c r="AF511" i="2"/>
  <c r="AF256" i="2"/>
  <c r="AF475" i="2"/>
  <c r="AF607" i="2"/>
  <c r="AF154" i="2"/>
  <c r="AF574" i="2"/>
  <c r="AF514" i="2"/>
  <c r="AF364" i="2"/>
  <c r="AF329" i="2"/>
  <c r="AF304" i="2"/>
  <c r="AF343" i="2"/>
  <c r="AF424" i="2"/>
  <c r="AF489" i="2"/>
  <c r="AF380" i="2"/>
  <c r="AF592" i="2"/>
  <c r="AF454" i="2"/>
  <c r="AF209" i="2"/>
  <c r="AF245" i="2"/>
  <c r="AF164" i="2"/>
  <c r="AF642" i="2"/>
  <c r="AF35" i="2"/>
  <c r="AF106" i="2"/>
  <c r="AF310" i="2"/>
  <c r="AF170" i="2"/>
  <c r="AF258" i="2"/>
  <c r="AF411" i="2"/>
  <c r="AF259" i="2"/>
  <c r="AF242" i="2"/>
  <c r="AF155" i="2"/>
  <c r="AF435" i="2"/>
  <c r="AF547" i="2"/>
  <c r="AF37" i="2"/>
  <c r="AF27" i="2"/>
  <c r="AF374" i="2"/>
  <c r="AF365" i="2"/>
  <c r="AF176" i="2"/>
  <c r="AF131" i="2"/>
  <c r="AF557" i="2"/>
  <c r="AF612" i="2"/>
  <c r="AF395" i="2"/>
  <c r="AF10" i="2"/>
  <c r="AF141" i="2"/>
  <c r="AF516" i="2"/>
  <c r="AF719" i="2"/>
  <c r="AF441" i="2"/>
  <c r="AF344" i="2"/>
  <c r="AF357" i="2"/>
  <c r="AF99" i="2"/>
  <c r="AF102" i="2"/>
  <c r="AF657" i="2"/>
  <c r="AF370" i="2"/>
  <c r="AF282" i="2"/>
  <c r="AF384" i="2"/>
  <c r="AF260" i="2"/>
  <c r="AF513" i="2"/>
  <c r="AF715" i="2"/>
  <c r="AF51" i="2"/>
  <c r="AF42" i="2"/>
  <c r="AF46" i="2"/>
  <c r="AF94" i="2"/>
  <c r="AF333" i="2"/>
  <c r="AF292" i="2"/>
  <c r="AF346" i="2"/>
  <c r="AF272" i="2"/>
  <c r="AF408" i="2"/>
  <c r="AF682" i="2"/>
  <c r="AF570" i="2"/>
  <c r="AF210" i="2"/>
  <c r="AF148" i="2"/>
  <c r="AF85" i="2"/>
  <c r="AF378" i="2"/>
  <c r="AF202" i="2"/>
  <c r="AF394" i="2"/>
  <c r="AF727" i="2"/>
  <c r="AF162" i="2"/>
  <c r="AF11" i="2"/>
  <c r="AF444" i="2"/>
  <c r="AF254" i="2"/>
  <c r="AF518" i="2"/>
  <c r="AF637" i="2"/>
  <c r="AF331" i="2"/>
  <c r="AF412" i="2"/>
  <c r="AF663" i="2"/>
  <c r="AF358" i="2"/>
  <c r="AF342" i="2"/>
  <c r="AF224" i="2"/>
  <c r="AF653" i="2"/>
  <c r="AF586" i="2"/>
  <c r="AF97" i="2"/>
  <c r="AF496" i="2"/>
  <c r="AF471" i="2"/>
  <c r="AF234" i="2"/>
  <c r="AF188" i="2"/>
  <c r="AF36" i="2"/>
  <c r="AF446" i="2"/>
  <c r="AF314" i="2"/>
  <c r="AF497" i="2"/>
  <c r="AF563" i="2"/>
  <c r="AF393" i="2"/>
  <c r="AF493" i="2"/>
  <c r="AF733" i="2"/>
  <c r="AF167" i="2"/>
  <c r="AF221" i="2"/>
  <c r="AF422" i="2"/>
  <c r="AF25" i="2"/>
  <c r="AF486" i="2"/>
  <c r="AF525" i="2"/>
  <c r="AF235" i="2"/>
  <c r="AF689" i="2"/>
  <c r="AF573" i="2"/>
  <c r="AF195" i="2"/>
  <c r="AF495" i="2"/>
  <c r="AF56" i="2"/>
  <c r="AF506" i="2"/>
  <c r="AF321" i="2"/>
  <c r="AF425" i="2"/>
  <c r="AF163" i="2"/>
  <c r="AF533" i="2"/>
  <c r="AF116" i="2"/>
  <c r="AF590" i="2"/>
  <c r="AF626" i="2"/>
  <c r="AF692" i="2"/>
  <c r="AF541" i="2"/>
  <c r="AF69" i="2"/>
  <c r="AF439" i="2"/>
  <c r="AF581" i="2"/>
  <c r="AF266" i="2"/>
  <c r="AF684" i="2"/>
  <c r="AF680" i="2"/>
  <c r="AF134" i="2"/>
  <c r="AF641" i="2"/>
  <c r="AF26" i="2"/>
  <c r="AF585" i="2"/>
  <c r="AF335" i="2"/>
  <c r="AF336" i="2"/>
  <c r="AF409" i="2"/>
  <c r="AF517" i="2"/>
  <c r="AF50" i="2"/>
  <c r="AF206" i="2"/>
  <c r="AF239" i="2"/>
  <c r="AF186" i="2"/>
  <c r="AF263" i="2"/>
  <c r="AF635" i="2"/>
  <c r="AF699" i="2"/>
  <c r="AF519" i="2"/>
  <c r="AF40" i="2"/>
  <c r="AF57" i="2"/>
  <c r="AF472" i="2"/>
  <c r="AF568" i="2"/>
  <c r="AF208" i="2"/>
  <c r="AF633" i="2"/>
  <c r="AF43" i="2"/>
  <c r="AF467" i="2"/>
  <c r="AF677" i="2"/>
  <c r="AF456" i="2"/>
  <c r="AF4" i="2"/>
  <c r="AF443" i="2"/>
  <c r="AF86" i="2"/>
  <c r="AF303" i="2"/>
  <c r="AF281" i="2"/>
  <c r="AF675" i="2"/>
  <c r="AF551" i="2"/>
  <c r="AF323" i="2"/>
  <c r="AF198" i="2"/>
  <c r="AF300" i="2"/>
  <c r="AF548" i="2"/>
  <c r="AF445" i="2"/>
  <c r="AF126" i="2"/>
  <c r="AF617" i="2"/>
  <c r="AF185" i="2"/>
  <c r="AF669" i="2"/>
  <c r="AF82" i="2"/>
  <c r="AF383" i="2"/>
  <c r="AF487" i="2"/>
  <c r="AF406" i="2"/>
  <c r="AF90" i="2"/>
  <c r="AF622" i="2"/>
  <c r="AF190" i="2"/>
  <c r="AF339" i="2"/>
  <c r="AF656" i="2"/>
  <c r="AF400" i="2"/>
  <c r="AF427" i="2"/>
  <c r="AF295" i="2"/>
  <c r="AF613" i="2"/>
  <c r="AF432" i="2"/>
  <c r="AF448" i="2"/>
  <c r="AF45" i="2"/>
  <c r="AF58" i="2"/>
  <c r="AF426" i="2"/>
  <c r="AF566" i="2"/>
  <c r="AF30" i="2"/>
  <c r="AF41" i="2"/>
  <c r="AF211" i="2"/>
  <c r="AF267" i="2"/>
  <c r="AF299" i="2"/>
  <c r="AF165" i="2"/>
  <c r="AF316" i="2"/>
  <c r="AF477" i="2"/>
  <c r="AF203" i="2"/>
  <c r="AF91" i="2"/>
  <c r="AF671" i="2"/>
  <c r="AF159" i="2"/>
  <c r="AF31" i="2"/>
  <c r="AF67" i="2"/>
  <c r="AF707" i="2"/>
  <c r="AF485" i="2"/>
  <c r="AF704" i="2"/>
  <c r="AF428" i="2"/>
  <c r="AF591" i="2"/>
  <c r="AF404" i="2"/>
  <c r="AF470" i="2"/>
  <c r="AF349" i="2"/>
  <c r="AF643" i="2"/>
  <c r="AF552" i="2"/>
  <c r="AF461" i="2"/>
  <c r="AF353" i="2"/>
  <c r="AF451" i="2"/>
  <c r="AF302" i="2"/>
  <c r="AF19" i="2"/>
  <c r="AF354" i="2"/>
  <c r="AF184" i="2"/>
  <c r="AF546" i="2"/>
  <c r="AF390" i="2"/>
  <c r="AF33" i="2"/>
  <c r="AF515" i="2"/>
  <c r="AF54" i="2"/>
  <c r="AF558" i="2"/>
  <c r="AF157" i="2"/>
  <c r="AF123" i="2"/>
  <c r="AF615" i="2"/>
  <c r="AF718" i="2"/>
  <c r="AF724" i="2"/>
  <c r="AF166" i="2"/>
  <c r="AF283" i="2"/>
  <c r="AF564" i="2"/>
  <c r="AF114" i="2"/>
  <c r="AF5" i="2"/>
  <c r="AF491" i="2"/>
  <c r="AF492" i="2"/>
  <c r="AF147" i="2"/>
  <c r="AF117" i="2"/>
  <c r="AF100" i="2"/>
  <c r="AF407" i="2"/>
  <c r="AF199" i="2"/>
  <c r="AF192" i="2"/>
  <c r="AF658" i="2"/>
  <c r="AF194" i="2"/>
  <c r="AF650" i="2"/>
  <c r="AF666" i="2"/>
  <c r="AF322" i="2"/>
  <c r="AF145" i="2"/>
  <c r="AF79" i="2"/>
  <c r="AF77" i="2"/>
  <c r="AF24" i="2"/>
  <c r="AF499" i="2"/>
  <c r="AF3" i="2"/>
  <c r="AF236" i="2"/>
  <c r="AF672" i="2"/>
  <c r="AF121" i="2"/>
  <c r="AF503" i="2"/>
  <c r="AF308" i="2"/>
  <c r="AF216" i="2"/>
  <c r="AF478" i="2"/>
  <c r="AF288" i="2"/>
  <c r="AF156" i="2"/>
  <c r="AF80" i="2"/>
  <c r="AF332" i="2"/>
  <c r="AF379" i="2"/>
  <c r="AF392" i="2"/>
  <c r="AF318" i="2"/>
  <c r="AF98" i="2"/>
  <c r="AF44" i="2"/>
  <c r="AF96" i="2"/>
  <c r="AF122" i="2"/>
  <c r="AF2" i="2"/>
  <c r="AF107" i="2"/>
  <c r="AF629" i="2"/>
  <c r="AF65" i="2"/>
  <c r="AF103" i="2"/>
  <c r="AF135" i="2"/>
  <c r="AF60" i="2"/>
  <c r="AF562" i="2"/>
  <c r="AF647" i="2"/>
  <c r="AF75" i="2"/>
  <c r="AF421" i="2"/>
  <c r="AF298" i="2"/>
  <c r="AF200" i="2"/>
  <c r="AF286" i="2"/>
  <c r="AF523" i="2"/>
  <c r="AF34" i="2"/>
  <c r="AF139" i="2"/>
  <c r="AF543" i="2"/>
  <c r="AF670" i="2"/>
  <c r="AF667" i="2"/>
  <c r="AF560" i="2"/>
  <c r="AF362" i="2"/>
  <c r="AF614" i="2"/>
  <c r="AF62" i="2"/>
  <c r="AF113" i="2"/>
  <c r="AF38" i="2"/>
  <c r="AF386" i="2"/>
  <c r="AF578" i="2"/>
  <c r="AF207" i="2"/>
  <c r="AF594" i="2"/>
  <c r="AF104" i="2"/>
  <c r="AF55" i="2"/>
  <c r="AF118" i="2"/>
  <c r="AF213" i="2"/>
  <c r="AF249" i="2"/>
  <c r="AF690" i="2"/>
  <c r="AF158" i="2"/>
  <c r="AF366" i="2"/>
  <c r="AF179" i="2"/>
  <c r="AF452" i="2"/>
  <c r="AF101" i="2"/>
  <c r="AF501" i="2"/>
  <c r="AF536" i="2"/>
  <c r="AF338" i="2"/>
  <c r="AF105" i="2"/>
  <c r="AF32" i="2"/>
  <c r="AF71" i="2"/>
  <c r="AF138" i="2"/>
  <c r="AF23" i="2"/>
  <c r="AF659" i="2"/>
  <c r="AF544" i="2"/>
  <c r="AF48" i="2"/>
  <c r="AF92" i="2"/>
  <c r="AF609" i="2"/>
  <c r="AF279" i="2"/>
  <c r="AF241" i="2"/>
  <c r="AF12" i="2"/>
  <c r="AF734" i="2"/>
  <c r="AF151" i="2"/>
  <c r="AF230" i="2"/>
  <c r="AF490" i="2"/>
  <c r="AF603" i="2"/>
  <c r="AF326" i="2"/>
  <c r="AF238" i="2"/>
  <c r="AF182" i="2"/>
  <c r="AF458" i="2"/>
  <c r="AF504" i="2"/>
  <c r="AF414" i="2"/>
  <c r="AF542" i="2"/>
  <c r="AF13" i="2"/>
  <c r="AF599" i="2"/>
  <c r="AF505" i="2"/>
  <c r="AF284" i="2"/>
  <c r="AF468" i="2"/>
  <c r="AF6" i="2"/>
  <c r="AF367" i="2"/>
  <c r="AF420" i="2"/>
  <c r="AF196" i="2"/>
  <c r="AF232" i="2"/>
  <c r="AF20" i="2"/>
  <c r="AF397" i="2"/>
  <c r="AF413" i="2"/>
  <c r="AF14" i="2"/>
  <c r="AF619" i="2"/>
  <c r="AF171" i="2"/>
  <c r="AF273" i="2"/>
  <c r="AF218" i="2"/>
  <c r="AF695" i="2"/>
  <c r="AF640" i="2"/>
  <c r="AF686" i="2"/>
  <c r="AF500" i="2"/>
  <c r="AF28" i="2"/>
  <c r="AF294" i="2"/>
  <c r="AF360" i="2"/>
  <c r="AF264" i="2"/>
  <c r="AF698" i="2"/>
  <c r="AF722" i="2"/>
  <c r="AF237" i="2"/>
  <c r="AF197" i="2"/>
  <c r="AF455" i="2"/>
  <c r="AF119" i="2"/>
  <c r="AF130" i="2"/>
  <c r="AF289" i="2"/>
  <c r="AF593" i="2"/>
  <c r="AF595" i="2"/>
  <c r="AF437" i="2"/>
  <c r="AF189" i="2"/>
  <c r="AF168" i="2"/>
  <c r="AF16" i="2"/>
  <c r="AF540" i="2"/>
  <c r="AF623" i="2"/>
  <c r="AF268" i="2"/>
  <c r="AF649" i="2"/>
  <c r="AF604" i="2"/>
  <c r="AF535" i="2"/>
  <c r="AF52" i="2"/>
  <c r="AF274" i="2"/>
  <c r="AF8" i="2"/>
  <c r="AF233" i="2"/>
  <c r="AF220" i="2"/>
  <c r="AF465" i="2"/>
  <c r="AF376" i="2"/>
  <c r="AF520" i="2"/>
  <c r="AF109" i="2"/>
  <c r="AF63" i="2"/>
  <c r="AF124" i="2"/>
  <c r="AF328" i="2"/>
  <c r="AF7" i="2"/>
  <c r="AF660" i="2"/>
  <c r="AF9" i="2"/>
  <c r="AF610" i="2"/>
  <c r="AF418" i="2"/>
  <c r="AF143" i="2"/>
  <c r="AF596" i="2"/>
  <c r="AF474" i="2"/>
  <c r="AF169" i="2"/>
  <c r="AF460" i="2"/>
  <c r="AF705" i="2"/>
  <c r="AF243" i="2"/>
  <c r="AF149" i="2"/>
  <c r="AF301" i="2"/>
  <c r="AF430" i="2"/>
  <c r="AF403" i="2"/>
  <c r="AF15" i="2"/>
  <c r="AF95" i="2"/>
  <c r="AF549" i="2"/>
  <c r="AF645" i="2"/>
  <c r="AF132" i="2"/>
  <c r="AF17" i="2"/>
  <c r="AF285" i="2"/>
  <c r="AF269" i="2"/>
  <c r="AF625" i="2"/>
  <c r="AF720" i="2"/>
  <c r="AF431" i="2"/>
  <c r="AF572" i="2"/>
  <c r="AF373" i="2"/>
  <c r="AF579" i="2"/>
  <c r="AF225" i="2"/>
  <c r="AF278" i="2"/>
  <c r="AF559" i="2"/>
  <c r="AF257" i="2"/>
  <c r="AF18" i="2"/>
  <c r="AF193" i="2"/>
  <c r="AF371" i="2"/>
  <c r="AF84" i="2"/>
  <c r="AF296" i="2"/>
  <c r="AF509" i="2"/>
  <c r="AF214" i="2"/>
  <c r="AF550" i="2"/>
  <c r="AF652" i="2"/>
  <c r="AF534" i="2"/>
  <c r="AF244" i="2"/>
  <c r="AF334" i="2"/>
  <c r="AF691" i="2"/>
  <c r="AF215" i="2"/>
  <c r="AF429" i="2"/>
  <c r="AF582" i="2"/>
  <c r="AF539" i="2"/>
  <c r="AF731" i="2"/>
  <c r="AF510" i="2"/>
  <c r="AF226" i="2"/>
  <c r="AF250" i="2"/>
  <c r="AF315" i="2"/>
  <c r="AF569" i="2"/>
  <c r="AF423" i="2"/>
  <c r="AF385" i="2"/>
  <c r="AF87" i="2"/>
  <c r="AF507" i="2"/>
  <c r="AF721" i="2"/>
  <c r="AF53" i="2"/>
  <c r="AF76" i="2"/>
  <c r="AF305" i="2"/>
  <c r="AF248" i="2"/>
  <c r="AF47" i="2"/>
  <c r="AF723" i="2"/>
  <c r="AF556" i="2"/>
  <c r="AF606" i="2"/>
  <c r="AF678" i="2"/>
  <c r="AF717" i="2"/>
  <c r="AF356" i="2"/>
  <c r="AF512" i="2"/>
  <c r="AF453" i="2"/>
  <c r="AF605" i="2"/>
  <c r="AF252" i="2"/>
  <c r="AF49" i="2"/>
  <c r="AF291" i="2"/>
  <c r="AF355" i="2"/>
  <c r="AF361" i="2"/>
  <c r="AF262" i="2"/>
  <c r="AF88" i="2"/>
  <c r="AF312" i="2"/>
  <c r="AF112" i="2"/>
  <c r="AF201" i="2"/>
  <c r="AF359" i="2"/>
  <c r="AF29" i="2"/>
  <c r="AF434" i="2"/>
  <c r="AF714" i="2"/>
  <c r="AF178" i="2"/>
  <c r="AF436" i="2"/>
  <c r="AF382" i="2"/>
  <c r="AF287" i="2"/>
  <c r="AF93" i="2"/>
  <c r="AF320" i="2"/>
  <c r="AF463" i="2"/>
  <c r="AF419" i="2"/>
  <c r="AF350" i="2"/>
  <c r="AF701" i="2"/>
  <c r="AF589" i="2"/>
  <c r="AF187" i="2"/>
  <c r="AF588" i="2"/>
  <c r="AF575" i="2"/>
  <c r="AF571" i="2"/>
  <c r="AF340" i="2"/>
  <c r="AF388" i="2"/>
  <c r="AF275" i="2"/>
  <c r="AF538" i="2"/>
  <c r="AF710" i="2"/>
  <c r="AF22" i="2"/>
  <c r="AF480" i="2"/>
  <c r="AF70" i="2"/>
  <c r="AF83" i="2"/>
  <c r="AF120" i="2"/>
  <c r="AF152" i="2"/>
  <c r="AF59" i="2"/>
  <c r="AF64" i="2"/>
  <c r="AF293" i="2"/>
  <c r="AF583" i="2"/>
  <c r="AF725" i="2"/>
  <c r="AF311" i="2"/>
  <c r="AF115" i="2"/>
  <c r="AF567" i="2"/>
  <c r="AF381" i="2"/>
  <c r="AF271" i="2"/>
  <c r="AF173" i="2"/>
  <c r="AF78" i="2"/>
  <c r="AF416" i="2"/>
  <c r="AF144" i="2"/>
  <c r="AF621" i="2"/>
  <c r="AF177" i="2"/>
  <c r="AF644" i="2"/>
  <c r="AF537" i="2"/>
  <c r="AF531" i="2"/>
  <c r="AF483" i="2"/>
  <c r="AF128" i="2"/>
  <c r="AF205" i="2"/>
  <c r="AF577" i="2"/>
  <c r="AF180" i="2"/>
  <c r="AF307" i="2"/>
  <c r="AF601" i="2"/>
  <c r="AF638" i="2"/>
  <c r="AF735" i="2"/>
  <c r="AF240" i="2"/>
  <c r="AF654" i="2"/>
  <c r="AF68" i="2"/>
  <c r="AF440" i="2"/>
  <c r="AF655" i="2"/>
  <c r="AF529" i="2"/>
  <c r="AF39" i="2"/>
  <c r="AF479" i="2"/>
  <c r="AF469" i="2"/>
  <c r="AF438" i="2"/>
  <c r="AF136" i="2"/>
  <c r="AF309" i="2"/>
  <c r="AF545" i="2"/>
  <c r="AF72" i="2"/>
  <c r="AF290" i="2"/>
  <c r="AF584" i="2"/>
  <c r="AF488" i="2"/>
  <c r="AF341" i="2"/>
  <c r="AF73" i="2"/>
  <c r="AF66" i="2"/>
  <c r="AF627" i="2"/>
  <c r="AF153" i="2"/>
  <c r="AF352" i="2"/>
  <c r="AF317" i="2"/>
  <c r="AF636" i="2"/>
  <c r="AF172" i="2"/>
  <c r="AF368" i="2"/>
  <c r="AF110" i="2"/>
  <c r="AF142" i="2"/>
  <c r="AF457" i="2"/>
  <c r="AF700" i="2"/>
  <c r="AF191" i="2"/>
  <c r="AF662" i="2"/>
  <c r="AF706" i="2"/>
  <c r="AF600" i="2"/>
  <c r="AF140" i="2"/>
  <c r="AF280" i="2"/>
  <c r="AF246" i="2"/>
  <c r="AF646" i="2"/>
  <c r="AF712" i="2"/>
  <c r="AF524" i="2"/>
  <c r="AF676" i="2"/>
  <c r="AF160" i="2"/>
  <c r="AF277" i="2"/>
  <c r="AF522" i="2"/>
  <c r="AF620" i="2"/>
  <c r="AF345" i="2"/>
  <c r="AF253" i="2"/>
  <c r="AF554" i="2"/>
  <c r="AF697" i="2"/>
  <c r="AF347" i="2"/>
  <c r="AF553" i="2"/>
  <c r="AF466" i="2"/>
  <c r="AF183" i="2"/>
  <c r="AF628" i="2"/>
  <c r="AF462" i="2"/>
  <c r="AF174" i="2"/>
  <c r="AF688" i="2"/>
  <c r="AF442" i="2"/>
  <c r="AF372" i="2"/>
  <c r="AF630" i="2"/>
  <c r="AF736" i="2"/>
  <c r="AF449" i="2"/>
  <c r="AF125" i="2"/>
  <c r="AF137" i="2"/>
  <c r="AF327" i="2"/>
  <c r="AF228" i="2"/>
  <c r="AF324" i="2"/>
  <c r="AF229" i="2"/>
  <c r="AF473" i="2"/>
  <c r="AF555" i="2"/>
  <c r="AF223" i="2"/>
  <c r="AF227" i="2"/>
  <c r="AF255" i="2"/>
  <c r="AF133" i="2"/>
  <c r="AF729" i="2"/>
  <c r="AF405" i="2"/>
  <c r="AF528" i="2"/>
  <c r="AF212" i="2"/>
  <c r="AF402" i="2"/>
  <c r="AF181" i="2"/>
  <c r="AF526" i="2"/>
  <c r="AF108" i="2"/>
  <c r="AF111" i="2"/>
  <c r="AF313" i="2"/>
  <c r="AF683" i="2"/>
  <c r="AF561" i="2"/>
  <c r="AF693" i="2"/>
  <c r="AF387" i="2"/>
  <c r="AF702" i="2"/>
  <c r="AF433" i="2"/>
  <c r="AF270" i="2"/>
  <c r="AF217" i="2"/>
  <c r="AF498" i="2"/>
  <c r="AF521" i="2"/>
  <c r="AF369" i="2"/>
  <c r="AF146" i="2"/>
  <c r="AF494" i="2"/>
  <c r="AF711" i="2"/>
  <c r="AF587" i="2"/>
  <c r="AF363" i="2"/>
  <c r="AF127" i="2"/>
  <c r="AF476" i="2"/>
  <c r="AF580" i="2"/>
  <c r="AF665" i="2"/>
  <c r="AF459" i="2"/>
  <c r="AF251" i="2"/>
  <c r="AF377" i="2"/>
  <c r="AF634" i="2"/>
  <c r="AF415" i="2"/>
  <c r="AF618" i="2"/>
  <c r="AF661" i="2"/>
  <c r="AF410" i="2"/>
  <c r="AF737" i="2"/>
  <c r="AF696" i="2"/>
  <c r="AF708" i="2"/>
  <c r="AF668" i="2"/>
  <c r="AF508" i="2"/>
  <c r="AF401" i="2"/>
  <c r="AF597" i="2"/>
  <c r="AF685" i="2"/>
  <c r="AF728" i="2"/>
  <c r="AF602" i="2"/>
  <c r="AF632" i="2"/>
  <c r="AF694" i="2"/>
  <c r="AF450" i="2"/>
  <c r="AF681" i="2"/>
  <c r="AF624" i="2"/>
  <c r="AF679" i="2"/>
  <c r="AF726" i="2"/>
  <c r="AF703" i="2"/>
  <c r="AF716" i="2"/>
  <c r="AF664" i="2"/>
  <c r="AF713" i="2"/>
  <c r="AF639" i="2"/>
  <c r="AF730" i="2"/>
  <c r="AF738" i="2"/>
  <c r="AE648" i="2"/>
  <c r="AE502" i="2"/>
  <c r="AE484" i="2"/>
  <c r="AE129" i="2"/>
  <c r="AE261" i="2"/>
  <c r="AE396" i="2"/>
  <c r="AE325" i="2"/>
  <c r="AE532" i="2"/>
  <c r="AE391" i="2"/>
  <c r="AE673" i="2"/>
  <c r="AE348" i="2"/>
  <c r="AE231" i="2"/>
  <c r="AE150" i="2"/>
  <c r="AE674" i="2"/>
  <c r="AE89" i="2"/>
  <c r="AE222" i="2"/>
  <c r="AE527" i="2"/>
  <c r="AE598" i="2"/>
  <c r="AE651" i="2"/>
  <c r="AE351" i="2"/>
  <c r="AE375" i="2"/>
  <c r="AE389" i="2"/>
  <c r="AE161" i="2"/>
  <c r="AE265" i="2"/>
  <c r="AE576" i="2"/>
  <c r="AE565" i="2"/>
  <c r="AE616" i="2"/>
  <c r="AE81" i="2"/>
  <c r="AE399" i="2"/>
  <c r="AE74" i="2"/>
  <c r="AE631" i="2"/>
  <c r="AE417" i="2"/>
  <c r="AE306" i="2"/>
  <c r="AE709" i="2"/>
  <c r="AE398" i="2"/>
  <c r="AE21" i="2"/>
  <c r="AE732" i="2"/>
  <c r="AE61" i="2"/>
  <c r="AE464" i="2"/>
  <c r="AE687" i="2"/>
  <c r="AE481" i="2"/>
  <c r="AE319" i="2"/>
  <c r="AE204" i="2"/>
  <c r="AE447" i="2"/>
  <c r="AE608" i="2"/>
  <c r="AE530" i="2"/>
  <c r="AE247" i="2"/>
  <c r="AE482" i="2"/>
  <c r="AE297" i="2"/>
  <c r="AE330" i="2"/>
  <c r="AE611" i="2"/>
  <c r="AE337" i="2"/>
  <c r="AE276" i="2"/>
  <c r="AE175" i="2"/>
  <c r="AE219" i="2"/>
  <c r="AE511" i="2"/>
  <c r="AE256" i="2"/>
  <c r="AE475" i="2"/>
  <c r="AE607" i="2"/>
  <c r="AE154" i="2"/>
  <c r="AE574" i="2"/>
  <c r="AE514" i="2"/>
  <c r="AE364" i="2"/>
  <c r="AE329" i="2"/>
  <c r="AE304" i="2"/>
  <c r="AE343" i="2"/>
  <c r="AE424" i="2"/>
  <c r="AE489" i="2"/>
  <c r="AE380" i="2"/>
  <c r="AE592" i="2"/>
  <c r="AE454" i="2"/>
  <c r="AE209" i="2"/>
  <c r="AE245" i="2"/>
  <c r="AE164" i="2"/>
  <c r="AE642" i="2"/>
  <c r="AE35" i="2"/>
  <c r="AE106" i="2"/>
  <c r="AE310" i="2"/>
  <c r="AE170" i="2"/>
  <c r="AE258" i="2"/>
  <c r="AE411" i="2"/>
  <c r="AE259" i="2"/>
  <c r="AE242" i="2"/>
  <c r="AE155" i="2"/>
  <c r="AE435" i="2"/>
  <c r="AE547" i="2"/>
  <c r="AE37" i="2"/>
  <c r="AE27" i="2"/>
  <c r="AE374" i="2"/>
  <c r="AE365" i="2"/>
  <c r="AE176" i="2"/>
  <c r="AE131" i="2"/>
  <c r="AE557" i="2"/>
  <c r="AE612" i="2"/>
  <c r="AE395" i="2"/>
  <c r="AE10" i="2"/>
  <c r="AE141" i="2"/>
  <c r="AE516" i="2"/>
  <c r="AE719" i="2"/>
  <c r="AE441" i="2"/>
  <c r="AE344" i="2"/>
  <c r="AE357" i="2"/>
  <c r="AE99" i="2"/>
  <c r="AE102" i="2"/>
  <c r="AE657" i="2"/>
  <c r="AE370" i="2"/>
  <c r="AE282" i="2"/>
  <c r="AE384" i="2"/>
  <c r="AE260" i="2"/>
  <c r="AE513" i="2"/>
  <c r="AE715" i="2"/>
  <c r="AE51" i="2"/>
  <c r="AE42" i="2"/>
  <c r="AE46" i="2"/>
  <c r="AE94" i="2"/>
  <c r="AE333" i="2"/>
  <c r="AE292" i="2"/>
  <c r="AE346" i="2"/>
  <c r="AE272" i="2"/>
  <c r="AE408" i="2"/>
  <c r="AE682" i="2"/>
  <c r="AE570" i="2"/>
  <c r="AE210" i="2"/>
  <c r="AE148" i="2"/>
  <c r="AE85" i="2"/>
  <c r="AE378" i="2"/>
  <c r="AE202" i="2"/>
  <c r="AE394" i="2"/>
  <c r="AE727" i="2"/>
  <c r="AE162" i="2"/>
  <c r="AE11" i="2"/>
  <c r="AE444" i="2"/>
  <c r="AE254" i="2"/>
  <c r="AE518" i="2"/>
  <c r="AE637" i="2"/>
  <c r="AE331" i="2"/>
  <c r="AE412" i="2"/>
  <c r="AE663" i="2"/>
  <c r="AE358" i="2"/>
  <c r="AE342" i="2"/>
  <c r="AE224" i="2"/>
  <c r="AE653" i="2"/>
  <c r="AE586" i="2"/>
  <c r="AE97" i="2"/>
  <c r="AE496" i="2"/>
  <c r="AE471" i="2"/>
  <c r="AE234" i="2"/>
  <c r="AE188" i="2"/>
  <c r="AE36" i="2"/>
  <c r="AE446" i="2"/>
  <c r="AE314" i="2"/>
  <c r="AE497" i="2"/>
  <c r="AE563" i="2"/>
  <c r="AE393" i="2"/>
  <c r="AE493" i="2"/>
  <c r="AE733" i="2"/>
  <c r="AE167" i="2"/>
  <c r="AE221" i="2"/>
  <c r="AE422" i="2"/>
  <c r="AE25" i="2"/>
  <c r="AE486" i="2"/>
  <c r="AE525" i="2"/>
  <c r="AE235" i="2"/>
  <c r="AE689" i="2"/>
  <c r="AE573" i="2"/>
  <c r="AE195" i="2"/>
  <c r="AE495" i="2"/>
  <c r="AE56" i="2"/>
  <c r="AE506" i="2"/>
  <c r="AE321" i="2"/>
  <c r="AE425" i="2"/>
  <c r="AE163" i="2"/>
  <c r="AE533" i="2"/>
  <c r="AE116" i="2"/>
  <c r="AE590" i="2"/>
  <c r="AE626" i="2"/>
  <c r="AE692" i="2"/>
  <c r="AE541" i="2"/>
  <c r="AE69" i="2"/>
  <c r="AE439" i="2"/>
  <c r="AE581" i="2"/>
  <c r="AE266" i="2"/>
  <c r="AE684" i="2"/>
  <c r="AE680" i="2"/>
  <c r="AE134" i="2"/>
  <c r="AE641" i="2"/>
  <c r="AE26" i="2"/>
  <c r="AE585" i="2"/>
  <c r="AE335" i="2"/>
  <c r="AE336" i="2"/>
  <c r="AE409" i="2"/>
  <c r="AE517" i="2"/>
  <c r="AE50" i="2"/>
  <c r="AE206" i="2"/>
  <c r="AE239" i="2"/>
  <c r="AE186" i="2"/>
  <c r="AE263" i="2"/>
  <c r="AE635" i="2"/>
  <c r="AE699" i="2"/>
  <c r="AE519" i="2"/>
  <c r="AE40" i="2"/>
  <c r="AE57" i="2"/>
  <c r="AE472" i="2"/>
  <c r="AE568" i="2"/>
  <c r="AE208" i="2"/>
  <c r="AE633" i="2"/>
  <c r="AE43" i="2"/>
  <c r="AE467" i="2"/>
  <c r="AE677" i="2"/>
  <c r="AE456" i="2"/>
  <c r="AE4" i="2"/>
  <c r="AE443" i="2"/>
  <c r="AE86" i="2"/>
  <c r="AE303" i="2"/>
  <c r="AE281" i="2"/>
  <c r="AE675" i="2"/>
  <c r="AE551" i="2"/>
  <c r="AE323" i="2"/>
  <c r="AE198" i="2"/>
  <c r="AE300" i="2"/>
  <c r="AE548" i="2"/>
  <c r="AE445" i="2"/>
  <c r="AE126" i="2"/>
  <c r="AE617" i="2"/>
  <c r="AE185" i="2"/>
  <c r="AE669" i="2"/>
  <c r="AE82" i="2"/>
  <c r="AE383" i="2"/>
  <c r="AE487" i="2"/>
  <c r="AE406" i="2"/>
  <c r="AE90" i="2"/>
  <c r="AE622" i="2"/>
  <c r="AE190" i="2"/>
  <c r="AE339" i="2"/>
  <c r="AE656" i="2"/>
  <c r="AE400" i="2"/>
  <c r="AE427" i="2"/>
  <c r="AE295" i="2"/>
  <c r="AE613" i="2"/>
  <c r="AE432" i="2"/>
  <c r="AE448" i="2"/>
  <c r="AE45" i="2"/>
  <c r="AE58" i="2"/>
  <c r="AE426" i="2"/>
  <c r="AE566" i="2"/>
  <c r="AE30" i="2"/>
  <c r="AE41" i="2"/>
  <c r="AE211" i="2"/>
  <c r="AE267" i="2"/>
  <c r="AE299" i="2"/>
  <c r="AE165" i="2"/>
  <c r="AE316" i="2"/>
  <c r="AE477" i="2"/>
  <c r="AE203" i="2"/>
  <c r="AE91" i="2"/>
  <c r="AE671" i="2"/>
  <c r="AE159" i="2"/>
  <c r="AE31" i="2"/>
  <c r="AE67" i="2"/>
  <c r="AE707" i="2"/>
  <c r="AE485" i="2"/>
  <c r="AE704" i="2"/>
  <c r="AE428" i="2"/>
  <c r="AE591" i="2"/>
  <c r="AE404" i="2"/>
  <c r="AE470" i="2"/>
  <c r="AE349" i="2"/>
  <c r="AE643" i="2"/>
  <c r="AE552" i="2"/>
  <c r="AE461" i="2"/>
  <c r="AE353" i="2"/>
  <c r="AE451" i="2"/>
  <c r="AE302" i="2"/>
  <c r="AE19" i="2"/>
  <c r="AE354" i="2"/>
  <c r="AE184" i="2"/>
  <c r="AE546" i="2"/>
  <c r="AE390" i="2"/>
  <c r="AE33" i="2"/>
  <c r="AE515" i="2"/>
  <c r="AE54" i="2"/>
  <c r="AE558" i="2"/>
  <c r="AE157" i="2"/>
  <c r="AE123" i="2"/>
  <c r="AE615" i="2"/>
  <c r="AE718" i="2"/>
  <c r="AE724" i="2"/>
  <c r="AE166" i="2"/>
  <c r="AE283" i="2"/>
  <c r="AE564" i="2"/>
  <c r="AE114" i="2"/>
  <c r="AE5" i="2"/>
  <c r="AE491" i="2"/>
  <c r="AE492" i="2"/>
  <c r="AE147" i="2"/>
  <c r="AE117" i="2"/>
  <c r="AE100" i="2"/>
  <c r="AE407" i="2"/>
  <c r="AE199" i="2"/>
  <c r="AE192" i="2"/>
  <c r="AE658" i="2"/>
  <c r="AE194" i="2"/>
  <c r="AE650" i="2"/>
  <c r="AE666" i="2"/>
  <c r="AE322" i="2"/>
  <c r="AE145" i="2"/>
  <c r="AE79" i="2"/>
  <c r="AE77" i="2"/>
  <c r="AE24" i="2"/>
  <c r="AE499" i="2"/>
  <c r="AE3" i="2"/>
  <c r="AE236" i="2"/>
  <c r="AE672" i="2"/>
  <c r="AE121" i="2"/>
  <c r="AE503" i="2"/>
  <c r="AE308" i="2"/>
  <c r="AE216" i="2"/>
  <c r="AE478" i="2"/>
  <c r="AE288" i="2"/>
  <c r="AE156" i="2"/>
  <c r="AE80" i="2"/>
  <c r="AE332" i="2"/>
  <c r="AE379" i="2"/>
  <c r="AE392" i="2"/>
  <c r="AE318" i="2"/>
  <c r="AE98" i="2"/>
  <c r="AE44" i="2"/>
  <c r="AE96" i="2"/>
  <c r="AE122" i="2"/>
  <c r="AE2" i="2"/>
  <c r="AE107" i="2"/>
  <c r="AE629" i="2"/>
  <c r="AE65" i="2"/>
  <c r="AE103" i="2"/>
  <c r="AE135" i="2"/>
  <c r="AE60" i="2"/>
  <c r="AE562" i="2"/>
  <c r="AE647" i="2"/>
  <c r="AE75" i="2"/>
  <c r="AE421" i="2"/>
  <c r="AE298" i="2"/>
  <c r="AE200" i="2"/>
  <c r="AE286" i="2"/>
  <c r="AE523" i="2"/>
  <c r="AE34" i="2"/>
  <c r="AE139" i="2"/>
  <c r="AE543" i="2"/>
  <c r="AE670" i="2"/>
  <c r="AE667" i="2"/>
  <c r="AE560" i="2"/>
  <c r="AE362" i="2"/>
  <c r="AE614" i="2"/>
  <c r="AE62" i="2"/>
  <c r="AE113" i="2"/>
  <c r="AE38" i="2"/>
  <c r="AE386" i="2"/>
  <c r="AE578" i="2"/>
  <c r="AE207" i="2"/>
  <c r="AE594" i="2"/>
  <c r="AE104" i="2"/>
  <c r="AE55" i="2"/>
  <c r="AE118" i="2"/>
  <c r="AE213" i="2"/>
  <c r="AE249" i="2"/>
  <c r="AE690" i="2"/>
  <c r="AE158" i="2"/>
  <c r="AE366" i="2"/>
  <c r="AE179" i="2"/>
  <c r="AE452" i="2"/>
  <c r="AE101" i="2"/>
  <c r="AE501" i="2"/>
  <c r="AE536" i="2"/>
  <c r="AE338" i="2"/>
  <c r="AE105" i="2"/>
  <c r="AE32" i="2"/>
  <c r="AE71" i="2"/>
  <c r="AE138" i="2"/>
  <c r="AE23" i="2"/>
  <c r="AE659" i="2"/>
  <c r="AE544" i="2"/>
  <c r="AE48" i="2"/>
  <c r="AE92" i="2"/>
  <c r="AE609" i="2"/>
  <c r="AE279" i="2"/>
  <c r="AE241" i="2"/>
  <c r="AE12" i="2"/>
  <c r="AE734" i="2"/>
  <c r="AE151" i="2"/>
  <c r="AE230" i="2"/>
  <c r="AE490" i="2"/>
  <c r="AE603" i="2"/>
  <c r="AE326" i="2"/>
  <c r="AE238" i="2"/>
  <c r="AE182" i="2"/>
  <c r="AE458" i="2"/>
  <c r="AE504" i="2"/>
  <c r="AE414" i="2"/>
  <c r="AE542" i="2"/>
  <c r="AE13" i="2"/>
  <c r="AE599" i="2"/>
  <c r="AE505" i="2"/>
  <c r="AE284" i="2"/>
  <c r="AE468" i="2"/>
  <c r="AE6" i="2"/>
  <c r="AE367" i="2"/>
  <c r="AE420" i="2"/>
  <c r="AE196" i="2"/>
  <c r="AE232" i="2"/>
  <c r="AE20" i="2"/>
  <c r="AE397" i="2"/>
  <c r="AE413" i="2"/>
  <c r="AE14" i="2"/>
  <c r="AE619" i="2"/>
  <c r="AE171" i="2"/>
  <c r="AE273" i="2"/>
  <c r="AE218" i="2"/>
  <c r="AE695" i="2"/>
  <c r="AE640" i="2"/>
  <c r="AE686" i="2"/>
  <c r="AE500" i="2"/>
  <c r="AE28" i="2"/>
  <c r="AE294" i="2"/>
  <c r="AE360" i="2"/>
  <c r="AE264" i="2"/>
  <c r="AE698" i="2"/>
  <c r="AE722" i="2"/>
  <c r="AE237" i="2"/>
  <c r="AE197" i="2"/>
  <c r="AE455" i="2"/>
  <c r="AE119" i="2"/>
  <c r="AE130" i="2"/>
  <c r="AE289" i="2"/>
  <c r="AE593" i="2"/>
  <c r="AE595" i="2"/>
  <c r="AE437" i="2"/>
  <c r="AE189" i="2"/>
  <c r="AE168" i="2"/>
  <c r="AE16" i="2"/>
  <c r="AE540" i="2"/>
  <c r="AE623" i="2"/>
  <c r="AE268" i="2"/>
  <c r="AE649" i="2"/>
  <c r="AE604" i="2"/>
  <c r="AE535" i="2"/>
  <c r="AE52" i="2"/>
  <c r="AE274" i="2"/>
  <c r="AE8" i="2"/>
  <c r="AE233" i="2"/>
  <c r="AE220" i="2"/>
  <c r="AE465" i="2"/>
  <c r="AE376" i="2"/>
  <c r="AE520" i="2"/>
  <c r="AE109" i="2"/>
  <c r="AE63" i="2"/>
  <c r="AE124" i="2"/>
  <c r="AE328" i="2"/>
  <c r="AE7" i="2"/>
  <c r="AE660" i="2"/>
  <c r="AE9" i="2"/>
  <c r="AE610" i="2"/>
  <c r="AE418" i="2"/>
  <c r="AE143" i="2"/>
  <c r="AE596" i="2"/>
  <c r="AE474" i="2"/>
  <c r="AE169" i="2"/>
  <c r="AE460" i="2"/>
  <c r="AE705" i="2"/>
  <c r="AE243" i="2"/>
  <c r="AE149" i="2"/>
  <c r="AE301" i="2"/>
  <c r="AE430" i="2"/>
  <c r="AE403" i="2"/>
  <c r="AE15" i="2"/>
  <c r="AE95" i="2"/>
  <c r="AE549" i="2"/>
  <c r="AE645" i="2"/>
  <c r="AE132" i="2"/>
  <c r="AE17" i="2"/>
  <c r="AE285" i="2"/>
  <c r="AE269" i="2"/>
  <c r="AE625" i="2"/>
  <c r="AE720" i="2"/>
  <c r="AE431" i="2"/>
  <c r="AE572" i="2"/>
  <c r="AE373" i="2"/>
  <c r="AE579" i="2"/>
  <c r="AE225" i="2"/>
  <c r="AE278" i="2"/>
  <c r="AE559" i="2"/>
  <c r="AE257" i="2"/>
  <c r="AE18" i="2"/>
  <c r="AE193" i="2"/>
  <c r="AE371" i="2"/>
  <c r="AE84" i="2"/>
  <c r="AE296" i="2"/>
  <c r="AE509" i="2"/>
  <c r="AE214" i="2"/>
  <c r="AE550" i="2"/>
  <c r="AE652" i="2"/>
  <c r="AE534" i="2"/>
  <c r="AE244" i="2"/>
  <c r="AE334" i="2"/>
  <c r="AE691" i="2"/>
  <c r="AE215" i="2"/>
  <c r="AE429" i="2"/>
  <c r="AE582" i="2"/>
  <c r="AE539" i="2"/>
  <c r="AE731" i="2"/>
  <c r="AE510" i="2"/>
  <c r="AE226" i="2"/>
  <c r="AE250" i="2"/>
  <c r="AE315" i="2"/>
  <c r="AE569" i="2"/>
  <c r="AE423" i="2"/>
  <c r="AE385" i="2"/>
  <c r="AE87" i="2"/>
  <c r="AE507" i="2"/>
  <c r="AE721" i="2"/>
  <c r="AE53" i="2"/>
  <c r="AE76" i="2"/>
  <c r="AE305" i="2"/>
  <c r="AE248" i="2"/>
  <c r="AE47" i="2"/>
  <c r="AE723" i="2"/>
  <c r="AE556" i="2"/>
  <c r="AE606" i="2"/>
  <c r="AE678" i="2"/>
  <c r="AE717" i="2"/>
  <c r="AE356" i="2"/>
  <c r="AE512" i="2"/>
  <c r="AE453" i="2"/>
  <c r="AE605" i="2"/>
  <c r="AE252" i="2"/>
  <c r="AE49" i="2"/>
  <c r="AE291" i="2"/>
  <c r="AE355" i="2"/>
  <c r="AE361" i="2"/>
  <c r="AE262" i="2"/>
  <c r="AE88" i="2"/>
  <c r="AE312" i="2"/>
  <c r="AE112" i="2"/>
  <c r="AE201" i="2"/>
  <c r="AE359" i="2"/>
  <c r="AE29" i="2"/>
  <c r="AE434" i="2"/>
  <c r="AE714" i="2"/>
  <c r="AE178" i="2"/>
  <c r="AE436" i="2"/>
  <c r="AE382" i="2"/>
  <c r="AE287" i="2"/>
  <c r="AE93" i="2"/>
  <c r="AE320" i="2"/>
  <c r="AE463" i="2"/>
  <c r="AE419" i="2"/>
  <c r="AE350" i="2"/>
  <c r="AE701" i="2"/>
  <c r="AE589" i="2"/>
  <c r="AE187" i="2"/>
  <c r="AE588" i="2"/>
  <c r="AE575" i="2"/>
  <c r="AE571" i="2"/>
  <c r="AE340" i="2"/>
  <c r="AE388" i="2"/>
  <c r="AE275" i="2"/>
  <c r="AE538" i="2"/>
  <c r="AE710" i="2"/>
  <c r="AE22" i="2"/>
  <c r="AE480" i="2"/>
  <c r="AE70" i="2"/>
  <c r="AE83" i="2"/>
  <c r="AE120" i="2"/>
  <c r="AE152" i="2"/>
  <c r="AE59" i="2"/>
  <c r="AE64" i="2"/>
  <c r="AE293" i="2"/>
  <c r="AE583" i="2"/>
  <c r="AE725" i="2"/>
  <c r="AE311" i="2"/>
  <c r="AE115" i="2"/>
  <c r="AE567" i="2"/>
  <c r="AE381" i="2"/>
  <c r="AE271" i="2"/>
  <c r="AE173" i="2"/>
  <c r="AE78" i="2"/>
  <c r="AE416" i="2"/>
  <c r="AE144" i="2"/>
  <c r="AE621" i="2"/>
  <c r="AE177" i="2"/>
  <c r="AE644" i="2"/>
  <c r="AE537" i="2"/>
  <c r="AE531" i="2"/>
  <c r="AE483" i="2"/>
  <c r="AE128" i="2"/>
  <c r="AE205" i="2"/>
  <c r="AE577" i="2"/>
  <c r="AE180" i="2"/>
  <c r="AE307" i="2"/>
  <c r="AE601" i="2"/>
  <c r="AE638" i="2"/>
  <c r="AE735" i="2"/>
  <c r="AE240" i="2"/>
  <c r="AE654" i="2"/>
  <c r="AE68" i="2"/>
  <c r="AE440" i="2"/>
  <c r="AE655" i="2"/>
  <c r="AE529" i="2"/>
  <c r="AE39" i="2"/>
  <c r="AE479" i="2"/>
  <c r="AE469" i="2"/>
  <c r="AE438" i="2"/>
  <c r="AE136" i="2"/>
  <c r="AE309" i="2"/>
  <c r="AE545" i="2"/>
  <c r="AE72" i="2"/>
  <c r="AE290" i="2"/>
  <c r="AE584" i="2"/>
  <c r="AE488" i="2"/>
  <c r="AE341" i="2"/>
  <c r="AE73" i="2"/>
  <c r="AE66" i="2"/>
  <c r="AE627" i="2"/>
  <c r="AE153" i="2"/>
  <c r="AE352" i="2"/>
  <c r="AE317" i="2"/>
  <c r="AE636" i="2"/>
  <c r="AE172" i="2"/>
  <c r="AE368" i="2"/>
  <c r="AE110" i="2"/>
  <c r="AE142" i="2"/>
  <c r="AE457" i="2"/>
  <c r="AE700" i="2"/>
  <c r="AE191" i="2"/>
  <c r="AE662" i="2"/>
  <c r="AE706" i="2"/>
  <c r="AE600" i="2"/>
  <c r="AE140" i="2"/>
  <c r="AE280" i="2"/>
  <c r="AE246" i="2"/>
  <c r="AE646" i="2"/>
  <c r="AE712" i="2"/>
  <c r="AE524" i="2"/>
  <c r="AE676" i="2"/>
  <c r="AE160" i="2"/>
  <c r="AE277" i="2"/>
  <c r="AE522" i="2"/>
  <c r="AE620" i="2"/>
  <c r="AE345" i="2"/>
  <c r="AE253" i="2"/>
  <c r="AE554" i="2"/>
  <c r="AE697" i="2"/>
  <c r="AE347" i="2"/>
  <c r="AE553" i="2"/>
  <c r="AE466" i="2"/>
  <c r="AE183" i="2"/>
  <c r="AE628" i="2"/>
  <c r="AE462" i="2"/>
  <c r="AE174" i="2"/>
  <c r="AE688" i="2"/>
  <c r="AE442" i="2"/>
  <c r="AE372" i="2"/>
  <c r="AE630" i="2"/>
  <c r="AE736" i="2"/>
  <c r="AE449" i="2"/>
  <c r="AE125" i="2"/>
  <c r="AE137" i="2"/>
  <c r="AE327" i="2"/>
  <c r="AE228" i="2"/>
  <c r="AE324" i="2"/>
  <c r="AE229" i="2"/>
  <c r="AE473" i="2"/>
  <c r="AE555" i="2"/>
  <c r="AE223" i="2"/>
  <c r="AE227" i="2"/>
  <c r="AE255" i="2"/>
  <c r="AE133" i="2"/>
  <c r="AE729" i="2"/>
  <c r="AE405" i="2"/>
  <c r="AE528" i="2"/>
  <c r="AE212" i="2"/>
  <c r="AE402" i="2"/>
  <c r="AE181" i="2"/>
  <c r="AE526" i="2"/>
  <c r="AE108" i="2"/>
  <c r="AE111" i="2"/>
  <c r="AE313" i="2"/>
  <c r="AE683" i="2"/>
  <c r="AE561" i="2"/>
  <c r="AE693" i="2"/>
  <c r="AE387" i="2"/>
  <c r="AE702" i="2"/>
  <c r="AE433" i="2"/>
  <c r="AE270" i="2"/>
  <c r="AE217" i="2"/>
  <c r="AE498" i="2"/>
  <c r="AE521" i="2"/>
  <c r="AE369" i="2"/>
  <c r="AE146" i="2"/>
  <c r="AE494" i="2"/>
  <c r="AE711" i="2"/>
  <c r="AE587" i="2"/>
  <c r="AE363" i="2"/>
  <c r="AE127" i="2"/>
  <c r="AE476" i="2"/>
  <c r="AE580" i="2"/>
  <c r="AE665" i="2"/>
  <c r="AE459" i="2"/>
  <c r="AE251" i="2"/>
  <c r="AE377" i="2"/>
  <c r="AE634" i="2"/>
  <c r="AE415" i="2"/>
  <c r="AE618" i="2"/>
  <c r="AE661" i="2"/>
  <c r="AE410" i="2"/>
  <c r="AE737" i="2"/>
  <c r="AE696" i="2"/>
  <c r="AE708" i="2"/>
  <c r="AE668" i="2"/>
  <c r="AE508" i="2"/>
  <c r="AE401" i="2"/>
  <c r="AE597" i="2"/>
  <c r="AE685" i="2"/>
  <c r="AE728" i="2"/>
  <c r="AE602" i="2"/>
  <c r="AE632" i="2"/>
  <c r="AE694" i="2"/>
  <c r="AE450" i="2"/>
  <c r="AE681" i="2"/>
  <c r="AE624" i="2"/>
  <c r="AE679" i="2"/>
  <c r="AE726" i="2"/>
  <c r="AE703" i="2"/>
  <c r="AE716" i="2"/>
  <c r="AE664" i="2"/>
  <c r="AE713" i="2"/>
  <c r="AE639" i="2"/>
  <c r="AE730" i="2"/>
  <c r="AE738" i="2"/>
  <c r="AD648" i="2"/>
  <c r="AD502" i="2"/>
  <c r="AD484" i="2"/>
  <c r="AD129" i="2"/>
  <c r="AD261" i="2"/>
  <c r="AD396" i="2"/>
  <c r="AD325" i="2"/>
  <c r="AD532" i="2"/>
  <c r="AD391" i="2"/>
  <c r="AD673" i="2"/>
  <c r="AD348" i="2"/>
  <c r="AD231" i="2"/>
  <c r="AD150" i="2"/>
  <c r="AD674" i="2"/>
  <c r="AD89" i="2"/>
  <c r="AD222" i="2"/>
  <c r="AD527" i="2"/>
  <c r="AD598" i="2"/>
  <c r="AD651" i="2"/>
  <c r="AD351" i="2"/>
  <c r="AD375" i="2"/>
  <c r="AD389" i="2"/>
  <c r="AD161" i="2"/>
  <c r="AD265" i="2"/>
  <c r="AD576" i="2"/>
  <c r="AD565" i="2"/>
  <c r="AD616" i="2"/>
  <c r="AD81" i="2"/>
  <c r="AD399" i="2"/>
  <c r="AD74" i="2"/>
  <c r="AD631" i="2"/>
  <c r="AD417" i="2"/>
  <c r="AD306" i="2"/>
  <c r="AD709" i="2"/>
  <c r="AD398" i="2"/>
  <c r="AD21" i="2"/>
  <c r="AD732" i="2"/>
  <c r="AD61" i="2"/>
  <c r="AD464" i="2"/>
  <c r="AD687" i="2"/>
  <c r="AD481" i="2"/>
  <c r="AD319" i="2"/>
  <c r="AD204" i="2"/>
  <c r="AD447" i="2"/>
  <c r="AD608" i="2"/>
  <c r="AD530" i="2"/>
  <c r="AD247" i="2"/>
  <c r="AD482" i="2"/>
  <c r="AD297" i="2"/>
  <c r="AD330" i="2"/>
  <c r="AD611" i="2"/>
  <c r="AD337" i="2"/>
  <c r="AD276" i="2"/>
  <c r="AD175" i="2"/>
  <c r="AD219" i="2"/>
  <c r="AD511" i="2"/>
  <c r="AD256" i="2"/>
  <c r="AD475" i="2"/>
  <c r="AD607" i="2"/>
  <c r="AD154" i="2"/>
  <c r="AD574" i="2"/>
  <c r="AD514" i="2"/>
  <c r="AD364" i="2"/>
  <c r="AD329" i="2"/>
  <c r="AD304" i="2"/>
  <c r="AD343" i="2"/>
  <c r="AD424" i="2"/>
  <c r="AD489" i="2"/>
  <c r="AD380" i="2"/>
  <c r="AD592" i="2"/>
  <c r="AD454" i="2"/>
  <c r="AD209" i="2"/>
  <c r="AD245" i="2"/>
  <c r="AD164" i="2"/>
  <c r="AD642" i="2"/>
  <c r="AD35" i="2"/>
  <c r="AD106" i="2"/>
  <c r="AD310" i="2"/>
  <c r="AD170" i="2"/>
  <c r="AD258" i="2"/>
  <c r="AD411" i="2"/>
  <c r="AD259" i="2"/>
  <c r="AD242" i="2"/>
  <c r="AD155" i="2"/>
  <c r="AD435" i="2"/>
  <c r="AD547" i="2"/>
  <c r="AD37" i="2"/>
  <c r="AD27" i="2"/>
  <c r="AD374" i="2"/>
  <c r="AD365" i="2"/>
  <c r="AD176" i="2"/>
  <c r="AD131" i="2"/>
  <c r="AD557" i="2"/>
  <c r="AD612" i="2"/>
  <c r="AD395" i="2"/>
  <c r="AD10" i="2"/>
  <c r="AD141" i="2"/>
  <c r="AD516" i="2"/>
  <c r="AD719" i="2"/>
  <c r="AD441" i="2"/>
  <c r="AD344" i="2"/>
  <c r="AD357" i="2"/>
  <c r="AD99" i="2"/>
  <c r="AD102" i="2"/>
  <c r="AD657" i="2"/>
  <c r="AD370" i="2"/>
  <c r="AD282" i="2"/>
  <c r="AD384" i="2"/>
  <c r="AD260" i="2"/>
  <c r="AD513" i="2"/>
  <c r="AD715" i="2"/>
  <c r="AD51" i="2"/>
  <c r="AD42" i="2"/>
  <c r="AD46" i="2"/>
  <c r="AD94" i="2"/>
  <c r="AD333" i="2"/>
  <c r="AD292" i="2"/>
  <c r="AD346" i="2"/>
  <c r="AD272" i="2"/>
  <c r="AD408" i="2"/>
  <c r="AD682" i="2"/>
  <c r="AD570" i="2"/>
  <c r="AD210" i="2"/>
  <c r="AD148" i="2"/>
  <c r="AD85" i="2"/>
  <c r="AD378" i="2"/>
  <c r="AD202" i="2"/>
  <c r="AD394" i="2"/>
  <c r="AD727" i="2"/>
  <c r="AD162" i="2"/>
  <c r="AD11" i="2"/>
  <c r="AD444" i="2"/>
  <c r="AD254" i="2"/>
  <c r="AD518" i="2"/>
  <c r="AD637" i="2"/>
  <c r="AD331" i="2"/>
  <c r="AD412" i="2"/>
  <c r="AD663" i="2"/>
  <c r="AD358" i="2"/>
  <c r="AD342" i="2"/>
  <c r="AD224" i="2"/>
  <c r="AD653" i="2"/>
  <c r="AD586" i="2"/>
  <c r="AD97" i="2"/>
  <c r="AD496" i="2"/>
  <c r="AD471" i="2"/>
  <c r="AD234" i="2"/>
  <c r="AD188" i="2"/>
  <c r="AD36" i="2"/>
  <c r="AD446" i="2"/>
  <c r="AD314" i="2"/>
  <c r="AD497" i="2"/>
  <c r="AD563" i="2"/>
  <c r="AD393" i="2"/>
  <c r="AD493" i="2"/>
  <c r="AD733" i="2"/>
  <c r="AD167" i="2"/>
  <c r="AD221" i="2"/>
  <c r="AD422" i="2"/>
  <c r="AD25" i="2"/>
  <c r="AD486" i="2"/>
  <c r="AD525" i="2"/>
  <c r="AD235" i="2"/>
  <c r="AD689" i="2"/>
  <c r="AD573" i="2"/>
  <c r="AD195" i="2"/>
  <c r="AD495" i="2"/>
  <c r="AD56" i="2"/>
  <c r="AD506" i="2"/>
  <c r="AD321" i="2"/>
  <c r="AD425" i="2"/>
  <c r="AD163" i="2"/>
  <c r="AD533" i="2"/>
  <c r="AD116" i="2"/>
  <c r="AD590" i="2"/>
  <c r="AD626" i="2"/>
  <c r="AD692" i="2"/>
  <c r="AD541" i="2"/>
  <c r="AD69" i="2"/>
  <c r="AD439" i="2"/>
  <c r="AD581" i="2"/>
  <c r="AD266" i="2"/>
  <c r="AD684" i="2"/>
  <c r="AD680" i="2"/>
  <c r="AD134" i="2"/>
  <c r="AD641" i="2"/>
  <c r="AD26" i="2"/>
  <c r="AD585" i="2"/>
  <c r="AD335" i="2"/>
  <c r="AD336" i="2"/>
  <c r="AD409" i="2"/>
  <c r="AD517" i="2"/>
  <c r="AD50" i="2"/>
  <c r="AD206" i="2"/>
  <c r="AD239" i="2"/>
  <c r="AD186" i="2"/>
  <c r="AD263" i="2"/>
  <c r="AD635" i="2"/>
  <c r="AD699" i="2"/>
  <c r="AD519" i="2"/>
  <c r="AD40" i="2"/>
  <c r="AD57" i="2"/>
  <c r="AD472" i="2"/>
  <c r="AD568" i="2"/>
  <c r="AD208" i="2"/>
  <c r="AD633" i="2"/>
  <c r="AD43" i="2"/>
  <c r="AD467" i="2"/>
  <c r="AD677" i="2"/>
  <c r="AD456" i="2"/>
  <c r="AD4" i="2"/>
  <c r="AD443" i="2"/>
  <c r="AD86" i="2"/>
  <c r="AD303" i="2"/>
  <c r="AD281" i="2"/>
  <c r="AD675" i="2"/>
  <c r="AD551" i="2"/>
  <c r="AD323" i="2"/>
  <c r="AD198" i="2"/>
  <c r="AD300" i="2"/>
  <c r="AD548" i="2"/>
  <c r="AD445" i="2"/>
  <c r="AD126" i="2"/>
  <c r="AD617" i="2"/>
  <c r="AD185" i="2"/>
  <c r="AD669" i="2"/>
  <c r="AD82" i="2"/>
  <c r="AD383" i="2"/>
  <c r="AD487" i="2"/>
  <c r="AD406" i="2"/>
  <c r="AD90" i="2"/>
  <c r="AD622" i="2"/>
  <c r="AD190" i="2"/>
  <c r="AD339" i="2"/>
  <c r="AD656" i="2"/>
  <c r="AD400" i="2"/>
  <c r="AD427" i="2"/>
  <c r="AD295" i="2"/>
  <c r="AD613" i="2"/>
  <c r="AD432" i="2"/>
  <c r="AD448" i="2"/>
  <c r="AD45" i="2"/>
  <c r="AD58" i="2"/>
  <c r="AD426" i="2"/>
  <c r="AD566" i="2"/>
  <c r="AD30" i="2"/>
  <c r="AD41" i="2"/>
  <c r="AD211" i="2"/>
  <c r="AD267" i="2"/>
  <c r="AD299" i="2"/>
  <c r="AD165" i="2"/>
  <c r="AD316" i="2"/>
  <c r="AD477" i="2"/>
  <c r="AD203" i="2"/>
  <c r="AD91" i="2"/>
  <c r="AD671" i="2"/>
  <c r="AD159" i="2"/>
  <c r="AD31" i="2"/>
  <c r="AD67" i="2"/>
  <c r="AD707" i="2"/>
  <c r="AD485" i="2"/>
  <c r="AD704" i="2"/>
  <c r="AD428" i="2"/>
  <c r="AD591" i="2"/>
  <c r="AD404" i="2"/>
  <c r="AD470" i="2"/>
  <c r="AD349" i="2"/>
  <c r="AD643" i="2"/>
  <c r="AD552" i="2"/>
  <c r="AD461" i="2"/>
  <c r="AD353" i="2"/>
  <c r="AD451" i="2"/>
  <c r="AD302" i="2"/>
  <c r="AD19" i="2"/>
  <c r="AD354" i="2"/>
  <c r="AD184" i="2"/>
  <c r="AD546" i="2"/>
  <c r="AD390" i="2"/>
  <c r="AD33" i="2"/>
  <c r="AD515" i="2"/>
  <c r="AD54" i="2"/>
  <c r="AD558" i="2"/>
  <c r="AD157" i="2"/>
  <c r="AD123" i="2"/>
  <c r="AD615" i="2"/>
  <c r="AD718" i="2"/>
  <c r="AD724" i="2"/>
  <c r="AD166" i="2"/>
  <c r="AD283" i="2"/>
  <c r="AD564" i="2"/>
  <c r="AD114" i="2"/>
  <c r="AD5" i="2"/>
  <c r="AD491" i="2"/>
  <c r="AD492" i="2"/>
  <c r="AD147" i="2"/>
  <c r="AD117" i="2"/>
  <c r="AD100" i="2"/>
  <c r="AD407" i="2"/>
  <c r="AD199" i="2"/>
  <c r="AD192" i="2"/>
  <c r="AD658" i="2"/>
  <c r="AD194" i="2"/>
  <c r="AD650" i="2"/>
  <c r="AD666" i="2"/>
  <c r="AD322" i="2"/>
  <c r="AD145" i="2"/>
  <c r="AD79" i="2"/>
  <c r="AD77" i="2"/>
  <c r="AD24" i="2"/>
  <c r="AD499" i="2"/>
  <c r="AD3" i="2"/>
  <c r="AD236" i="2"/>
  <c r="AD672" i="2"/>
  <c r="AD121" i="2"/>
  <c r="AD503" i="2"/>
  <c r="AD308" i="2"/>
  <c r="AD216" i="2"/>
  <c r="AD478" i="2"/>
  <c r="AD288" i="2"/>
  <c r="AD156" i="2"/>
  <c r="AD80" i="2"/>
  <c r="AD332" i="2"/>
  <c r="AD379" i="2"/>
  <c r="AD392" i="2"/>
  <c r="AD318" i="2"/>
  <c r="AD98" i="2"/>
  <c r="AD44" i="2"/>
  <c r="AD96" i="2"/>
  <c r="AD122" i="2"/>
  <c r="AD2" i="2"/>
  <c r="AD107" i="2"/>
  <c r="AD629" i="2"/>
  <c r="AD65" i="2"/>
  <c r="AD103" i="2"/>
  <c r="AD135" i="2"/>
  <c r="AD60" i="2"/>
  <c r="AD562" i="2"/>
  <c r="AD647" i="2"/>
  <c r="AD75" i="2"/>
  <c r="AD421" i="2"/>
  <c r="AD298" i="2"/>
  <c r="AD200" i="2"/>
  <c r="AD286" i="2"/>
  <c r="AD523" i="2"/>
  <c r="AD34" i="2"/>
  <c r="AD139" i="2"/>
  <c r="AD543" i="2"/>
  <c r="AD670" i="2"/>
  <c r="AD667" i="2"/>
  <c r="AD560" i="2"/>
  <c r="AD362" i="2"/>
  <c r="AD614" i="2"/>
  <c r="AD62" i="2"/>
  <c r="AD113" i="2"/>
  <c r="AD38" i="2"/>
  <c r="AD386" i="2"/>
  <c r="AD578" i="2"/>
  <c r="AD207" i="2"/>
  <c r="AD594" i="2"/>
  <c r="AD104" i="2"/>
  <c r="AD55" i="2"/>
  <c r="AD118" i="2"/>
  <c r="AD213" i="2"/>
  <c r="AD249" i="2"/>
  <c r="AD690" i="2"/>
  <c r="AD158" i="2"/>
  <c r="AD366" i="2"/>
  <c r="AD179" i="2"/>
  <c r="AD452" i="2"/>
  <c r="AD101" i="2"/>
  <c r="AD501" i="2"/>
  <c r="AD536" i="2"/>
  <c r="AD338" i="2"/>
  <c r="AD105" i="2"/>
  <c r="AD32" i="2"/>
  <c r="AD71" i="2"/>
  <c r="AD138" i="2"/>
  <c r="AD23" i="2"/>
  <c r="AD659" i="2"/>
  <c r="AD544" i="2"/>
  <c r="AD48" i="2"/>
  <c r="AD92" i="2"/>
  <c r="AD609" i="2"/>
  <c r="AD279" i="2"/>
  <c r="AD241" i="2"/>
  <c r="AD12" i="2"/>
  <c r="AD734" i="2"/>
  <c r="AD151" i="2"/>
  <c r="AD230" i="2"/>
  <c r="AD490" i="2"/>
  <c r="AD603" i="2"/>
  <c r="AD326" i="2"/>
  <c r="AD238" i="2"/>
  <c r="AD182" i="2"/>
  <c r="AD458" i="2"/>
  <c r="AD504" i="2"/>
  <c r="AD414" i="2"/>
  <c r="AD542" i="2"/>
  <c r="AD13" i="2"/>
  <c r="AD599" i="2"/>
  <c r="AD505" i="2"/>
  <c r="AD284" i="2"/>
  <c r="AD468" i="2"/>
  <c r="AD6" i="2"/>
  <c r="AD367" i="2"/>
  <c r="AD420" i="2"/>
  <c r="AD196" i="2"/>
  <c r="AD232" i="2"/>
  <c r="AD20" i="2"/>
  <c r="AD397" i="2"/>
  <c r="AD413" i="2"/>
  <c r="AD14" i="2"/>
  <c r="AD619" i="2"/>
  <c r="AD171" i="2"/>
  <c r="AD273" i="2"/>
  <c r="AD218" i="2"/>
  <c r="AD695" i="2"/>
  <c r="AD640" i="2"/>
  <c r="AD686" i="2"/>
  <c r="AD500" i="2"/>
  <c r="AD28" i="2"/>
  <c r="AD294" i="2"/>
  <c r="AD360" i="2"/>
  <c r="AD264" i="2"/>
  <c r="AD698" i="2"/>
  <c r="AD722" i="2"/>
  <c r="AD237" i="2"/>
  <c r="AD197" i="2"/>
  <c r="AD455" i="2"/>
  <c r="AD119" i="2"/>
  <c r="AD130" i="2"/>
  <c r="AD289" i="2"/>
  <c r="AD593" i="2"/>
  <c r="AD595" i="2"/>
  <c r="AD437" i="2"/>
  <c r="AD189" i="2"/>
  <c r="AD168" i="2"/>
  <c r="AD16" i="2"/>
  <c r="AD540" i="2"/>
  <c r="AD623" i="2"/>
  <c r="AD268" i="2"/>
  <c r="AD649" i="2"/>
  <c r="AD604" i="2"/>
  <c r="AD535" i="2"/>
  <c r="AD52" i="2"/>
  <c r="AD274" i="2"/>
  <c r="AD8" i="2"/>
  <c r="AD233" i="2"/>
  <c r="AD220" i="2"/>
  <c r="AD465" i="2"/>
  <c r="AD376" i="2"/>
  <c r="AD520" i="2"/>
  <c r="AD109" i="2"/>
  <c r="AD63" i="2"/>
  <c r="AD124" i="2"/>
  <c r="AD328" i="2"/>
  <c r="AD7" i="2"/>
  <c r="AD660" i="2"/>
  <c r="AD9" i="2"/>
  <c r="AD610" i="2"/>
  <c r="AD418" i="2"/>
  <c r="AD143" i="2"/>
  <c r="AD596" i="2"/>
  <c r="AD474" i="2"/>
  <c r="AD169" i="2"/>
  <c r="AD460" i="2"/>
  <c r="AD705" i="2"/>
  <c r="AD243" i="2"/>
  <c r="AD149" i="2"/>
  <c r="AD301" i="2"/>
  <c r="AD430" i="2"/>
  <c r="AD403" i="2"/>
  <c r="AD15" i="2"/>
  <c r="AD95" i="2"/>
  <c r="AD549" i="2"/>
  <c r="AD645" i="2"/>
  <c r="AD132" i="2"/>
  <c r="AD17" i="2"/>
  <c r="AD285" i="2"/>
  <c r="AD269" i="2"/>
  <c r="AD625" i="2"/>
  <c r="AD720" i="2"/>
  <c r="AD431" i="2"/>
  <c r="AD572" i="2"/>
  <c r="AD373" i="2"/>
  <c r="AD579" i="2"/>
  <c r="AD225" i="2"/>
  <c r="AD278" i="2"/>
  <c r="AD559" i="2"/>
  <c r="AD257" i="2"/>
  <c r="AD18" i="2"/>
  <c r="AD193" i="2"/>
  <c r="AD371" i="2"/>
  <c r="AD84" i="2"/>
  <c r="AD296" i="2"/>
  <c r="AD509" i="2"/>
  <c r="AD214" i="2"/>
  <c r="AD550" i="2"/>
  <c r="AD652" i="2"/>
  <c r="AD534" i="2"/>
  <c r="AD244" i="2"/>
  <c r="AD334" i="2"/>
  <c r="AD691" i="2"/>
  <c r="AD215" i="2"/>
  <c r="AD429" i="2"/>
  <c r="AD582" i="2"/>
  <c r="AD539" i="2"/>
  <c r="AD731" i="2"/>
  <c r="AD510" i="2"/>
  <c r="AD226" i="2"/>
  <c r="AD250" i="2"/>
  <c r="AD315" i="2"/>
  <c r="AD569" i="2"/>
  <c r="AD423" i="2"/>
  <c r="AD385" i="2"/>
  <c r="AD87" i="2"/>
  <c r="AD507" i="2"/>
  <c r="AD721" i="2"/>
  <c r="AD53" i="2"/>
  <c r="AD76" i="2"/>
  <c r="AD305" i="2"/>
  <c r="AD248" i="2"/>
  <c r="AD47" i="2"/>
  <c r="AD723" i="2"/>
  <c r="AD556" i="2"/>
  <c r="AD606" i="2"/>
  <c r="AD678" i="2"/>
  <c r="AD717" i="2"/>
  <c r="AD356" i="2"/>
  <c r="AD512" i="2"/>
  <c r="AD453" i="2"/>
  <c r="AD605" i="2"/>
  <c r="AD252" i="2"/>
  <c r="AD49" i="2"/>
  <c r="AD291" i="2"/>
  <c r="AD355" i="2"/>
  <c r="AD361" i="2"/>
  <c r="AD262" i="2"/>
  <c r="AD88" i="2"/>
  <c r="AD312" i="2"/>
  <c r="AD112" i="2"/>
  <c r="AD201" i="2"/>
  <c r="AD359" i="2"/>
  <c r="AD29" i="2"/>
  <c r="AD434" i="2"/>
  <c r="AD714" i="2"/>
  <c r="AD178" i="2"/>
  <c r="AD436" i="2"/>
  <c r="AD382" i="2"/>
  <c r="AD287" i="2"/>
  <c r="AD93" i="2"/>
  <c r="AD320" i="2"/>
  <c r="AD463" i="2"/>
  <c r="AD419" i="2"/>
  <c r="AD350" i="2"/>
  <c r="AD701" i="2"/>
  <c r="AD589" i="2"/>
  <c r="AD187" i="2"/>
  <c r="AD588" i="2"/>
  <c r="AD575" i="2"/>
  <c r="AD571" i="2"/>
  <c r="AD340" i="2"/>
  <c r="AD388" i="2"/>
  <c r="AD275" i="2"/>
  <c r="AD538" i="2"/>
  <c r="AD710" i="2"/>
  <c r="AD22" i="2"/>
  <c r="AD480" i="2"/>
  <c r="AD70" i="2"/>
  <c r="AD83" i="2"/>
  <c r="AD120" i="2"/>
  <c r="AD152" i="2"/>
  <c r="AD59" i="2"/>
  <c r="AD64" i="2"/>
  <c r="AD293" i="2"/>
  <c r="AD583" i="2"/>
  <c r="AD725" i="2"/>
  <c r="AD311" i="2"/>
  <c r="AD115" i="2"/>
  <c r="AD567" i="2"/>
  <c r="AD381" i="2"/>
  <c r="AD271" i="2"/>
  <c r="AD173" i="2"/>
  <c r="AD78" i="2"/>
  <c r="AD416" i="2"/>
  <c r="AD144" i="2"/>
  <c r="AD621" i="2"/>
  <c r="AD177" i="2"/>
  <c r="AD644" i="2"/>
  <c r="AD537" i="2"/>
  <c r="AD531" i="2"/>
  <c r="AD483" i="2"/>
  <c r="AD128" i="2"/>
  <c r="AD205" i="2"/>
  <c r="AD577" i="2"/>
  <c r="AD180" i="2"/>
  <c r="AD307" i="2"/>
  <c r="AD601" i="2"/>
  <c r="AD638" i="2"/>
  <c r="AD735" i="2"/>
  <c r="AD240" i="2"/>
  <c r="AD654" i="2"/>
  <c r="AD68" i="2"/>
  <c r="AD440" i="2"/>
  <c r="AD655" i="2"/>
  <c r="AD529" i="2"/>
  <c r="AD39" i="2"/>
  <c r="AD479" i="2"/>
  <c r="AD469" i="2"/>
  <c r="AD438" i="2"/>
  <c r="AD136" i="2"/>
  <c r="AD309" i="2"/>
  <c r="AD545" i="2"/>
  <c r="AD72" i="2"/>
  <c r="AD290" i="2"/>
  <c r="AD584" i="2"/>
  <c r="AD488" i="2"/>
  <c r="AD341" i="2"/>
  <c r="AD73" i="2"/>
  <c r="AD66" i="2"/>
  <c r="AD627" i="2"/>
  <c r="AD153" i="2"/>
  <c r="AD352" i="2"/>
  <c r="AD317" i="2"/>
  <c r="AD636" i="2"/>
  <c r="AD172" i="2"/>
  <c r="AD368" i="2"/>
  <c r="AD110" i="2"/>
  <c r="AD142" i="2"/>
  <c r="AD457" i="2"/>
  <c r="AD700" i="2"/>
  <c r="AD191" i="2"/>
  <c r="AD662" i="2"/>
  <c r="AD706" i="2"/>
  <c r="AD600" i="2"/>
  <c r="AD140" i="2"/>
  <c r="AD280" i="2"/>
  <c r="AD246" i="2"/>
  <c r="AD646" i="2"/>
  <c r="AD712" i="2"/>
  <c r="AD524" i="2"/>
  <c r="AD676" i="2"/>
  <c r="AD160" i="2"/>
  <c r="AD277" i="2"/>
  <c r="AD522" i="2"/>
  <c r="AD620" i="2"/>
  <c r="AD345" i="2"/>
  <c r="AD253" i="2"/>
  <c r="AD554" i="2"/>
  <c r="AD697" i="2"/>
  <c r="AD347" i="2"/>
  <c r="AD553" i="2"/>
  <c r="AD466" i="2"/>
  <c r="AD183" i="2"/>
  <c r="AD628" i="2"/>
  <c r="AD462" i="2"/>
  <c r="AD174" i="2"/>
  <c r="AD688" i="2"/>
  <c r="AD442" i="2"/>
  <c r="AD372" i="2"/>
  <c r="AD630" i="2"/>
  <c r="AD736" i="2"/>
  <c r="AD449" i="2"/>
  <c r="AD125" i="2"/>
  <c r="AD137" i="2"/>
  <c r="AD327" i="2"/>
  <c r="AD228" i="2"/>
  <c r="AD324" i="2"/>
  <c r="AD229" i="2"/>
  <c r="AD473" i="2"/>
  <c r="AD555" i="2"/>
  <c r="AD223" i="2"/>
  <c r="AD227" i="2"/>
  <c r="AD255" i="2"/>
  <c r="AD133" i="2"/>
  <c r="AD729" i="2"/>
  <c r="AD405" i="2"/>
  <c r="AD528" i="2"/>
  <c r="AD212" i="2"/>
  <c r="AD402" i="2"/>
  <c r="AD181" i="2"/>
  <c r="AD526" i="2"/>
  <c r="AD108" i="2"/>
  <c r="AD111" i="2"/>
  <c r="AD313" i="2"/>
  <c r="AD683" i="2"/>
  <c r="AD561" i="2"/>
  <c r="AD693" i="2"/>
  <c r="AD387" i="2"/>
  <c r="AD702" i="2"/>
  <c r="AD433" i="2"/>
  <c r="AD270" i="2"/>
  <c r="AD217" i="2"/>
  <c r="AD498" i="2"/>
  <c r="AD521" i="2"/>
  <c r="AD369" i="2"/>
  <c r="AD146" i="2"/>
  <c r="AD494" i="2"/>
  <c r="AD711" i="2"/>
  <c r="AD587" i="2"/>
  <c r="AD363" i="2"/>
  <c r="AD127" i="2"/>
  <c r="AD476" i="2"/>
  <c r="AD580" i="2"/>
  <c r="AD665" i="2"/>
  <c r="AD459" i="2"/>
  <c r="AD251" i="2"/>
  <c r="AD377" i="2"/>
  <c r="AD634" i="2"/>
  <c r="AD415" i="2"/>
  <c r="AD618" i="2"/>
  <c r="AD661" i="2"/>
  <c r="AD410" i="2"/>
  <c r="AD737" i="2"/>
  <c r="AD696" i="2"/>
  <c r="AD708" i="2"/>
  <c r="AD668" i="2"/>
  <c r="AD508" i="2"/>
  <c r="AD401" i="2"/>
  <c r="AD597" i="2"/>
  <c r="AD685" i="2"/>
  <c r="AD728" i="2"/>
  <c r="AD602" i="2"/>
  <c r="AD632" i="2"/>
  <c r="AD694" i="2"/>
  <c r="AD450" i="2"/>
  <c r="AD681" i="2"/>
  <c r="AD624" i="2"/>
  <c r="AD679" i="2"/>
  <c r="AD726" i="2"/>
  <c r="AD703" i="2"/>
  <c r="AD716" i="2"/>
  <c r="AD664" i="2"/>
  <c r="AD713" i="2"/>
  <c r="AD639" i="2"/>
  <c r="AD730" i="2"/>
  <c r="AD738" i="2"/>
  <c r="AC648" i="2"/>
  <c r="AC502" i="2"/>
  <c r="AC484" i="2"/>
  <c r="AC129" i="2"/>
  <c r="AC261" i="2"/>
  <c r="AC396" i="2"/>
  <c r="AC325" i="2"/>
  <c r="AC532" i="2"/>
  <c r="AC391" i="2"/>
  <c r="AC673" i="2"/>
  <c r="AC348" i="2"/>
  <c r="AC231" i="2"/>
  <c r="AC150" i="2"/>
  <c r="AC674" i="2"/>
  <c r="AC89" i="2"/>
  <c r="AC222" i="2"/>
  <c r="AC527" i="2"/>
  <c r="AC598" i="2"/>
  <c r="AC651" i="2"/>
  <c r="AC351" i="2"/>
  <c r="AC375" i="2"/>
  <c r="AC389" i="2"/>
  <c r="AC161" i="2"/>
  <c r="AC265" i="2"/>
  <c r="AC576" i="2"/>
  <c r="AC565" i="2"/>
  <c r="AC616" i="2"/>
  <c r="AC81" i="2"/>
  <c r="AC399" i="2"/>
  <c r="AC74" i="2"/>
  <c r="AC631" i="2"/>
  <c r="AC417" i="2"/>
  <c r="AC306" i="2"/>
  <c r="AC709" i="2"/>
  <c r="AC398" i="2"/>
  <c r="AC21" i="2"/>
  <c r="AC732" i="2"/>
  <c r="AC61" i="2"/>
  <c r="AC464" i="2"/>
  <c r="AC687" i="2"/>
  <c r="AC481" i="2"/>
  <c r="AC319" i="2"/>
  <c r="AC204" i="2"/>
  <c r="AC447" i="2"/>
  <c r="AC608" i="2"/>
  <c r="AC530" i="2"/>
  <c r="AC247" i="2"/>
  <c r="AC482" i="2"/>
  <c r="AC297" i="2"/>
  <c r="AC330" i="2"/>
  <c r="AC611" i="2"/>
  <c r="AC337" i="2"/>
  <c r="AC276" i="2"/>
  <c r="AC175" i="2"/>
  <c r="AC219" i="2"/>
  <c r="AC511" i="2"/>
  <c r="AC256" i="2"/>
  <c r="AC475" i="2"/>
  <c r="AC607" i="2"/>
  <c r="AC154" i="2"/>
  <c r="AC574" i="2"/>
  <c r="AC514" i="2"/>
  <c r="AC364" i="2"/>
  <c r="AC329" i="2"/>
  <c r="AC304" i="2"/>
  <c r="AC343" i="2"/>
  <c r="AC424" i="2"/>
  <c r="AC489" i="2"/>
  <c r="AC380" i="2"/>
  <c r="AC592" i="2"/>
  <c r="AC454" i="2"/>
  <c r="AC209" i="2"/>
  <c r="AC245" i="2"/>
  <c r="AC164" i="2"/>
  <c r="AC642" i="2"/>
  <c r="AC35" i="2"/>
  <c r="AC106" i="2"/>
  <c r="AC310" i="2"/>
  <c r="AC170" i="2"/>
  <c r="AC258" i="2"/>
  <c r="AC411" i="2"/>
  <c r="AC259" i="2"/>
  <c r="AC242" i="2"/>
  <c r="AC155" i="2"/>
  <c r="AC435" i="2"/>
  <c r="AC547" i="2"/>
  <c r="AC37" i="2"/>
  <c r="AC27" i="2"/>
  <c r="AC374" i="2"/>
  <c r="AC365" i="2"/>
  <c r="AC176" i="2"/>
  <c r="AC131" i="2"/>
  <c r="AC557" i="2"/>
  <c r="AC612" i="2"/>
  <c r="AC395" i="2"/>
  <c r="AC10" i="2"/>
  <c r="AC141" i="2"/>
  <c r="AC516" i="2"/>
  <c r="AC719" i="2"/>
  <c r="AC441" i="2"/>
  <c r="AC344" i="2"/>
  <c r="AC357" i="2"/>
  <c r="AC99" i="2"/>
  <c r="AC102" i="2"/>
  <c r="AC657" i="2"/>
  <c r="AC370" i="2"/>
  <c r="AC282" i="2"/>
  <c r="AC384" i="2"/>
  <c r="AC260" i="2"/>
  <c r="AC513" i="2"/>
  <c r="AC715" i="2"/>
  <c r="AC51" i="2"/>
  <c r="AC42" i="2"/>
  <c r="AC46" i="2"/>
  <c r="AC94" i="2"/>
  <c r="AC333" i="2"/>
  <c r="AC292" i="2"/>
  <c r="AC346" i="2"/>
  <c r="AC272" i="2"/>
  <c r="AC408" i="2"/>
  <c r="AC682" i="2"/>
  <c r="AC570" i="2"/>
  <c r="AC210" i="2"/>
  <c r="AC148" i="2"/>
  <c r="AC85" i="2"/>
  <c r="AC378" i="2"/>
  <c r="AC202" i="2"/>
  <c r="AC394" i="2"/>
  <c r="AC727" i="2"/>
  <c r="AC162" i="2"/>
  <c r="AC11" i="2"/>
  <c r="AC444" i="2"/>
  <c r="AC254" i="2"/>
  <c r="AC518" i="2"/>
  <c r="AC637" i="2"/>
  <c r="AC331" i="2"/>
  <c r="AC412" i="2"/>
  <c r="AC663" i="2"/>
  <c r="AC358" i="2"/>
  <c r="AC342" i="2"/>
  <c r="AC224" i="2"/>
  <c r="AC653" i="2"/>
  <c r="AC586" i="2"/>
  <c r="AC97" i="2"/>
  <c r="AC496" i="2"/>
  <c r="AC471" i="2"/>
  <c r="AC234" i="2"/>
  <c r="AC188" i="2"/>
  <c r="AC36" i="2"/>
  <c r="AC446" i="2"/>
  <c r="AC314" i="2"/>
  <c r="AC497" i="2"/>
  <c r="AC563" i="2"/>
  <c r="AC393" i="2"/>
  <c r="AC493" i="2"/>
  <c r="AC733" i="2"/>
  <c r="AC167" i="2"/>
  <c r="AC221" i="2"/>
  <c r="AC422" i="2"/>
  <c r="AC25" i="2"/>
  <c r="AC486" i="2"/>
  <c r="AC525" i="2"/>
  <c r="AC235" i="2"/>
  <c r="AC689" i="2"/>
  <c r="AC573" i="2"/>
  <c r="AC195" i="2"/>
  <c r="AC495" i="2"/>
  <c r="AC56" i="2"/>
  <c r="AC506" i="2"/>
  <c r="AC321" i="2"/>
  <c r="AC425" i="2"/>
  <c r="AC163" i="2"/>
  <c r="AC533" i="2"/>
  <c r="AC116" i="2"/>
  <c r="AC590" i="2"/>
  <c r="AC626" i="2"/>
  <c r="AC692" i="2"/>
  <c r="AC541" i="2"/>
  <c r="AC69" i="2"/>
  <c r="AC439" i="2"/>
  <c r="AC581" i="2"/>
  <c r="AC266" i="2"/>
  <c r="AC684" i="2"/>
  <c r="AC680" i="2"/>
  <c r="AC134" i="2"/>
  <c r="AC641" i="2"/>
  <c r="AC26" i="2"/>
  <c r="AC585" i="2"/>
  <c r="AC335" i="2"/>
  <c r="AC336" i="2"/>
  <c r="AC409" i="2"/>
  <c r="AC517" i="2"/>
  <c r="AC50" i="2"/>
  <c r="AC206" i="2"/>
  <c r="AC239" i="2"/>
  <c r="AC186" i="2"/>
  <c r="AC263" i="2"/>
  <c r="AC635" i="2"/>
  <c r="AC699" i="2"/>
  <c r="AC519" i="2"/>
  <c r="AC40" i="2"/>
  <c r="AC57" i="2"/>
  <c r="AC472" i="2"/>
  <c r="AC568" i="2"/>
  <c r="AC208" i="2"/>
  <c r="AC633" i="2"/>
  <c r="AC43" i="2"/>
  <c r="AC467" i="2"/>
  <c r="AC677" i="2"/>
  <c r="AC456" i="2"/>
  <c r="AC4" i="2"/>
  <c r="AC443" i="2"/>
  <c r="AC86" i="2"/>
  <c r="AC303" i="2"/>
  <c r="AC281" i="2"/>
  <c r="AC675" i="2"/>
  <c r="AC551" i="2"/>
  <c r="AC323" i="2"/>
  <c r="AC198" i="2"/>
  <c r="AC300" i="2"/>
  <c r="AC548" i="2"/>
  <c r="AC445" i="2"/>
  <c r="AC126" i="2"/>
  <c r="AC617" i="2"/>
  <c r="AC185" i="2"/>
  <c r="AC669" i="2"/>
  <c r="AC82" i="2"/>
  <c r="AC383" i="2"/>
  <c r="AC487" i="2"/>
  <c r="AC406" i="2"/>
  <c r="AC90" i="2"/>
  <c r="AC622" i="2"/>
  <c r="AC190" i="2"/>
  <c r="AC339" i="2"/>
  <c r="AC656" i="2"/>
  <c r="AC400" i="2"/>
  <c r="AC427" i="2"/>
  <c r="AC295" i="2"/>
  <c r="AC613" i="2"/>
  <c r="AC432" i="2"/>
  <c r="AC448" i="2"/>
  <c r="AC45" i="2"/>
  <c r="AC58" i="2"/>
  <c r="AC426" i="2"/>
  <c r="AC566" i="2"/>
  <c r="AC30" i="2"/>
  <c r="AC41" i="2"/>
  <c r="AC211" i="2"/>
  <c r="AC267" i="2"/>
  <c r="AC299" i="2"/>
  <c r="AC165" i="2"/>
  <c r="AC316" i="2"/>
  <c r="AC477" i="2"/>
  <c r="AC203" i="2"/>
  <c r="AC91" i="2"/>
  <c r="AC671" i="2"/>
  <c r="AC159" i="2"/>
  <c r="AC31" i="2"/>
  <c r="AC67" i="2"/>
  <c r="AC707" i="2"/>
  <c r="AC485" i="2"/>
  <c r="AC704" i="2"/>
  <c r="AC428" i="2"/>
  <c r="AC591" i="2"/>
  <c r="AC404" i="2"/>
  <c r="AC470" i="2"/>
  <c r="AC349" i="2"/>
  <c r="AC643" i="2"/>
  <c r="AC552" i="2"/>
  <c r="AC461" i="2"/>
  <c r="AC353" i="2"/>
  <c r="AC451" i="2"/>
  <c r="AC302" i="2"/>
  <c r="AC19" i="2"/>
  <c r="AC354" i="2"/>
  <c r="AC184" i="2"/>
  <c r="AC546" i="2"/>
  <c r="AC390" i="2"/>
  <c r="AC33" i="2"/>
  <c r="AC515" i="2"/>
  <c r="AC54" i="2"/>
  <c r="AC558" i="2"/>
  <c r="AC157" i="2"/>
  <c r="AC123" i="2"/>
  <c r="AC615" i="2"/>
  <c r="AC718" i="2"/>
  <c r="AC724" i="2"/>
  <c r="AC166" i="2"/>
  <c r="AC283" i="2"/>
  <c r="AC564" i="2"/>
  <c r="AC114" i="2"/>
  <c r="AC5" i="2"/>
  <c r="AC491" i="2"/>
  <c r="AC492" i="2"/>
  <c r="AC147" i="2"/>
  <c r="AC117" i="2"/>
  <c r="AC100" i="2"/>
  <c r="AC407" i="2"/>
  <c r="AC199" i="2"/>
  <c r="AC192" i="2"/>
  <c r="AC658" i="2"/>
  <c r="AC194" i="2"/>
  <c r="AC650" i="2"/>
  <c r="AC666" i="2"/>
  <c r="AC322" i="2"/>
  <c r="AC145" i="2"/>
  <c r="AC79" i="2"/>
  <c r="AC77" i="2"/>
  <c r="AC24" i="2"/>
  <c r="AC499" i="2"/>
  <c r="AC3" i="2"/>
  <c r="AC236" i="2"/>
  <c r="AC672" i="2"/>
  <c r="AC121" i="2"/>
  <c r="AC503" i="2"/>
  <c r="AC308" i="2"/>
  <c r="AC216" i="2"/>
  <c r="AC478" i="2"/>
  <c r="AC288" i="2"/>
  <c r="AC156" i="2"/>
  <c r="AC80" i="2"/>
  <c r="AC332" i="2"/>
  <c r="AC379" i="2"/>
  <c r="AC392" i="2"/>
  <c r="AC318" i="2"/>
  <c r="AC98" i="2"/>
  <c r="AC44" i="2"/>
  <c r="AC96" i="2"/>
  <c r="AC122" i="2"/>
  <c r="AC2" i="2"/>
  <c r="AC107" i="2"/>
  <c r="AC629" i="2"/>
  <c r="AC65" i="2"/>
  <c r="AC103" i="2"/>
  <c r="AC135" i="2"/>
  <c r="AC60" i="2"/>
  <c r="AC562" i="2"/>
  <c r="AC647" i="2"/>
  <c r="AC75" i="2"/>
  <c r="AC421" i="2"/>
  <c r="AC298" i="2"/>
  <c r="AC200" i="2"/>
  <c r="AC286" i="2"/>
  <c r="AC523" i="2"/>
  <c r="AC34" i="2"/>
  <c r="AC139" i="2"/>
  <c r="AC543" i="2"/>
  <c r="AC670" i="2"/>
  <c r="AC667" i="2"/>
  <c r="AC560" i="2"/>
  <c r="AC362" i="2"/>
  <c r="AC614" i="2"/>
  <c r="AC62" i="2"/>
  <c r="AC113" i="2"/>
  <c r="AC38" i="2"/>
  <c r="AC386" i="2"/>
  <c r="AC578" i="2"/>
  <c r="AC207" i="2"/>
  <c r="AC594" i="2"/>
  <c r="AC104" i="2"/>
  <c r="AC55" i="2"/>
  <c r="AC118" i="2"/>
  <c r="AC213" i="2"/>
  <c r="AC249" i="2"/>
  <c r="AC690" i="2"/>
  <c r="AC158" i="2"/>
  <c r="AC366" i="2"/>
  <c r="AC179" i="2"/>
  <c r="AC452" i="2"/>
  <c r="AC101" i="2"/>
  <c r="AC501" i="2"/>
  <c r="AC536" i="2"/>
  <c r="AC338" i="2"/>
  <c r="AC105" i="2"/>
  <c r="AC32" i="2"/>
  <c r="AC71" i="2"/>
  <c r="AC138" i="2"/>
  <c r="AC23" i="2"/>
  <c r="AC659" i="2"/>
  <c r="AC544" i="2"/>
  <c r="AC48" i="2"/>
  <c r="AC92" i="2"/>
  <c r="AC609" i="2"/>
  <c r="AC279" i="2"/>
  <c r="AC241" i="2"/>
  <c r="AC12" i="2"/>
  <c r="AC734" i="2"/>
  <c r="AC151" i="2"/>
  <c r="AC230" i="2"/>
  <c r="AC490" i="2"/>
  <c r="AC603" i="2"/>
  <c r="AC326" i="2"/>
  <c r="AC238" i="2"/>
  <c r="AC182" i="2"/>
  <c r="AC458" i="2"/>
  <c r="AC504" i="2"/>
  <c r="AC414" i="2"/>
  <c r="AC542" i="2"/>
  <c r="AC13" i="2"/>
  <c r="AC599" i="2"/>
  <c r="AC505" i="2"/>
  <c r="AC284" i="2"/>
  <c r="AC468" i="2"/>
  <c r="AC6" i="2"/>
  <c r="AC367" i="2"/>
  <c r="AC420" i="2"/>
  <c r="AC196" i="2"/>
  <c r="AC232" i="2"/>
  <c r="AC20" i="2"/>
  <c r="AC397" i="2"/>
  <c r="AC413" i="2"/>
  <c r="AC14" i="2"/>
  <c r="AC619" i="2"/>
  <c r="AC171" i="2"/>
  <c r="AC273" i="2"/>
  <c r="AC218" i="2"/>
  <c r="AC695" i="2"/>
  <c r="AC640" i="2"/>
  <c r="AC686" i="2"/>
  <c r="AC500" i="2"/>
  <c r="AC28" i="2"/>
  <c r="AC294" i="2"/>
  <c r="AC360" i="2"/>
  <c r="AC264" i="2"/>
  <c r="AC698" i="2"/>
  <c r="AC722" i="2"/>
  <c r="AC237" i="2"/>
  <c r="AC197" i="2"/>
  <c r="AC455" i="2"/>
  <c r="AC119" i="2"/>
  <c r="AC130" i="2"/>
  <c r="AC289" i="2"/>
  <c r="AC593" i="2"/>
  <c r="AC595" i="2"/>
  <c r="AC437" i="2"/>
  <c r="AC189" i="2"/>
  <c r="AC168" i="2"/>
  <c r="AC16" i="2"/>
  <c r="AC540" i="2"/>
  <c r="AC623" i="2"/>
  <c r="AC268" i="2"/>
  <c r="AC649" i="2"/>
  <c r="AC604" i="2"/>
  <c r="AC535" i="2"/>
  <c r="AC52" i="2"/>
  <c r="AC274" i="2"/>
  <c r="AC8" i="2"/>
  <c r="AC233" i="2"/>
  <c r="AC220" i="2"/>
  <c r="AC465" i="2"/>
  <c r="AC376" i="2"/>
  <c r="AC520" i="2"/>
  <c r="AC109" i="2"/>
  <c r="AC63" i="2"/>
  <c r="AC124" i="2"/>
  <c r="AC328" i="2"/>
  <c r="AC7" i="2"/>
  <c r="AC660" i="2"/>
  <c r="AC9" i="2"/>
  <c r="AC610" i="2"/>
  <c r="AC418" i="2"/>
  <c r="AC143" i="2"/>
  <c r="AC596" i="2"/>
  <c r="AC474" i="2"/>
  <c r="AC169" i="2"/>
  <c r="AC460" i="2"/>
  <c r="AC705" i="2"/>
  <c r="AC243" i="2"/>
  <c r="AC149" i="2"/>
  <c r="AC301" i="2"/>
  <c r="AC430" i="2"/>
  <c r="AC403" i="2"/>
  <c r="AC15" i="2"/>
  <c r="AC95" i="2"/>
  <c r="AC549" i="2"/>
  <c r="AC645" i="2"/>
  <c r="AC132" i="2"/>
  <c r="AC17" i="2"/>
  <c r="AC285" i="2"/>
  <c r="AC269" i="2"/>
  <c r="AC625" i="2"/>
  <c r="AC720" i="2"/>
  <c r="AC431" i="2"/>
  <c r="AC572" i="2"/>
  <c r="AC373" i="2"/>
  <c r="AC579" i="2"/>
  <c r="AC225" i="2"/>
  <c r="AC278" i="2"/>
  <c r="AC559" i="2"/>
  <c r="AC257" i="2"/>
  <c r="AC18" i="2"/>
  <c r="AC193" i="2"/>
  <c r="AC371" i="2"/>
  <c r="AC84" i="2"/>
  <c r="AC296" i="2"/>
  <c r="AC509" i="2"/>
  <c r="AC214" i="2"/>
  <c r="AC550" i="2"/>
  <c r="AC652" i="2"/>
  <c r="AC534" i="2"/>
  <c r="AC244" i="2"/>
  <c r="AC334" i="2"/>
  <c r="AC691" i="2"/>
  <c r="AC215" i="2"/>
  <c r="AC429" i="2"/>
  <c r="AC582" i="2"/>
  <c r="AC539" i="2"/>
  <c r="AC731" i="2"/>
  <c r="AC510" i="2"/>
  <c r="AC226" i="2"/>
  <c r="AC250" i="2"/>
  <c r="AC315" i="2"/>
  <c r="AC569" i="2"/>
  <c r="AC423" i="2"/>
  <c r="AC385" i="2"/>
  <c r="AC87" i="2"/>
  <c r="AC507" i="2"/>
  <c r="AC721" i="2"/>
  <c r="AC53" i="2"/>
  <c r="AC76" i="2"/>
  <c r="AC305" i="2"/>
  <c r="AC248" i="2"/>
  <c r="AC47" i="2"/>
  <c r="AC723" i="2"/>
  <c r="AC556" i="2"/>
  <c r="AC606" i="2"/>
  <c r="AC678" i="2"/>
  <c r="AC717" i="2"/>
  <c r="AC356" i="2"/>
  <c r="AC512" i="2"/>
  <c r="AC453" i="2"/>
  <c r="AC605" i="2"/>
  <c r="AC252" i="2"/>
  <c r="AC49" i="2"/>
  <c r="AC291" i="2"/>
  <c r="AC355" i="2"/>
  <c r="AC361" i="2"/>
  <c r="AC262" i="2"/>
  <c r="AC88" i="2"/>
  <c r="AC312" i="2"/>
  <c r="AC112" i="2"/>
  <c r="AC201" i="2"/>
  <c r="AC359" i="2"/>
  <c r="AC29" i="2"/>
  <c r="AC434" i="2"/>
  <c r="AC714" i="2"/>
  <c r="AC178" i="2"/>
  <c r="AC436" i="2"/>
  <c r="AC382" i="2"/>
  <c r="AC287" i="2"/>
  <c r="AC93" i="2"/>
  <c r="AC320" i="2"/>
  <c r="AC463" i="2"/>
  <c r="AC419" i="2"/>
  <c r="AC350" i="2"/>
  <c r="AC701" i="2"/>
  <c r="AC589" i="2"/>
  <c r="AC187" i="2"/>
  <c r="AC588" i="2"/>
  <c r="AC575" i="2"/>
  <c r="AC571" i="2"/>
  <c r="AC340" i="2"/>
  <c r="AC388" i="2"/>
  <c r="AC275" i="2"/>
  <c r="AC538" i="2"/>
  <c r="AC710" i="2"/>
  <c r="AC22" i="2"/>
  <c r="AC480" i="2"/>
  <c r="AC70" i="2"/>
  <c r="AC83" i="2"/>
  <c r="AC120" i="2"/>
  <c r="AC152" i="2"/>
  <c r="AC59" i="2"/>
  <c r="AC64" i="2"/>
  <c r="AC293" i="2"/>
  <c r="AC583" i="2"/>
  <c r="AC725" i="2"/>
  <c r="AC311" i="2"/>
  <c r="AC115" i="2"/>
  <c r="AC567" i="2"/>
  <c r="AC381" i="2"/>
  <c r="AC271" i="2"/>
  <c r="AC173" i="2"/>
  <c r="AC78" i="2"/>
  <c r="AC416" i="2"/>
  <c r="AC144" i="2"/>
  <c r="AC621" i="2"/>
  <c r="AC177" i="2"/>
  <c r="AC644" i="2"/>
  <c r="AC537" i="2"/>
  <c r="AC531" i="2"/>
  <c r="AC483" i="2"/>
  <c r="AC128" i="2"/>
  <c r="AC205" i="2"/>
  <c r="AC577" i="2"/>
  <c r="AC180" i="2"/>
  <c r="AC307" i="2"/>
  <c r="AC601" i="2"/>
  <c r="AC638" i="2"/>
  <c r="AC735" i="2"/>
  <c r="AC240" i="2"/>
  <c r="AC654" i="2"/>
  <c r="AC68" i="2"/>
  <c r="AC440" i="2"/>
  <c r="AC655" i="2"/>
  <c r="AC529" i="2"/>
  <c r="AC39" i="2"/>
  <c r="AC479" i="2"/>
  <c r="AC469" i="2"/>
  <c r="AC438" i="2"/>
  <c r="AC136" i="2"/>
  <c r="AC309" i="2"/>
  <c r="AC545" i="2"/>
  <c r="AC72" i="2"/>
  <c r="AC290" i="2"/>
  <c r="AC584" i="2"/>
  <c r="AC488" i="2"/>
  <c r="AC341" i="2"/>
  <c r="AC73" i="2"/>
  <c r="AC66" i="2"/>
  <c r="AC627" i="2"/>
  <c r="AC153" i="2"/>
  <c r="AC352" i="2"/>
  <c r="AC317" i="2"/>
  <c r="AC636" i="2"/>
  <c r="AC172" i="2"/>
  <c r="AC368" i="2"/>
  <c r="AC110" i="2"/>
  <c r="AC142" i="2"/>
  <c r="AC457" i="2"/>
  <c r="AC700" i="2"/>
  <c r="AC191" i="2"/>
  <c r="AC662" i="2"/>
  <c r="AC706" i="2"/>
  <c r="AC600" i="2"/>
  <c r="AC140" i="2"/>
  <c r="AC280" i="2"/>
  <c r="AC246" i="2"/>
  <c r="AC646" i="2"/>
  <c r="AC712" i="2"/>
  <c r="AC524" i="2"/>
  <c r="AC676" i="2"/>
  <c r="AC160" i="2"/>
  <c r="AC277" i="2"/>
  <c r="AC522" i="2"/>
  <c r="AC620" i="2"/>
  <c r="AC345" i="2"/>
  <c r="AC253" i="2"/>
  <c r="AC554" i="2"/>
  <c r="AC697" i="2"/>
  <c r="AC347" i="2"/>
  <c r="AC553" i="2"/>
  <c r="AC466" i="2"/>
  <c r="AC183" i="2"/>
  <c r="AC628" i="2"/>
  <c r="AC462" i="2"/>
  <c r="AC174" i="2"/>
  <c r="AC688" i="2"/>
  <c r="AC442" i="2"/>
  <c r="AC372" i="2"/>
  <c r="AC630" i="2"/>
  <c r="AC736" i="2"/>
  <c r="AC449" i="2"/>
  <c r="AC125" i="2"/>
  <c r="AC137" i="2"/>
  <c r="AC327" i="2"/>
  <c r="AC228" i="2"/>
  <c r="AC324" i="2"/>
  <c r="AC229" i="2"/>
  <c r="AC473" i="2"/>
  <c r="AC555" i="2"/>
  <c r="AC223" i="2"/>
  <c r="AC227" i="2"/>
  <c r="AC255" i="2"/>
  <c r="AC133" i="2"/>
  <c r="AC729" i="2"/>
  <c r="AC405" i="2"/>
  <c r="AC528" i="2"/>
  <c r="AC212" i="2"/>
  <c r="AC402" i="2"/>
  <c r="AC181" i="2"/>
  <c r="AC526" i="2"/>
  <c r="AC108" i="2"/>
  <c r="AC111" i="2"/>
  <c r="AC313" i="2"/>
  <c r="AC683" i="2"/>
  <c r="AC561" i="2"/>
  <c r="AC693" i="2"/>
  <c r="AC387" i="2"/>
  <c r="AC702" i="2"/>
  <c r="AC433" i="2"/>
  <c r="AC270" i="2"/>
  <c r="AC217" i="2"/>
  <c r="AC498" i="2"/>
  <c r="AC521" i="2"/>
  <c r="AC369" i="2"/>
  <c r="AC146" i="2"/>
  <c r="AC494" i="2"/>
  <c r="AC711" i="2"/>
  <c r="AC587" i="2"/>
  <c r="AC363" i="2"/>
  <c r="AC127" i="2"/>
  <c r="AC476" i="2"/>
  <c r="AC580" i="2"/>
  <c r="AC665" i="2"/>
  <c r="AC459" i="2"/>
  <c r="AC251" i="2"/>
  <c r="AC377" i="2"/>
  <c r="AC634" i="2"/>
  <c r="AC415" i="2"/>
  <c r="AC618" i="2"/>
  <c r="AC661" i="2"/>
  <c r="AC410" i="2"/>
  <c r="AC737" i="2"/>
  <c r="AC696" i="2"/>
  <c r="AC708" i="2"/>
  <c r="AC668" i="2"/>
  <c r="AC508" i="2"/>
  <c r="AC401" i="2"/>
  <c r="AC597" i="2"/>
  <c r="AC685" i="2"/>
  <c r="AC728" i="2"/>
  <c r="AC602" i="2"/>
  <c r="AC632" i="2"/>
  <c r="AC694" i="2"/>
  <c r="AC450" i="2"/>
  <c r="AC681" i="2"/>
  <c r="AC624" i="2"/>
  <c r="AC679" i="2"/>
  <c r="AC726" i="2"/>
  <c r="AC703" i="2"/>
  <c r="AC716" i="2"/>
  <c r="AC664" i="2"/>
  <c r="AC713" i="2"/>
  <c r="AC639" i="2"/>
  <c r="AC730" i="2"/>
  <c r="AC738" i="2"/>
  <c r="U648" i="2"/>
  <c r="U502" i="2"/>
  <c r="U484" i="2"/>
  <c r="U129" i="2"/>
  <c r="U261" i="2"/>
  <c r="U396" i="2"/>
  <c r="U325" i="2"/>
  <c r="U532" i="2"/>
  <c r="U391" i="2"/>
  <c r="U673" i="2"/>
  <c r="U348" i="2"/>
  <c r="U231" i="2"/>
  <c r="U150" i="2"/>
  <c r="U674" i="2"/>
  <c r="U89" i="2"/>
  <c r="U222" i="2"/>
  <c r="U527" i="2"/>
  <c r="U598" i="2"/>
  <c r="U651" i="2"/>
  <c r="U351" i="2"/>
  <c r="U375" i="2"/>
  <c r="U389" i="2"/>
  <c r="U161" i="2"/>
  <c r="U265" i="2"/>
  <c r="U576" i="2"/>
  <c r="U565" i="2"/>
  <c r="U616" i="2"/>
  <c r="U81" i="2"/>
  <c r="U399" i="2"/>
  <c r="U74" i="2"/>
  <c r="U631" i="2"/>
  <c r="U417" i="2"/>
  <c r="U306" i="2"/>
  <c r="U709" i="2"/>
  <c r="U398" i="2"/>
  <c r="U21" i="2"/>
  <c r="U732" i="2"/>
  <c r="U61" i="2"/>
  <c r="U464" i="2"/>
  <c r="U687" i="2"/>
  <c r="U481" i="2"/>
  <c r="U319" i="2"/>
  <c r="U204" i="2"/>
  <c r="U447" i="2"/>
  <c r="U608" i="2"/>
  <c r="U530" i="2"/>
  <c r="U247" i="2"/>
  <c r="U482" i="2"/>
  <c r="U297" i="2"/>
  <c r="U330" i="2"/>
  <c r="U611" i="2"/>
  <c r="U337" i="2"/>
  <c r="U276" i="2"/>
  <c r="U175" i="2"/>
  <c r="U219" i="2"/>
  <c r="U511" i="2"/>
  <c r="U256" i="2"/>
  <c r="U475" i="2"/>
  <c r="U607" i="2"/>
  <c r="U154" i="2"/>
  <c r="U574" i="2"/>
  <c r="U514" i="2"/>
  <c r="U364" i="2"/>
  <c r="U329" i="2"/>
  <c r="U304" i="2"/>
  <c r="U343" i="2"/>
  <c r="U424" i="2"/>
  <c r="U489" i="2"/>
  <c r="U380" i="2"/>
  <c r="U592" i="2"/>
  <c r="U454" i="2"/>
  <c r="U209" i="2"/>
  <c r="U245" i="2"/>
  <c r="U164" i="2"/>
  <c r="U642" i="2"/>
  <c r="U35" i="2"/>
  <c r="U106" i="2"/>
  <c r="U310" i="2"/>
  <c r="U170" i="2"/>
  <c r="U258" i="2"/>
  <c r="U411" i="2"/>
  <c r="U259" i="2"/>
  <c r="U242" i="2"/>
  <c r="U155" i="2"/>
  <c r="U435" i="2"/>
  <c r="U547" i="2"/>
  <c r="U37" i="2"/>
  <c r="U27" i="2"/>
  <c r="U374" i="2"/>
  <c r="U365" i="2"/>
  <c r="U176" i="2"/>
  <c r="U131" i="2"/>
  <c r="U557" i="2"/>
  <c r="U612" i="2"/>
  <c r="U395" i="2"/>
  <c r="U10" i="2"/>
  <c r="U141" i="2"/>
  <c r="U516" i="2"/>
  <c r="U719" i="2"/>
  <c r="U441" i="2"/>
  <c r="U344" i="2"/>
  <c r="U357" i="2"/>
  <c r="U99" i="2"/>
  <c r="U102" i="2"/>
  <c r="U657" i="2"/>
  <c r="U370" i="2"/>
  <c r="U282" i="2"/>
  <c r="U384" i="2"/>
  <c r="U260" i="2"/>
  <c r="U513" i="2"/>
  <c r="U715" i="2"/>
  <c r="U51" i="2"/>
  <c r="U42" i="2"/>
  <c r="U46" i="2"/>
  <c r="U94" i="2"/>
  <c r="U333" i="2"/>
  <c r="U292" i="2"/>
  <c r="U346" i="2"/>
  <c r="U272" i="2"/>
  <c r="U408" i="2"/>
  <c r="U682" i="2"/>
  <c r="U570" i="2"/>
  <c r="U210" i="2"/>
  <c r="U148" i="2"/>
  <c r="U85" i="2"/>
  <c r="U378" i="2"/>
  <c r="U202" i="2"/>
  <c r="U394" i="2"/>
  <c r="U727" i="2"/>
  <c r="U162" i="2"/>
  <c r="U11" i="2"/>
  <c r="U444" i="2"/>
  <c r="U254" i="2"/>
  <c r="U518" i="2"/>
  <c r="U637" i="2"/>
  <c r="U331" i="2"/>
  <c r="U412" i="2"/>
  <c r="U663" i="2"/>
  <c r="U358" i="2"/>
  <c r="U342" i="2"/>
  <c r="U224" i="2"/>
  <c r="U653" i="2"/>
  <c r="U586" i="2"/>
  <c r="U97" i="2"/>
  <c r="U496" i="2"/>
  <c r="U471" i="2"/>
  <c r="U234" i="2"/>
  <c r="U188" i="2"/>
  <c r="U36" i="2"/>
  <c r="U446" i="2"/>
  <c r="U314" i="2"/>
  <c r="U497" i="2"/>
  <c r="U563" i="2"/>
  <c r="U393" i="2"/>
  <c r="U493" i="2"/>
  <c r="U733" i="2"/>
  <c r="U167" i="2"/>
  <c r="U221" i="2"/>
  <c r="U422" i="2"/>
  <c r="U25" i="2"/>
  <c r="U486" i="2"/>
  <c r="U525" i="2"/>
  <c r="U235" i="2"/>
  <c r="U689" i="2"/>
  <c r="U573" i="2"/>
  <c r="U195" i="2"/>
  <c r="U495" i="2"/>
  <c r="U56" i="2"/>
  <c r="U506" i="2"/>
  <c r="U321" i="2"/>
  <c r="U425" i="2"/>
  <c r="U163" i="2"/>
  <c r="U533" i="2"/>
  <c r="U116" i="2"/>
  <c r="U590" i="2"/>
  <c r="U626" i="2"/>
  <c r="U692" i="2"/>
  <c r="U541" i="2"/>
  <c r="U69" i="2"/>
  <c r="U439" i="2"/>
  <c r="U581" i="2"/>
  <c r="U266" i="2"/>
  <c r="U684" i="2"/>
  <c r="U680" i="2"/>
  <c r="U134" i="2"/>
  <c r="U641" i="2"/>
  <c r="U26" i="2"/>
  <c r="U585" i="2"/>
  <c r="U335" i="2"/>
  <c r="U336" i="2"/>
  <c r="U409" i="2"/>
  <c r="U517" i="2"/>
  <c r="U50" i="2"/>
  <c r="U206" i="2"/>
  <c r="U239" i="2"/>
  <c r="U186" i="2"/>
  <c r="U263" i="2"/>
  <c r="U635" i="2"/>
  <c r="U699" i="2"/>
  <c r="U519" i="2"/>
  <c r="U40" i="2"/>
  <c r="U57" i="2"/>
  <c r="U472" i="2"/>
  <c r="U568" i="2"/>
  <c r="U208" i="2"/>
  <c r="U633" i="2"/>
  <c r="U43" i="2"/>
  <c r="U467" i="2"/>
  <c r="U677" i="2"/>
  <c r="U456" i="2"/>
  <c r="U4" i="2"/>
  <c r="U443" i="2"/>
  <c r="U86" i="2"/>
  <c r="U303" i="2"/>
  <c r="U281" i="2"/>
  <c r="U675" i="2"/>
  <c r="U551" i="2"/>
  <c r="U323" i="2"/>
  <c r="U198" i="2"/>
  <c r="U300" i="2"/>
  <c r="U548" i="2"/>
  <c r="U445" i="2"/>
  <c r="U126" i="2"/>
  <c r="U617" i="2"/>
  <c r="U185" i="2"/>
  <c r="U669" i="2"/>
  <c r="U82" i="2"/>
  <c r="U383" i="2"/>
  <c r="U487" i="2"/>
  <c r="U406" i="2"/>
  <c r="U90" i="2"/>
  <c r="U622" i="2"/>
  <c r="U190" i="2"/>
  <c r="U339" i="2"/>
  <c r="U656" i="2"/>
  <c r="U400" i="2"/>
  <c r="U427" i="2"/>
  <c r="U295" i="2"/>
  <c r="U613" i="2"/>
  <c r="U432" i="2"/>
  <c r="U448" i="2"/>
  <c r="U45" i="2"/>
  <c r="U58" i="2"/>
  <c r="U426" i="2"/>
  <c r="U566" i="2"/>
  <c r="U30" i="2"/>
  <c r="U41" i="2"/>
  <c r="U211" i="2"/>
  <c r="U267" i="2"/>
  <c r="U299" i="2"/>
  <c r="U165" i="2"/>
  <c r="U316" i="2"/>
  <c r="U477" i="2"/>
  <c r="U203" i="2"/>
  <c r="U91" i="2"/>
  <c r="U671" i="2"/>
  <c r="U159" i="2"/>
  <c r="U31" i="2"/>
  <c r="U67" i="2"/>
  <c r="U707" i="2"/>
  <c r="U485" i="2"/>
  <c r="U704" i="2"/>
  <c r="U428" i="2"/>
  <c r="U591" i="2"/>
  <c r="U404" i="2"/>
  <c r="U470" i="2"/>
  <c r="U349" i="2"/>
  <c r="U643" i="2"/>
  <c r="U552" i="2"/>
  <c r="U461" i="2"/>
  <c r="U353" i="2"/>
  <c r="U451" i="2"/>
  <c r="U302" i="2"/>
  <c r="U19" i="2"/>
  <c r="U354" i="2"/>
  <c r="U184" i="2"/>
  <c r="U546" i="2"/>
  <c r="U390" i="2"/>
  <c r="U33" i="2"/>
  <c r="U515" i="2"/>
  <c r="U54" i="2"/>
  <c r="U558" i="2"/>
  <c r="U157" i="2"/>
  <c r="U123" i="2"/>
  <c r="U615" i="2"/>
  <c r="U718" i="2"/>
  <c r="U724" i="2"/>
  <c r="U166" i="2"/>
  <c r="U283" i="2"/>
  <c r="U564" i="2"/>
  <c r="U114" i="2"/>
  <c r="U5" i="2"/>
  <c r="U491" i="2"/>
  <c r="U492" i="2"/>
  <c r="U147" i="2"/>
  <c r="U117" i="2"/>
  <c r="U100" i="2"/>
  <c r="U407" i="2"/>
  <c r="U199" i="2"/>
  <c r="U192" i="2"/>
  <c r="U658" i="2"/>
  <c r="U194" i="2"/>
  <c r="U650" i="2"/>
  <c r="U666" i="2"/>
  <c r="U322" i="2"/>
  <c r="U145" i="2"/>
  <c r="U79" i="2"/>
  <c r="U77" i="2"/>
  <c r="U24" i="2"/>
  <c r="U499" i="2"/>
  <c r="U3" i="2"/>
  <c r="U236" i="2"/>
  <c r="U672" i="2"/>
  <c r="U121" i="2"/>
  <c r="U503" i="2"/>
  <c r="U308" i="2"/>
  <c r="U216" i="2"/>
  <c r="U478" i="2"/>
  <c r="U288" i="2"/>
  <c r="U156" i="2"/>
  <c r="U80" i="2"/>
  <c r="U332" i="2"/>
  <c r="U379" i="2"/>
  <c r="U392" i="2"/>
  <c r="U318" i="2"/>
  <c r="U98" i="2"/>
  <c r="U44" i="2"/>
  <c r="U96" i="2"/>
  <c r="U122" i="2"/>
  <c r="U2" i="2"/>
  <c r="U107" i="2"/>
  <c r="U629" i="2"/>
  <c r="U65" i="2"/>
  <c r="U103" i="2"/>
  <c r="U135" i="2"/>
  <c r="U60" i="2"/>
  <c r="U562" i="2"/>
  <c r="U647" i="2"/>
  <c r="U75" i="2"/>
  <c r="U421" i="2"/>
  <c r="U298" i="2"/>
  <c r="U200" i="2"/>
  <c r="U286" i="2"/>
  <c r="U523" i="2"/>
  <c r="U34" i="2"/>
  <c r="U139" i="2"/>
  <c r="U543" i="2"/>
  <c r="U670" i="2"/>
  <c r="U667" i="2"/>
  <c r="U560" i="2"/>
  <c r="U362" i="2"/>
  <c r="U614" i="2"/>
  <c r="U62" i="2"/>
  <c r="U113" i="2"/>
  <c r="U38" i="2"/>
  <c r="U386" i="2"/>
  <c r="U578" i="2"/>
  <c r="U207" i="2"/>
  <c r="U594" i="2"/>
  <c r="U104" i="2"/>
  <c r="U55" i="2"/>
  <c r="U118" i="2"/>
  <c r="U213" i="2"/>
  <c r="U249" i="2"/>
  <c r="U690" i="2"/>
  <c r="U158" i="2"/>
  <c r="U366" i="2"/>
  <c r="U179" i="2"/>
  <c r="U452" i="2"/>
  <c r="U101" i="2"/>
  <c r="U501" i="2"/>
  <c r="U536" i="2"/>
  <c r="U338" i="2"/>
  <c r="U105" i="2"/>
  <c r="U32" i="2"/>
  <c r="U71" i="2"/>
  <c r="U138" i="2"/>
  <c r="U23" i="2"/>
  <c r="U659" i="2"/>
  <c r="U544" i="2"/>
  <c r="U48" i="2"/>
  <c r="U92" i="2"/>
  <c r="U609" i="2"/>
  <c r="U279" i="2"/>
  <c r="U241" i="2"/>
  <c r="U12" i="2"/>
  <c r="U734" i="2"/>
  <c r="U151" i="2"/>
  <c r="U230" i="2"/>
  <c r="U490" i="2"/>
  <c r="U603" i="2"/>
  <c r="U326" i="2"/>
  <c r="U238" i="2"/>
  <c r="U182" i="2"/>
  <c r="U458" i="2"/>
  <c r="U504" i="2"/>
  <c r="U414" i="2"/>
  <c r="U542" i="2"/>
  <c r="U13" i="2"/>
  <c r="U599" i="2"/>
  <c r="U505" i="2"/>
  <c r="U284" i="2"/>
  <c r="U468" i="2"/>
  <c r="U6" i="2"/>
  <c r="U367" i="2"/>
  <c r="U420" i="2"/>
  <c r="U196" i="2"/>
  <c r="U232" i="2"/>
  <c r="U20" i="2"/>
  <c r="U397" i="2"/>
  <c r="U413" i="2"/>
  <c r="U14" i="2"/>
  <c r="U619" i="2"/>
  <c r="U171" i="2"/>
  <c r="U273" i="2"/>
  <c r="U218" i="2"/>
  <c r="U695" i="2"/>
  <c r="U640" i="2"/>
  <c r="U686" i="2"/>
  <c r="U500" i="2"/>
  <c r="U28" i="2"/>
  <c r="U294" i="2"/>
  <c r="U360" i="2"/>
  <c r="U264" i="2"/>
  <c r="U698" i="2"/>
  <c r="U722" i="2"/>
  <c r="U237" i="2"/>
  <c r="U197" i="2"/>
  <c r="U455" i="2"/>
  <c r="U119" i="2"/>
  <c r="U130" i="2"/>
  <c r="U289" i="2"/>
  <c r="U593" i="2"/>
  <c r="U595" i="2"/>
  <c r="U437" i="2"/>
  <c r="U189" i="2"/>
  <c r="U168" i="2"/>
  <c r="U16" i="2"/>
  <c r="U540" i="2"/>
  <c r="U623" i="2"/>
  <c r="U268" i="2"/>
  <c r="U649" i="2"/>
  <c r="U604" i="2"/>
  <c r="U535" i="2"/>
  <c r="U52" i="2"/>
  <c r="U274" i="2"/>
  <c r="U8" i="2"/>
  <c r="U233" i="2"/>
  <c r="U220" i="2"/>
  <c r="U465" i="2"/>
  <c r="U376" i="2"/>
  <c r="U520" i="2"/>
  <c r="U109" i="2"/>
  <c r="U63" i="2"/>
  <c r="U124" i="2"/>
  <c r="U328" i="2"/>
  <c r="U7" i="2"/>
  <c r="U660" i="2"/>
  <c r="U9" i="2"/>
  <c r="U610" i="2"/>
  <c r="U418" i="2"/>
  <c r="U143" i="2"/>
  <c r="U596" i="2"/>
  <c r="U474" i="2"/>
  <c r="U169" i="2"/>
  <c r="U460" i="2"/>
  <c r="U705" i="2"/>
  <c r="U243" i="2"/>
  <c r="U149" i="2"/>
  <c r="U301" i="2"/>
  <c r="U430" i="2"/>
  <c r="U403" i="2"/>
  <c r="U15" i="2"/>
  <c r="U95" i="2"/>
  <c r="U549" i="2"/>
  <c r="U645" i="2"/>
  <c r="U132" i="2"/>
  <c r="U17" i="2"/>
  <c r="U285" i="2"/>
  <c r="U269" i="2"/>
  <c r="U625" i="2"/>
  <c r="U720" i="2"/>
  <c r="U431" i="2"/>
  <c r="U572" i="2"/>
  <c r="U373" i="2"/>
  <c r="U579" i="2"/>
  <c r="U225" i="2"/>
  <c r="U278" i="2"/>
  <c r="U559" i="2"/>
  <c r="U257" i="2"/>
  <c r="U18" i="2"/>
  <c r="U193" i="2"/>
  <c r="U371" i="2"/>
  <c r="U84" i="2"/>
  <c r="U296" i="2"/>
  <c r="U509" i="2"/>
  <c r="U214" i="2"/>
  <c r="U550" i="2"/>
  <c r="U652" i="2"/>
  <c r="U534" i="2"/>
  <c r="U244" i="2"/>
  <c r="U334" i="2"/>
  <c r="U691" i="2"/>
  <c r="U215" i="2"/>
  <c r="U429" i="2"/>
  <c r="U582" i="2"/>
  <c r="U539" i="2"/>
  <c r="U731" i="2"/>
  <c r="U510" i="2"/>
  <c r="U226" i="2"/>
  <c r="U250" i="2"/>
  <c r="U315" i="2"/>
  <c r="U569" i="2"/>
  <c r="U423" i="2"/>
  <c r="U385" i="2"/>
  <c r="U87" i="2"/>
  <c r="U507" i="2"/>
  <c r="U721" i="2"/>
  <c r="U53" i="2"/>
  <c r="U76" i="2"/>
  <c r="U305" i="2"/>
  <c r="U248" i="2"/>
  <c r="U47" i="2"/>
  <c r="U723" i="2"/>
  <c r="U556" i="2"/>
  <c r="U606" i="2"/>
  <c r="U678" i="2"/>
  <c r="U717" i="2"/>
  <c r="U356" i="2"/>
  <c r="U512" i="2"/>
  <c r="U453" i="2"/>
  <c r="U605" i="2"/>
  <c r="U252" i="2"/>
  <c r="U49" i="2"/>
  <c r="U291" i="2"/>
  <c r="U355" i="2"/>
  <c r="U361" i="2"/>
  <c r="U262" i="2"/>
  <c r="U88" i="2"/>
  <c r="U312" i="2"/>
  <c r="U112" i="2"/>
  <c r="U201" i="2"/>
  <c r="U359" i="2"/>
  <c r="U29" i="2"/>
  <c r="U434" i="2"/>
  <c r="U714" i="2"/>
  <c r="U178" i="2"/>
  <c r="U436" i="2"/>
  <c r="U382" i="2"/>
  <c r="U287" i="2"/>
  <c r="U93" i="2"/>
  <c r="U320" i="2"/>
  <c r="U463" i="2"/>
  <c r="U419" i="2"/>
  <c r="U350" i="2"/>
  <c r="U701" i="2"/>
  <c r="U589" i="2"/>
  <c r="U187" i="2"/>
  <c r="U588" i="2"/>
  <c r="U575" i="2"/>
  <c r="U571" i="2"/>
  <c r="U340" i="2"/>
  <c r="U388" i="2"/>
  <c r="U275" i="2"/>
  <c r="U538" i="2"/>
  <c r="U710" i="2"/>
  <c r="U22" i="2"/>
  <c r="U480" i="2"/>
  <c r="U70" i="2"/>
  <c r="U83" i="2"/>
  <c r="U120" i="2"/>
  <c r="U152" i="2"/>
  <c r="U59" i="2"/>
  <c r="U64" i="2"/>
  <c r="U293" i="2"/>
  <c r="U583" i="2"/>
  <c r="U725" i="2"/>
  <c r="U311" i="2"/>
  <c r="U115" i="2"/>
  <c r="U567" i="2"/>
  <c r="U381" i="2"/>
  <c r="U271" i="2"/>
  <c r="U173" i="2"/>
  <c r="U78" i="2"/>
  <c r="U416" i="2"/>
  <c r="U144" i="2"/>
  <c r="U621" i="2"/>
  <c r="U177" i="2"/>
  <c r="U644" i="2"/>
  <c r="U537" i="2"/>
  <c r="U531" i="2"/>
  <c r="U483" i="2"/>
  <c r="U128" i="2"/>
  <c r="U205" i="2"/>
  <c r="U577" i="2"/>
  <c r="U180" i="2"/>
  <c r="U307" i="2"/>
  <c r="U601" i="2"/>
  <c r="U638" i="2"/>
  <c r="U735" i="2"/>
  <c r="U240" i="2"/>
  <c r="U654" i="2"/>
  <c r="U68" i="2"/>
  <c r="U440" i="2"/>
  <c r="U655" i="2"/>
  <c r="U529" i="2"/>
  <c r="U39" i="2"/>
  <c r="U479" i="2"/>
  <c r="U469" i="2"/>
  <c r="U438" i="2"/>
  <c r="U136" i="2"/>
  <c r="U309" i="2"/>
  <c r="U545" i="2"/>
  <c r="U72" i="2"/>
  <c r="U290" i="2"/>
  <c r="U584" i="2"/>
  <c r="U488" i="2"/>
  <c r="U341" i="2"/>
  <c r="U73" i="2"/>
  <c r="U66" i="2"/>
  <c r="U627" i="2"/>
  <c r="U153" i="2"/>
  <c r="U352" i="2"/>
  <c r="U317" i="2"/>
  <c r="U636" i="2"/>
  <c r="U172" i="2"/>
  <c r="U368" i="2"/>
  <c r="U110" i="2"/>
  <c r="U142" i="2"/>
  <c r="U457" i="2"/>
  <c r="U700" i="2"/>
  <c r="U191" i="2"/>
  <c r="U662" i="2"/>
  <c r="U706" i="2"/>
  <c r="U600" i="2"/>
  <c r="U140" i="2"/>
  <c r="U280" i="2"/>
  <c r="U246" i="2"/>
  <c r="U646" i="2"/>
  <c r="U712" i="2"/>
  <c r="U524" i="2"/>
  <c r="U676" i="2"/>
  <c r="U160" i="2"/>
  <c r="U277" i="2"/>
  <c r="U522" i="2"/>
  <c r="U620" i="2"/>
  <c r="U345" i="2"/>
  <c r="U253" i="2"/>
  <c r="U554" i="2"/>
  <c r="U697" i="2"/>
  <c r="U347" i="2"/>
  <c r="U553" i="2"/>
  <c r="U466" i="2"/>
  <c r="U183" i="2"/>
  <c r="U628" i="2"/>
  <c r="U462" i="2"/>
  <c r="U174" i="2"/>
  <c r="U688" i="2"/>
  <c r="U442" i="2"/>
  <c r="U372" i="2"/>
  <c r="U630" i="2"/>
  <c r="U736" i="2"/>
  <c r="U449" i="2"/>
  <c r="U125" i="2"/>
  <c r="U137" i="2"/>
  <c r="U327" i="2"/>
  <c r="U228" i="2"/>
  <c r="U324" i="2"/>
  <c r="U229" i="2"/>
  <c r="U473" i="2"/>
  <c r="U555" i="2"/>
  <c r="U223" i="2"/>
  <c r="U227" i="2"/>
  <c r="U255" i="2"/>
  <c r="U133" i="2"/>
  <c r="U729" i="2"/>
  <c r="U405" i="2"/>
  <c r="U528" i="2"/>
  <c r="U212" i="2"/>
  <c r="U402" i="2"/>
  <c r="U181" i="2"/>
  <c r="U526" i="2"/>
  <c r="U108" i="2"/>
  <c r="U111" i="2"/>
  <c r="U313" i="2"/>
  <c r="U683" i="2"/>
  <c r="U561" i="2"/>
  <c r="U693" i="2"/>
  <c r="U387" i="2"/>
  <c r="U702" i="2"/>
  <c r="U433" i="2"/>
  <c r="U270" i="2"/>
  <c r="U217" i="2"/>
  <c r="U498" i="2"/>
  <c r="U521" i="2"/>
  <c r="U369" i="2"/>
  <c r="U146" i="2"/>
  <c r="U494" i="2"/>
  <c r="U711" i="2"/>
  <c r="U587" i="2"/>
  <c r="U363" i="2"/>
  <c r="U127" i="2"/>
  <c r="U476" i="2"/>
  <c r="U580" i="2"/>
  <c r="U665" i="2"/>
  <c r="U459" i="2"/>
  <c r="U251" i="2"/>
  <c r="U377" i="2"/>
  <c r="U634" i="2"/>
  <c r="U415" i="2"/>
  <c r="U618" i="2"/>
  <c r="U661" i="2"/>
  <c r="U410" i="2"/>
  <c r="U737" i="2"/>
  <c r="U696" i="2"/>
  <c r="U708" i="2"/>
  <c r="U668" i="2"/>
  <c r="U508" i="2"/>
  <c r="U401" i="2"/>
  <c r="U597" i="2"/>
  <c r="U685" i="2"/>
  <c r="U728" i="2"/>
  <c r="U602" i="2"/>
  <c r="U632" i="2"/>
  <c r="U694" i="2"/>
  <c r="U450" i="2"/>
  <c r="U681" i="2"/>
  <c r="U624" i="2"/>
  <c r="U679" i="2"/>
  <c r="U726" i="2"/>
  <c r="U703" i="2"/>
  <c r="U716" i="2"/>
  <c r="U664" i="2"/>
  <c r="U713" i="2"/>
  <c r="U639" i="2"/>
  <c r="U730" i="2"/>
  <c r="U738" i="2"/>
  <c r="T648" i="2"/>
  <c r="T502" i="2"/>
  <c r="T484" i="2"/>
  <c r="T129" i="2"/>
  <c r="T261" i="2"/>
  <c r="T396" i="2"/>
  <c r="T325" i="2"/>
  <c r="T532" i="2"/>
  <c r="T391" i="2"/>
  <c r="T673" i="2"/>
  <c r="T348" i="2"/>
  <c r="T231" i="2"/>
  <c r="T150" i="2"/>
  <c r="T674" i="2"/>
  <c r="T89" i="2"/>
  <c r="T222" i="2"/>
  <c r="T527" i="2"/>
  <c r="T598" i="2"/>
  <c r="T651" i="2"/>
  <c r="T351" i="2"/>
  <c r="T375" i="2"/>
  <c r="T389" i="2"/>
  <c r="T161" i="2"/>
  <c r="T265" i="2"/>
  <c r="T576" i="2"/>
  <c r="T565" i="2"/>
  <c r="T616" i="2"/>
  <c r="T81" i="2"/>
  <c r="T399" i="2"/>
  <c r="T74" i="2"/>
  <c r="T631" i="2"/>
  <c r="T417" i="2"/>
  <c r="T306" i="2"/>
  <c r="T709" i="2"/>
  <c r="T398" i="2"/>
  <c r="T21" i="2"/>
  <c r="T732" i="2"/>
  <c r="T61" i="2"/>
  <c r="T464" i="2"/>
  <c r="T687" i="2"/>
  <c r="T481" i="2"/>
  <c r="T319" i="2"/>
  <c r="T204" i="2"/>
  <c r="T447" i="2"/>
  <c r="T608" i="2"/>
  <c r="T530" i="2"/>
  <c r="T247" i="2"/>
  <c r="T482" i="2"/>
  <c r="T297" i="2"/>
  <c r="T330" i="2"/>
  <c r="T611" i="2"/>
  <c r="T337" i="2"/>
  <c r="T276" i="2"/>
  <c r="T175" i="2"/>
  <c r="T219" i="2"/>
  <c r="T511" i="2"/>
  <c r="T256" i="2"/>
  <c r="T475" i="2"/>
  <c r="T607" i="2"/>
  <c r="T154" i="2"/>
  <c r="T574" i="2"/>
  <c r="T514" i="2"/>
  <c r="T364" i="2"/>
  <c r="T329" i="2"/>
  <c r="T304" i="2"/>
  <c r="T343" i="2"/>
  <c r="T424" i="2"/>
  <c r="T489" i="2"/>
  <c r="T380" i="2"/>
  <c r="T592" i="2"/>
  <c r="T454" i="2"/>
  <c r="T209" i="2"/>
  <c r="T245" i="2"/>
  <c r="T164" i="2"/>
  <c r="T642" i="2"/>
  <c r="T35" i="2"/>
  <c r="T106" i="2"/>
  <c r="T310" i="2"/>
  <c r="T170" i="2"/>
  <c r="T258" i="2"/>
  <c r="T411" i="2"/>
  <c r="T259" i="2"/>
  <c r="T242" i="2"/>
  <c r="T155" i="2"/>
  <c r="T435" i="2"/>
  <c r="T547" i="2"/>
  <c r="T37" i="2"/>
  <c r="T27" i="2"/>
  <c r="T374" i="2"/>
  <c r="T365" i="2"/>
  <c r="T176" i="2"/>
  <c r="T131" i="2"/>
  <c r="T557" i="2"/>
  <c r="T612" i="2"/>
  <c r="T395" i="2"/>
  <c r="T10" i="2"/>
  <c r="T141" i="2"/>
  <c r="T516" i="2"/>
  <c r="T719" i="2"/>
  <c r="T441" i="2"/>
  <c r="T344" i="2"/>
  <c r="T357" i="2"/>
  <c r="T99" i="2"/>
  <c r="T102" i="2"/>
  <c r="T657" i="2"/>
  <c r="T370" i="2"/>
  <c r="T282" i="2"/>
  <c r="T384" i="2"/>
  <c r="T260" i="2"/>
  <c r="T513" i="2"/>
  <c r="T715" i="2"/>
  <c r="T51" i="2"/>
  <c r="T42" i="2"/>
  <c r="T46" i="2"/>
  <c r="T94" i="2"/>
  <c r="T333" i="2"/>
  <c r="T292" i="2"/>
  <c r="T346" i="2"/>
  <c r="T272" i="2"/>
  <c r="T408" i="2"/>
  <c r="T682" i="2"/>
  <c r="T570" i="2"/>
  <c r="T210" i="2"/>
  <c r="T148" i="2"/>
  <c r="T85" i="2"/>
  <c r="T378" i="2"/>
  <c r="T202" i="2"/>
  <c r="T394" i="2"/>
  <c r="T727" i="2"/>
  <c r="T162" i="2"/>
  <c r="T11" i="2"/>
  <c r="T444" i="2"/>
  <c r="T254" i="2"/>
  <c r="T518" i="2"/>
  <c r="T637" i="2"/>
  <c r="T331" i="2"/>
  <c r="T412" i="2"/>
  <c r="T663" i="2"/>
  <c r="T358" i="2"/>
  <c r="T342" i="2"/>
  <c r="T224" i="2"/>
  <c r="T653" i="2"/>
  <c r="T586" i="2"/>
  <c r="T97" i="2"/>
  <c r="T496" i="2"/>
  <c r="T471" i="2"/>
  <c r="T234" i="2"/>
  <c r="T188" i="2"/>
  <c r="T36" i="2"/>
  <c r="T446" i="2"/>
  <c r="T314" i="2"/>
  <c r="T497" i="2"/>
  <c r="T563" i="2"/>
  <c r="T393" i="2"/>
  <c r="T493" i="2"/>
  <c r="T733" i="2"/>
  <c r="T167" i="2"/>
  <c r="T221" i="2"/>
  <c r="T422" i="2"/>
  <c r="T25" i="2"/>
  <c r="T486" i="2"/>
  <c r="T525" i="2"/>
  <c r="T235" i="2"/>
  <c r="T689" i="2"/>
  <c r="T573" i="2"/>
  <c r="T195" i="2"/>
  <c r="T495" i="2"/>
  <c r="T56" i="2"/>
  <c r="T506" i="2"/>
  <c r="T321" i="2"/>
  <c r="T425" i="2"/>
  <c r="T163" i="2"/>
  <c r="T533" i="2"/>
  <c r="T116" i="2"/>
  <c r="T590" i="2"/>
  <c r="T626" i="2"/>
  <c r="T692" i="2"/>
  <c r="T541" i="2"/>
  <c r="T69" i="2"/>
  <c r="T439" i="2"/>
  <c r="T581" i="2"/>
  <c r="T266" i="2"/>
  <c r="T684" i="2"/>
  <c r="T680" i="2"/>
  <c r="T134" i="2"/>
  <c r="T641" i="2"/>
  <c r="T26" i="2"/>
  <c r="T585" i="2"/>
  <c r="T335" i="2"/>
  <c r="T336" i="2"/>
  <c r="T409" i="2"/>
  <c r="T517" i="2"/>
  <c r="T50" i="2"/>
  <c r="T206" i="2"/>
  <c r="T239" i="2"/>
  <c r="T186" i="2"/>
  <c r="T263" i="2"/>
  <c r="T635" i="2"/>
  <c r="T699" i="2"/>
  <c r="T519" i="2"/>
  <c r="T40" i="2"/>
  <c r="T57" i="2"/>
  <c r="T472" i="2"/>
  <c r="T568" i="2"/>
  <c r="T208" i="2"/>
  <c r="T633" i="2"/>
  <c r="T43" i="2"/>
  <c r="T467" i="2"/>
  <c r="T677" i="2"/>
  <c r="T456" i="2"/>
  <c r="T4" i="2"/>
  <c r="T443" i="2"/>
  <c r="T86" i="2"/>
  <c r="T303" i="2"/>
  <c r="T281" i="2"/>
  <c r="T675" i="2"/>
  <c r="T551" i="2"/>
  <c r="T323" i="2"/>
  <c r="T198" i="2"/>
  <c r="T300" i="2"/>
  <c r="T548" i="2"/>
  <c r="T445" i="2"/>
  <c r="T126" i="2"/>
  <c r="T617" i="2"/>
  <c r="T185" i="2"/>
  <c r="T669" i="2"/>
  <c r="T82" i="2"/>
  <c r="T383" i="2"/>
  <c r="T487" i="2"/>
  <c r="T406" i="2"/>
  <c r="T90" i="2"/>
  <c r="T622" i="2"/>
  <c r="T190" i="2"/>
  <c r="T339" i="2"/>
  <c r="T656" i="2"/>
  <c r="T400" i="2"/>
  <c r="T427" i="2"/>
  <c r="T295" i="2"/>
  <c r="T613" i="2"/>
  <c r="T432" i="2"/>
  <c r="T448" i="2"/>
  <c r="T45" i="2"/>
  <c r="T58" i="2"/>
  <c r="T426" i="2"/>
  <c r="T566" i="2"/>
  <c r="T30" i="2"/>
  <c r="T41" i="2"/>
  <c r="T211" i="2"/>
  <c r="T267" i="2"/>
  <c r="T299" i="2"/>
  <c r="T165" i="2"/>
  <c r="T316" i="2"/>
  <c r="T477" i="2"/>
  <c r="T203" i="2"/>
  <c r="T91" i="2"/>
  <c r="T671" i="2"/>
  <c r="T159" i="2"/>
  <c r="T31" i="2"/>
  <c r="T67" i="2"/>
  <c r="T707" i="2"/>
  <c r="T485" i="2"/>
  <c r="T704" i="2"/>
  <c r="T428" i="2"/>
  <c r="T591" i="2"/>
  <c r="T404" i="2"/>
  <c r="T470" i="2"/>
  <c r="T349" i="2"/>
  <c r="T643" i="2"/>
  <c r="T552" i="2"/>
  <c r="T461" i="2"/>
  <c r="T353" i="2"/>
  <c r="T451" i="2"/>
  <c r="T302" i="2"/>
  <c r="T19" i="2"/>
  <c r="T354" i="2"/>
  <c r="T184" i="2"/>
  <c r="T546" i="2"/>
  <c r="T390" i="2"/>
  <c r="T33" i="2"/>
  <c r="T515" i="2"/>
  <c r="T54" i="2"/>
  <c r="T558" i="2"/>
  <c r="T157" i="2"/>
  <c r="T123" i="2"/>
  <c r="T615" i="2"/>
  <c r="T718" i="2"/>
  <c r="T724" i="2"/>
  <c r="T166" i="2"/>
  <c r="T283" i="2"/>
  <c r="T564" i="2"/>
  <c r="T114" i="2"/>
  <c r="T5" i="2"/>
  <c r="T491" i="2"/>
  <c r="T492" i="2"/>
  <c r="T147" i="2"/>
  <c r="T117" i="2"/>
  <c r="T100" i="2"/>
  <c r="T407" i="2"/>
  <c r="T199" i="2"/>
  <c r="T192" i="2"/>
  <c r="T658" i="2"/>
  <c r="T194" i="2"/>
  <c r="T650" i="2"/>
  <c r="T666" i="2"/>
  <c r="T322" i="2"/>
  <c r="T145" i="2"/>
  <c r="T79" i="2"/>
  <c r="T77" i="2"/>
  <c r="T24" i="2"/>
  <c r="T499" i="2"/>
  <c r="T3" i="2"/>
  <c r="T236" i="2"/>
  <c r="T672" i="2"/>
  <c r="T121" i="2"/>
  <c r="T503" i="2"/>
  <c r="T308" i="2"/>
  <c r="T216" i="2"/>
  <c r="T478" i="2"/>
  <c r="T288" i="2"/>
  <c r="T156" i="2"/>
  <c r="T80" i="2"/>
  <c r="T332" i="2"/>
  <c r="T379" i="2"/>
  <c r="T392" i="2"/>
  <c r="T318" i="2"/>
  <c r="T98" i="2"/>
  <c r="T44" i="2"/>
  <c r="T96" i="2"/>
  <c r="T122" i="2"/>
  <c r="T2" i="2"/>
  <c r="T107" i="2"/>
  <c r="T629" i="2"/>
  <c r="T65" i="2"/>
  <c r="T103" i="2"/>
  <c r="T135" i="2"/>
  <c r="T60" i="2"/>
  <c r="T562" i="2"/>
  <c r="T647" i="2"/>
  <c r="T75" i="2"/>
  <c r="T421" i="2"/>
  <c r="T298" i="2"/>
  <c r="T200" i="2"/>
  <c r="T286" i="2"/>
  <c r="T523" i="2"/>
  <c r="T34" i="2"/>
  <c r="T139" i="2"/>
  <c r="T543" i="2"/>
  <c r="T670" i="2"/>
  <c r="T667" i="2"/>
  <c r="T560" i="2"/>
  <c r="T362" i="2"/>
  <c r="T614" i="2"/>
  <c r="T62" i="2"/>
  <c r="T113" i="2"/>
  <c r="T38" i="2"/>
  <c r="T386" i="2"/>
  <c r="T578" i="2"/>
  <c r="T207" i="2"/>
  <c r="T594" i="2"/>
  <c r="T104" i="2"/>
  <c r="T55" i="2"/>
  <c r="T118" i="2"/>
  <c r="T213" i="2"/>
  <c r="T249" i="2"/>
  <c r="T690" i="2"/>
  <c r="T158" i="2"/>
  <c r="T366" i="2"/>
  <c r="T179" i="2"/>
  <c r="T452" i="2"/>
  <c r="T101" i="2"/>
  <c r="T501" i="2"/>
  <c r="T536" i="2"/>
  <c r="T338" i="2"/>
  <c r="T105" i="2"/>
  <c r="T32" i="2"/>
  <c r="T71" i="2"/>
  <c r="T138" i="2"/>
  <c r="T23" i="2"/>
  <c r="T659" i="2"/>
  <c r="T544" i="2"/>
  <c r="T48" i="2"/>
  <c r="T92" i="2"/>
  <c r="T609" i="2"/>
  <c r="T279" i="2"/>
  <c r="T241" i="2"/>
  <c r="T12" i="2"/>
  <c r="T734" i="2"/>
  <c r="T151" i="2"/>
  <c r="T230" i="2"/>
  <c r="T490" i="2"/>
  <c r="T603" i="2"/>
  <c r="T326" i="2"/>
  <c r="T238" i="2"/>
  <c r="T182" i="2"/>
  <c r="T458" i="2"/>
  <c r="T504" i="2"/>
  <c r="T414" i="2"/>
  <c r="T542" i="2"/>
  <c r="T13" i="2"/>
  <c r="T599" i="2"/>
  <c r="T505" i="2"/>
  <c r="T284" i="2"/>
  <c r="T468" i="2"/>
  <c r="T6" i="2"/>
  <c r="T367" i="2"/>
  <c r="T420" i="2"/>
  <c r="T196" i="2"/>
  <c r="T232" i="2"/>
  <c r="T20" i="2"/>
  <c r="T397" i="2"/>
  <c r="T413" i="2"/>
  <c r="T14" i="2"/>
  <c r="T619" i="2"/>
  <c r="T171" i="2"/>
  <c r="T273" i="2"/>
  <c r="T218" i="2"/>
  <c r="T695" i="2"/>
  <c r="T640" i="2"/>
  <c r="T686" i="2"/>
  <c r="T500" i="2"/>
  <c r="T28" i="2"/>
  <c r="T294" i="2"/>
  <c r="T360" i="2"/>
  <c r="T264" i="2"/>
  <c r="T698" i="2"/>
  <c r="T722" i="2"/>
  <c r="T237" i="2"/>
  <c r="T197" i="2"/>
  <c r="T455" i="2"/>
  <c r="T119" i="2"/>
  <c r="T130" i="2"/>
  <c r="T289" i="2"/>
  <c r="T593" i="2"/>
  <c r="T595" i="2"/>
  <c r="T437" i="2"/>
  <c r="T189" i="2"/>
  <c r="T168" i="2"/>
  <c r="T16" i="2"/>
  <c r="T540" i="2"/>
  <c r="T623" i="2"/>
  <c r="T268" i="2"/>
  <c r="T649" i="2"/>
  <c r="T604" i="2"/>
  <c r="T535" i="2"/>
  <c r="T52" i="2"/>
  <c r="T274" i="2"/>
  <c r="T8" i="2"/>
  <c r="T233" i="2"/>
  <c r="T220" i="2"/>
  <c r="T465" i="2"/>
  <c r="T376" i="2"/>
  <c r="T520" i="2"/>
  <c r="T109" i="2"/>
  <c r="T63" i="2"/>
  <c r="T124" i="2"/>
  <c r="T328" i="2"/>
  <c r="T7" i="2"/>
  <c r="T660" i="2"/>
  <c r="T9" i="2"/>
  <c r="T610" i="2"/>
  <c r="T418" i="2"/>
  <c r="T143" i="2"/>
  <c r="T596" i="2"/>
  <c r="T474" i="2"/>
  <c r="T169" i="2"/>
  <c r="T460" i="2"/>
  <c r="T705" i="2"/>
  <c r="T243" i="2"/>
  <c r="T149" i="2"/>
  <c r="T301" i="2"/>
  <c r="T430" i="2"/>
  <c r="T403" i="2"/>
  <c r="T15" i="2"/>
  <c r="T95" i="2"/>
  <c r="T549" i="2"/>
  <c r="T645" i="2"/>
  <c r="T132" i="2"/>
  <c r="T17" i="2"/>
  <c r="T285" i="2"/>
  <c r="T269" i="2"/>
  <c r="T625" i="2"/>
  <c r="T720" i="2"/>
  <c r="T431" i="2"/>
  <c r="T572" i="2"/>
  <c r="T373" i="2"/>
  <c r="T579" i="2"/>
  <c r="T225" i="2"/>
  <c r="T278" i="2"/>
  <c r="T559" i="2"/>
  <c r="T257" i="2"/>
  <c r="T18" i="2"/>
  <c r="T193" i="2"/>
  <c r="T371" i="2"/>
  <c r="T84" i="2"/>
  <c r="T296" i="2"/>
  <c r="T509" i="2"/>
  <c r="T214" i="2"/>
  <c r="T550" i="2"/>
  <c r="T652" i="2"/>
  <c r="T534" i="2"/>
  <c r="T244" i="2"/>
  <c r="T334" i="2"/>
  <c r="T691" i="2"/>
  <c r="T215" i="2"/>
  <c r="T429" i="2"/>
  <c r="T582" i="2"/>
  <c r="T539" i="2"/>
  <c r="T731" i="2"/>
  <c r="T510" i="2"/>
  <c r="T226" i="2"/>
  <c r="T250" i="2"/>
  <c r="T315" i="2"/>
  <c r="T569" i="2"/>
  <c r="T423" i="2"/>
  <c r="T385" i="2"/>
  <c r="T87" i="2"/>
  <c r="T507" i="2"/>
  <c r="T721" i="2"/>
  <c r="T53" i="2"/>
  <c r="T76" i="2"/>
  <c r="T305" i="2"/>
  <c r="T248" i="2"/>
  <c r="T47" i="2"/>
  <c r="T723" i="2"/>
  <c r="T556" i="2"/>
  <c r="T606" i="2"/>
  <c r="T678" i="2"/>
  <c r="T717" i="2"/>
  <c r="T356" i="2"/>
  <c r="T512" i="2"/>
  <c r="T453" i="2"/>
  <c r="T605" i="2"/>
  <c r="T252" i="2"/>
  <c r="T49" i="2"/>
  <c r="T291" i="2"/>
  <c r="T355" i="2"/>
  <c r="T361" i="2"/>
  <c r="T262" i="2"/>
  <c r="T88" i="2"/>
  <c r="T312" i="2"/>
  <c r="T112" i="2"/>
  <c r="T201" i="2"/>
  <c r="T359" i="2"/>
  <c r="T29" i="2"/>
  <c r="T434" i="2"/>
  <c r="T714" i="2"/>
  <c r="T178" i="2"/>
  <c r="T436" i="2"/>
  <c r="T382" i="2"/>
  <c r="T287" i="2"/>
  <c r="T93" i="2"/>
  <c r="T320" i="2"/>
  <c r="T463" i="2"/>
  <c r="T419" i="2"/>
  <c r="T350" i="2"/>
  <c r="T701" i="2"/>
  <c r="T589" i="2"/>
  <c r="T187" i="2"/>
  <c r="T588" i="2"/>
  <c r="T575" i="2"/>
  <c r="T571" i="2"/>
  <c r="T340" i="2"/>
  <c r="T388" i="2"/>
  <c r="T275" i="2"/>
  <c r="T538" i="2"/>
  <c r="T710" i="2"/>
  <c r="T22" i="2"/>
  <c r="T480" i="2"/>
  <c r="T70" i="2"/>
  <c r="T83" i="2"/>
  <c r="T120" i="2"/>
  <c r="T152" i="2"/>
  <c r="T59" i="2"/>
  <c r="T64" i="2"/>
  <c r="T293" i="2"/>
  <c r="T583" i="2"/>
  <c r="T725" i="2"/>
  <c r="T311" i="2"/>
  <c r="T115" i="2"/>
  <c r="T567" i="2"/>
  <c r="T381" i="2"/>
  <c r="T271" i="2"/>
  <c r="T173" i="2"/>
  <c r="T78" i="2"/>
  <c r="T416" i="2"/>
  <c r="T144" i="2"/>
  <c r="T621" i="2"/>
  <c r="T177" i="2"/>
  <c r="T644" i="2"/>
  <c r="T537" i="2"/>
  <c r="T531" i="2"/>
  <c r="T483" i="2"/>
  <c r="T128" i="2"/>
  <c r="T205" i="2"/>
  <c r="T577" i="2"/>
  <c r="T180" i="2"/>
  <c r="T307" i="2"/>
  <c r="T601" i="2"/>
  <c r="T638" i="2"/>
  <c r="T735" i="2"/>
  <c r="T240" i="2"/>
  <c r="T654" i="2"/>
  <c r="T68" i="2"/>
  <c r="T440" i="2"/>
  <c r="T655" i="2"/>
  <c r="T529" i="2"/>
  <c r="T39" i="2"/>
  <c r="T479" i="2"/>
  <c r="T469" i="2"/>
  <c r="T438" i="2"/>
  <c r="T136" i="2"/>
  <c r="T309" i="2"/>
  <c r="T545" i="2"/>
  <c r="T72" i="2"/>
  <c r="T290" i="2"/>
  <c r="T584" i="2"/>
  <c r="T488" i="2"/>
  <c r="T341" i="2"/>
  <c r="T73" i="2"/>
  <c r="T66" i="2"/>
  <c r="T627" i="2"/>
  <c r="T153" i="2"/>
  <c r="T352" i="2"/>
  <c r="T317" i="2"/>
  <c r="T636" i="2"/>
  <c r="T172" i="2"/>
  <c r="T368" i="2"/>
  <c r="T110" i="2"/>
  <c r="T142" i="2"/>
  <c r="T457" i="2"/>
  <c r="T700" i="2"/>
  <c r="T191" i="2"/>
  <c r="T662" i="2"/>
  <c r="T706" i="2"/>
  <c r="T600" i="2"/>
  <c r="T140" i="2"/>
  <c r="T280" i="2"/>
  <c r="T246" i="2"/>
  <c r="T646" i="2"/>
  <c r="T712" i="2"/>
  <c r="T524" i="2"/>
  <c r="T676" i="2"/>
  <c r="T160" i="2"/>
  <c r="T277" i="2"/>
  <c r="T522" i="2"/>
  <c r="T620" i="2"/>
  <c r="T345" i="2"/>
  <c r="T253" i="2"/>
  <c r="T554" i="2"/>
  <c r="T697" i="2"/>
  <c r="T347" i="2"/>
  <c r="T553" i="2"/>
  <c r="T466" i="2"/>
  <c r="T183" i="2"/>
  <c r="T628" i="2"/>
  <c r="T462" i="2"/>
  <c r="T174" i="2"/>
  <c r="T688" i="2"/>
  <c r="T442" i="2"/>
  <c r="T372" i="2"/>
  <c r="T630" i="2"/>
  <c r="T736" i="2"/>
  <c r="T449" i="2"/>
  <c r="T125" i="2"/>
  <c r="T137" i="2"/>
  <c r="T327" i="2"/>
  <c r="T228" i="2"/>
  <c r="T324" i="2"/>
  <c r="T229" i="2"/>
  <c r="T473" i="2"/>
  <c r="T555" i="2"/>
  <c r="T223" i="2"/>
  <c r="T227" i="2"/>
  <c r="T255" i="2"/>
  <c r="T133" i="2"/>
  <c r="T729" i="2"/>
  <c r="T405" i="2"/>
  <c r="T528" i="2"/>
  <c r="T212" i="2"/>
  <c r="T402" i="2"/>
  <c r="T181" i="2"/>
  <c r="T526" i="2"/>
  <c r="T108" i="2"/>
  <c r="T111" i="2"/>
  <c r="T313" i="2"/>
  <c r="T683" i="2"/>
  <c r="T561" i="2"/>
  <c r="T693" i="2"/>
  <c r="T387" i="2"/>
  <c r="T702" i="2"/>
  <c r="T433" i="2"/>
  <c r="T270" i="2"/>
  <c r="T217" i="2"/>
  <c r="T498" i="2"/>
  <c r="T521" i="2"/>
  <c r="T369" i="2"/>
  <c r="T146" i="2"/>
  <c r="T494" i="2"/>
  <c r="T711" i="2"/>
  <c r="T587" i="2"/>
  <c r="T363" i="2"/>
  <c r="T127" i="2"/>
  <c r="T476" i="2"/>
  <c r="T580" i="2"/>
  <c r="T665" i="2"/>
  <c r="T459" i="2"/>
  <c r="T251" i="2"/>
  <c r="T377" i="2"/>
  <c r="T634" i="2"/>
  <c r="T415" i="2"/>
  <c r="T618" i="2"/>
  <c r="T661" i="2"/>
  <c r="T410" i="2"/>
  <c r="T737" i="2"/>
  <c r="T696" i="2"/>
  <c r="T708" i="2"/>
  <c r="T668" i="2"/>
  <c r="T508" i="2"/>
  <c r="T401" i="2"/>
  <c r="T597" i="2"/>
  <c r="T685" i="2"/>
  <c r="T728" i="2"/>
  <c r="T602" i="2"/>
  <c r="T632" i="2"/>
  <c r="T694" i="2"/>
  <c r="T450" i="2"/>
  <c r="T681" i="2"/>
  <c r="T624" i="2"/>
  <c r="T679" i="2"/>
  <c r="T726" i="2"/>
  <c r="T703" i="2"/>
  <c r="T716" i="2"/>
  <c r="T664" i="2"/>
  <c r="T713" i="2"/>
  <c r="T639" i="2"/>
  <c r="T730" i="2"/>
  <c r="T738" i="2"/>
  <c r="S648" i="2"/>
  <c r="S502" i="2"/>
  <c r="S484" i="2"/>
  <c r="S129" i="2"/>
  <c r="S261" i="2"/>
  <c r="S396" i="2"/>
  <c r="S325" i="2"/>
  <c r="S532" i="2"/>
  <c r="S391" i="2"/>
  <c r="S673" i="2"/>
  <c r="S348" i="2"/>
  <c r="S231" i="2"/>
  <c r="S150" i="2"/>
  <c r="S674" i="2"/>
  <c r="S89" i="2"/>
  <c r="S222" i="2"/>
  <c r="S527" i="2"/>
  <c r="S598" i="2"/>
  <c r="S651" i="2"/>
  <c r="S351" i="2"/>
  <c r="S375" i="2"/>
  <c r="S389" i="2"/>
  <c r="S161" i="2"/>
  <c r="S265" i="2"/>
  <c r="S576" i="2"/>
  <c r="S565" i="2"/>
  <c r="S616" i="2"/>
  <c r="S81" i="2"/>
  <c r="S399" i="2"/>
  <c r="S74" i="2"/>
  <c r="S631" i="2"/>
  <c r="S417" i="2"/>
  <c r="S306" i="2"/>
  <c r="S709" i="2"/>
  <c r="S398" i="2"/>
  <c r="S21" i="2"/>
  <c r="S732" i="2"/>
  <c r="S61" i="2"/>
  <c r="S464" i="2"/>
  <c r="S687" i="2"/>
  <c r="S481" i="2"/>
  <c r="S319" i="2"/>
  <c r="S204" i="2"/>
  <c r="S447" i="2"/>
  <c r="S608" i="2"/>
  <c r="S530" i="2"/>
  <c r="S247" i="2"/>
  <c r="S482" i="2"/>
  <c r="S297" i="2"/>
  <c r="S330" i="2"/>
  <c r="S611" i="2"/>
  <c r="S337" i="2"/>
  <c r="S276" i="2"/>
  <c r="S175" i="2"/>
  <c r="S219" i="2"/>
  <c r="S511" i="2"/>
  <c r="S256" i="2"/>
  <c r="S475" i="2"/>
  <c r="S607" i="2"/>
  <c r="S154" i="2"/>
  <c r="S574" i="2"/>
  <c r="S514" i="2"/>
  <c r="S364" i="2"/>
  <c r="S329" i="2"/>
  <c r="S304" i="2"/>
  <c r="S343" i="2"/>
  <c r="S424" i="2"/>
  <c r="S489" i="2"/>
  <c r="S380" i="2"/>
  <c r="S592" i="2"/>
  <c r="S454" i="2"/>
  <c r="S209" i="2"/>
  <c r="S245" i="2"/>
  <c r="S164" i="2"/>
  <c r="S642" i="2"/>
  <c r="S35" i="2"/>
  <c r="S106" i="2"/>
  <c r="S310" i="2"/>
  <c r="S170" i="2"/>
  <c r="S258" i="2"/>
  <c r="S411" i="2"/>
  <c r="S259" i="2"/>
  <c r="S242" i="2"/>
  <c r="S155" i="2"/>
  <c r="S435" i="2"/>
  <c r="S547" i="2"/>
  <c r="S37" i="2"/>
  <c r="S27" i="2"/>
  <c r="S374" i="2"/>
  <c r="S365" i="2"/>
  <c r="S176" i="2"/>
  <c r="S131" i="2"/>
  <c r="S557" i="2"/>
  <c r="S612" i="2"/>
  <c r="S395" i="2"/>
  <c r="S10" i="2"/>
  <c r="S141" i="2"/>
  <c r="S516" i="2"/>
  <c r="S719" i="2"/>
  <c r="S441" i="2"/>
  <c r="S344" i="2"/>
  <c r="S357" i="2"/>
  <c r="S99" i="2"/>
  <c r="S102" i="2"/>
  <c r="S657" i="2"/>
  <c r="S370" i="2"/>
  <c r="S282" i="2"/>
  <c r="S384" i="2"/>
  <c r="S260" i="2"/>
  <c r="S513" i="2"/>
  <c r="S715" i="2"/>
  <c r="S51" i="2"/>
  <c r="S42" i="2"/>
  <c r="S46" i="2"/>
  <c r="S94" i="2"/>
  <c r="S333" i="2"/>
  <c r="S292" i="2"/>
  <c r="S346" i="2"/>
  <c r="S272" i="2"/>
  <c r="S408" i="2"/>
  <c r="S682" i="2"/>
  <c r="S570" i="2"/>
  <c r="S210" i="2"/>
  <c r="S148" i="2"/>
  <c r="S85" i="2"/>
  <c r="S378" i="2"/>
  <c r="S202" i="2"/>
  <c r="S394" i="2"/>
  <c r="S727" i="2"/>
  <c r="S162" i="2"/>
  <c r="S11" i="2"/>
  <c r="S444" i="2"/>
  <c r="S254" i="2"/>
  <c r="S518" i="2"/>
  <c r="S637" i="2"/>
  <c r="S331" i="2"/>
  <c r="S412" i="2"/>
  <c r="S663" i="2"/>
  <c r="S358" i="2"/>
  <c r="S342" i="2"/>
  <c r="S224" i="2"/>
  <c r="S653" i="2"/>
  <c r="S586" i="2"/>
  <c r="S97" i="2"/>
  <c r="S496" i="2"/>
  <c r="S471" i="2"/>
  <c r="S234" i="2"/>
  <c r="S188" i="2"/>
  <c r="S36" i="2"/>
  <c r="S446" i="2"/>
  <c r="S314" i="2"/>
  <c r="S497" i="2"/>
  <c r="S563" i="2"/>
  <c r="S393" i="2"/>
  <c r="S493" i="2"/>
  <c r="S733" i="2"/>
  <c r="S167" i="2"/>
  <c r="S221" i="2"/>
  <c r="S422" i="2"/>
  <c r="S25" i="2"/>
  <c r="S486" i="2"/>
  <c r="S525" i="2"/>
  <c r="S235" i="2"/>
  <c r="S689" i="2"/>
  <c r="S573" i="2"/>
  <c r="S195" i="2"/>
  <c r="S495" i="2"/>
  <c r="S56" i="2"/>
  <c r="S506" i="2"/>
  <c r="S321" i="2"/>
  <c r="S425" i="2"/>
  <c r="S163" i="2"/>
  <c r="S533" i="2"/>
  <c r="S116" i="2"/>
  <c r="S590" i="2"/>
  <c r="S626" i="2"/>
  <c r="S692" i="2"/>
  <c r="S541" i="2"/>
  <c r="S69" i="2"/>
  <c r="S439" i="2"/>
  <c r="S581" i="2"/>
  <c r="S266" i="2"/>
  <c r="S684" i="2"/>
  <c r="S680" i="2"/>
  <c r="S134" i="2"/>
  <c r="S641" i="2"/>
  <c r="S26" i="2"/>
  <c r="S585" i="2"/>
  <c r="S335" i="2"/>
  <c r="S336" i="2"/>
  <c r="S409" i="2"/>
  <c r="S517" i="2"/>
  <c r="S50" i="2"/>
  <c r="S206" i="2"/>
  <c r="S239" i="2"/>
  <c r="S186" i="2"/>
  <c r="S263" i="2"/>
  <c r="S635" i="2"/>
  <c r="S699" i="2"/>
  <c r="S519" i="2"/>
  <c r="S40" i="2"/>
  <c r="S57" i="2"/>
  <c r="S472" i="2"/>
  <c r="S568" i="2"/>
  <c r="S208" i="2"/>
  <c r="S633" i="2"/>
  <c r="S43" i="2"/>
  <c r="S467" i="2"/>
  <c r="S677" i="2"/>
  <c r="S456" i="2"/>
  <c r="S4" i="2"/>
  <c r="S443" i="2"/>
  <c r="S86" i="2"/>
  <c r="S303" i="2"/>
  <c r="S281" i="2"/>
  <c r="S675" i="2"/>
  <c r="S551" i="2"/>
  <c r="S323" i="2"/>
  <c r="S198" i="2"/>
  <c r="S300" i="2"/>
  <c r="S548" i="2"/>
  <c r="S445" i="2"/>
  <c r="S126" i="2"/>
  <c r="S617" i="2"/>
  <c r="S185" i="2"/>
  <c r="S669" i="2"/>
  <c r="S82" i="2"/>
  <c r="S383" i="2"/>
  <c r="S487" i="2"/>
  <c r="S406" i="2"/>
  <c r="S90" i="2"/>
  <c r="S622" i="2"/>
  <c r="S190" i="2"/>
  <c r="S339" i="2"/>
  <c r="S656" i="2"/>
  <c r="S400" i="2"/>
  <c r="S427" i="2"/>
  <c r="S295" i="2"/>
  <c r="S613" i="2"/>
  <c r="S432" i="2"/>
  <c r="S448" i="2"/>
  <c r="S45" i="2"/>
  <c r="S58" i="2"/>
  <c r="S426" i="2"/>
  <c r="S566" i="2"/>
  <c r="S30" i="2"/>
  <c r="S41" i="2"/>
  <c r="S211" i="2"/>
  <c r="S267" i="2"/>
  <c r="S299" i="2"/>
  <c r="S165" i="2"/>
  <c r="S316" i="2"/>
  <c r="S477" i="2"/>
  <c r="S203" i="2"/>
  <c r="S91" i="2"/>
  <c r="S671" i="2"/>
  <c r="S159" i="2"/>
  <c r="S31" i="2"/>
  <c r="S67" i="2"/>
  <c r="S707" i="2"/>
  <c r="S485" i="2"/>
  <c r="S704" i="2"/>
  <c r="S428" i="2"/>
  <c r="S591" i="2"/>
  <c r="S404" i="2"/>
  <c r="S470" i="2"/>
  <c r="S349" i="2"/>
  <c r="S643" i="2"/>
  <c r="S552" i="2"/>
  <c r="S461" i="2"/>
  <c r="S353" i="2"/>
  <c r="S451" i="2"/>
  <c r="S302" i="2"/>
  <c r="S19" i="2"/>
  <c r="S354" i="2"/>
  <c r="S184" i="2"/>
  <c r="S546" i="2"/>
  <c r="S390" i="2"/>
  <c r="S33" i="2"/>
  <c r="S515" i="2"/>
  <c r="S54" i="2"/>
  <c r="S558" i="2"/>
  <c r="S157" i="2"/>
  <c r="S123" i="2"/>
  <c r="S615" i="2"/>
  <c r="S718" i="2"/>
  <c r="S724" i="2"/>
  <c r="S166" i="2"/>
  <c r="S283" i="2"/>
  <c r="S564" i="2"/>
  <c r="S114" i="2"/>
  <c r="S5" i="2"/>
  <c r="S491" i="2"/>
  <c r="S492" i="2"/>
  <c r="S147" i="2"/>
  <c r="S117" i="2"/>
  <c r="S100" i="2"/>
  <c r="S407" i="2"/>
  <c r="S199" i="2"/>
  <c r="S192" i="2"/>
  <c r="S658" i="2"/>
  <c r="S194" i="2"/>
  <c r="S650" i="2"/>
  <c r="S666" i="2"/>
  <c r="S322" i="2"/>
  <c r="S145" i="2"/>
  <c r="S79" i="2"/>
  <c r="S77" i="2"/>
  <c r="S24" i="2"/>
  <c r="S499" i="2"/>
  <c r="S3" i="2"/>
  <c r="S236" i="2"/>
  <c r="S672" i="2"/>
  <c r="S121" i="2"/>
  <c r="S503" i="2"/>
  <c r="S308" i="2"/>
  <c r="S216" i="2"/>
  <c r="S478" i="2"/>
  <c r="S288" i="2"/>
  <c r="S156" i="2"/>
  <c r="S80" i="2"/>
  <c r="S332" i="2"/>
  <c r="S379" i="2"/>
  <c r="S392" i="2"/>
  <c r="S318" i="2"/>
  <c r="S98" i="2"/>
  <c r="S44" i="2"/>
  <c r="S96" i="2"/>
  <c r="S122" i="2"/>
  <c r="S2" i="2"/>
  <c r="S107" i="2"/>
  <c r="S629" i="2"/>
  <c r="S65" i="2"/>
  <c r="S103" i="2"/>
  <c r="S135" i="2"/>
  <c r="S60" i="2"/>
  <c r="S562" i="2"/>
  <c r="S647" i="2"/>
  <c r="S75" i="2"/>
  <c r="S421" i="2"/>
  <c r="S298" i="2"/>
  <c r="S200" i="2"/>
  <c r="S286" i="2"/>
  <c r="S523" i="2"/>
  <c r="S34" i="2"/>
  <c r="S139" i="2"/>
  <c r="S543" i="2"/>
  <c r="S670" i="2"/>
  <c r="S667" i="2"/>
  <c r="S560" i="2"/>
  <c r="S362" i="2"/>
  <c r="S614" i="2"/>
  <c r="S62" i="2"/>
  <c r="S113" i="2"/>
  <c r="S38" i="2"/>
  <c r="S386" i="2"/>
  <c r="S578" i="2"/>
  <c r="S207" i="2"/>
  <c r="S594" i="2"/>
  <c r="S104" i="2"/>
  <c r="S55" i="2"/>
  <c r="S118" i="2"/>
  <c r="S213" i="2"/>
  <c r="S249" i="2"/>
  <c r="S690" i="2"/>
  <c r="S158" i="2"/>
  <c r="S366" i="2"/>
  <c r="S179" i="2"/>
  <c r="S452" i="2"/>
  <c r="S101" i="2"/>
  <c r="S501" i="2"/>
  <c r="S536" i="2"/>
  <c r="S338" i="2"/>
  <c r="S105" i="2"/>
  <c r="S32" i="2"/>
  <c r="S71" i="2"/>
  <c r="S138" i="2"/>
  <c r="S23" i="2"/>
  <c r="S659" i="2"/>
  <c r="S544" i="2"/>
  <c r="S48" i="2"/>
  <c r="S92" i="2"/>
  <c r="S609" i="2"/>
  <c r="S279" i="2"/>
  <c r="S241" i="2"/>
  <c r="S12" i="2"/>
  <c r="S734" i="2"/>
  <c r="S151" i="2"/>
  <c r="S230" i="2"/>
  <c r="S490" i="2"/>
  <c r="S603" i="2"/>
  <c r="S326" i="2"/>
  <c r="S238" i="2"/>
  <c r="S182" i="2"/>
  <c r="S458" i="2"/>
  <c r="S504" i="2"/>
  <c r="S414" i="2"/>
  <c r="S542" i="2"/>
  <c r="S13" i="2"/>
  <c r="S599" i="2"/>
  <c r="S505" i="2"/>
  <c r="S284" i="2"/>
  <c r="S468" i="2"/>
  <c r="S6" i="2"/>
  <c r="S367" i="2"/>
  <c r="S420" i="2"/>
  <c r="S196" i="2"/>
  <c r="S232" i="2"/>
  <c r="S20" i="2"/>
  <c r="S397" i="2"/>
  <c r="S413" i="2"/>
  <c r="S14" i="2"/>
  <c r="S619" i="2"/>
  <c r="S171" i="2"/>
  <c r="S273" i="2"/>
  <c r="S218" i="2"/>
  <c r="S695" i="2"/>
  <c r="S640" i="2"/>
  <c r="S686" i="2"/>
  <c r="S500" i="2"/>
  <c r="S28" i="2"/>
  <c r="S294" i="2"/>
  <c r="S360" i="2"/>
  <c r="S264" i="2"/>
  <c r="S698" i="2"/>
  <c r="S722" i="2"/>
  <c r="S237" i="2"/>
  <c r="S197" i="2"/>
  <c r="S455" i="2"/>
  <c r="S119" i="2"/>
  <c r="S130" i="2"/>
  <c r="S289" i="2"/>
  <c r="S593" i="2"/>
  <c r="S595" i="2"/>
  <c r="S437" i="2"/>
  <c r="S189" i="2"/>
  <c r="S168" i="2"/>
  <c r="S16" i="2"/>
  <c r="S540" i="2"/>
  <c r="S623" i="2"/>
  <c r="S268" i="2"/>
  <c r="S649" i="2"/>
  <c r="S604" i="2"/>
  <c r="S535" i="2"/>
  <c r="S52" i="2"/>
  <c r="S274" i="2"/>
  <c r="S8" i="2"/>
  <c r="S233" i="2"/>
  <c r="S220" i="2"/>
  <c r="S465" i="2"/>
  <c r="S376" i="2"/>
  <c r="S520" i="2"/>
  <c r="S109" i="2"/>
  <c r="S63" i="2"/>
  <c r="S124" i="2"/>
  <c r="S328" i="2"/>
  <c r="S7" i="2"/>
  <c r="S660" i="2"/>
  <c r="S9" i="2"/>
  <c r="S610" i="2"/>
  <c r="S418" i="2"/>
  <c r="S143" i="2"/>
  <c r="S596" i="2"/>
  <c r="S474" i="2"/>
  <c r="S169" i="2"/>
  <c r="S460" i="2"/>
  <c r="S705" i="2"/>
  <c r="S243" i="2"/>
  <c r="S149" i="2"/>
  <c r="S301" i="2"/>
  <c r="S430" i="2"/>
  <c r="S403" i="2"/>
  <c r="S15" i="2"/>
  <c r="S95" i="2"/>
  <c r="S549" i="2"/>
  <c r="S645" i="2"/>
  <c r="S132" i="2"/>
  <c r="S17" i="2"/>
  <c r="S285" i="2"/>
  <c r="S269" i="2"/>
  <c r="S625" i="2"/>
  <c r="S720" i="2"/>
  <c r="S431" i="2"/>
  <c r="S572" i="2"/>
  <c r="S373" i="2"/>
  <c r="S579" i="2"/>
  <c r="S225" i="2"/>
  <c r="S278" i="2"/>
  <c r="S559" i="2"/>
  <c r="S257" i="2"/>
  <c r="S18" i="2"/>
  <c r="S193" i="2"/>
  <c r="S371" i="2"/>
  <c r="S84" i="2"/>
  <c r="S296" i="2"/>
  <c r="S509" i="2"/>
  <c r="S214" i="2"/>
  <c r="S550" i="2"/>
  <c r="S652" i="2"/>
  <c r="S534" i="2"/>
  <c r="S244" i="2"/>
  <c r="S334" i="2"/>
  <c r="S691" i="2"/>
  <c r="S215" i="2"/>
  <c r="S429" i="2"/>
  <c r="S582" i="2"/>
  <c r="S539" i="2"/>
  <c r="S731" i="2"/>
  <c r="S510" i="2"/>
  <c r="S226" i="2"/>
  <c r="S250" i="2"/>
  <c r="S315" i="2"/>
  <c r="S569" i="2"/>
  <c r="S423" i="2"/>
  <c r="S385" i="2"/>
  <c r="S87" i="2"/>
  <c r="S507" i="2"/>
  <c r="S721" i="2"/>
  <c r="S53" i="2"/>
  <c r="S76" i="2"/>
  <c r="S305" i="2"/>
  <c r="S248" i="2"/>
  <c r="S47" i="2"/>
  <c r="S723" i="2"/>
  <c r="S556" i="2"/>
  <c r="S606" i="2"/>
  <c r="S678" i="2"/>
  <c r="S717" i="2"/>
  <c r="S356" i="2"/>
  <c r="S512" i="2"/>
  <c r="S453" i="2"/>
  <c r="S605" i="2"/>
  <c r="S252" i="2"/>
  <c r="S49" i="2"/>
  <c r="S291" i="2"/>
  <c r="S355" i="2"/>
  <c r="S361" i="2"/>
  <c r="S262" i="2"/>
  <c r="S88" i="2"/>
  <c r="S312" i="2"/>
  <c r="S112" i="2"/>
  <c r="S201" i="2"/>
  <c r="S359" i="2"/>
  <c r="S29" i="2"/>
  <c r="S434" i="2"/>
  <c r="S714" i="2"/>
  <c r="S178" i="2"/>
  <c r="S436" i="2"/>
  <c r="S382" i="2"/>
  <c r="S287" i="2"/>
  <c r="S93" i="2"/>
  <c r="S320" i="2"/>
  <c r="S463" i="2"/>
  <c r="S419" i="2"/>
  <c r="S350" i="2"/>
  <c r="S701" i="2"/>
  <c r="S589" i="2"/>
  <c r="S187" i="2"/>
  <c r="S588" i="2"/>
  <c r="S575" i="2"/>
  <c r="S571" i="2"/>
  <c r="S340" i="2"/>
  <c r="S388" i="2"/>
  <c r="S275" i="2"/>
  <c r="S538" i="2"/>
  <c r="S710" i="2"/>
  <c r="S22" i="2"/>
  <c r="S480" i="2"/>
  <c r="S70" i="2"/>
  <c r="S83" i="2"/>
  <c r="S120" i="2"/>
  <c r="S152" i="2"/>
  <c r="S59" i="2"/>
  <c r="S64" i="2"/>
  <c r="S293" i="2"/>
  <c r="S583" i="2"/>
  <c r="S725" i="2"/>
  <c r="S311" i="2"/>
  <c r="S115" i="2"/>
  <c r="S567" i="2"/>
  <c r="S381" i="2"/>
  <c r="S271" i="2"/>
  <c r="S173" i="2"/>
  <c r="S78" i="2"/>
  <c r="S416" i="2"/>
  <c r="S144" i="2"/>
  <c r="S621" i="2"/>
  <c r="S177" i="2"/>
  <c r="S644" i="2"/>
  <c r="S537" i="2"/>
  <c r="S531" i="2"/>
  <c r="S483" i="2"/>
  <c r="S128" i="2"/>
  <c r="S205" i="2"/>
  <c r="S577" i="2"/>
  <c r="S180" i="2"/>
  <c r="S307" i="2"/>
  <c r="S601" i="2"/>
  <c r="S638" i="2"/>
  <c r="S735" i="2"/>
  <c r="S240" i="2"/>
  <c r="S654" i="2"/>
  <c r="S68" i="2"/>
  <c r="S440" i="2"/>
  <c r="S655" i="2"/>
  <c r="S529" i="2"/>
  <c r="S39" i="2"/>
  <c r="S479" i="2"/>
  <c r="S469" i="2"/>
  <c r="S438" i="2"/>
  <c r="S136" i="2"/>
  <c r="S309" i="2"/>
  <c r="S545" i="2"/>
  <c r="S72" i="2"/>
  <c r="S290" i="2"/>
  <c r="S584" i="2"/>
  <c r="S488" i="2"/>
  <c r="S341" i="2"/>
  <c r="S73" i="2"/>
  <c r="S66" i="2"/>
  <c r="S627" i="2"/>
  <c r="S153" i="2"/>
  <c r="S352" i="2"/>
  <c r="S317" i="2"/>
  <c r="S636" i="2"/>
  <c r="S172" i="2"/>
  <c r="S368" i="2"/>
  <c r="S110" i="2"/>
  <c r="S142" i="2"/>
  <c r="S457" i="2"/>
  <c r="S700" i="2"/>
  <c r="S191" i="2"/>
  <c r="S662" i="2"/>
  <c r="S706" i="2"/>
  <c r="S600" i="2"/>
  <c r="S140" i="2"/>
  <c r="S280" i="2"/>
  <c r="S246" i="2"/>
  <c r="S646" i="2"/>
  <c r="S712" i="2"/>
  <c r="S524" i="2"/>
  <c r="S676" i="2"/>
  <c r="S160" i="2"/>
  <c r="S277" i="2"/>
  <c r="S522" i="2"/>
  <c r="S620" i="2"/>
  <c r="S345" i="2"/>
  <c r="S253" i="2"/>
  <c r="S554" i="2"/>
  <c r="S697" i="2"/>
  <c r="S347" i="2"/>
  <c r="S553" i="2"/>
  <c r="S466" i="2"/>
  <c r="S183" i="2"/>
  <c r="S628" i="2"/>
  <c r="S462" i="2"/>
  <c r="S174" i="2"/>
  <c r="S688" i="2"/>
  <c r="S442" i="2"/>
  <c r="S372" i="2"/>
  <c r="S630" i="2"/>
  <c r="S736" i="2"/>
  <c r="S449" i="2"/>
  <c r="S125" i="2"/>
  <c r="S137" i="2"/>
  <c r="S327" i="2"/>
  <c r="S228" i="2"/>
  <c r="S324" i="2"/>
  <c r="S229" i="2"/>
  <c r="S473" i="2"/>
  <c r="S555" i="2"/>
  <c r="S223" i="2"/>
  <c r="S227" i="2"/>
  <c r="S255" i="2"/>
  <c r="S133" i="2"/>
  <c r="S729" i="2"/>
  <c r="S405" i="2"/>
  <c r="S528" i="2"/>
  <c r="S212" i="2"/>
  <c r="S402" i="2"/>
  <c r="S181" i="2"/>
  <c r="S526" i="2"/>
  <c r="S108" i="2"/>
  <c r="S111" i="2"/>
  <c r="S313" i="2"/>
  <c r="S683" i="2"/>
  <c r="S561" i="2"/>
  <c r="S693" i="2"/>
  <c r="S387" i="2"/>
  <c r="S702" i="2"/>
  <c r="S433" i="2"/>
  <c r="S270" i="2"/>
  <c r="S217" i="2"/>
  <c r="S498" i="2"/>
  <c r="S521" i="2"/>
  <c r="S369" i="2"/>
  <c r="S146" i="2"/>
  <c r="S494" i="2"/>
  <c r="S711" i="2"/>
  <c r="S587" i="2"/>
  <c r="S363" i="2"/>
  <c r="S127" i="2"/>
  <c r="S476" i="2"/>
  <c r="S580" i="2"/>
  <c r="S665" i="2"/>
  <c r="S459" i="2"/>
  <c r="S251" i="2"/>
  <c r="S377" i="2"/>
  <c r="S634" i="2"/>
  <c r="S415" i="2"/>
  <c r="S618" i="2"/>
  <c r="S661" i="2"/>
  <c r="S410" i="2"/>
  <c r="S737" i="2"/>
  <c r="S696" i="2"/>
  <c r="S708" i="2"/>
  <c r="S668" i="2"/>
  <c r="S508" i="2"/>
  <c r="S401" i="2"/>
  <c r="S597" i="2"/>
  <c r="S685" i="2"/>
  <c r="S728" i="2"/>
  <c r="S602" i="2"/>
  <c r="S632" i="2"/>
  <c r="S694" i="2"/>
  <c r="S450" i="2"/>
  <c r="S681" i="2"/>
  <c r="S624" i="2"/>
  <c r="S679" i="2"/>
  <c r="S726" i="2"/>
  <c r="S703" i="2"/>
  <c r="S716" i="2"/>
  <c r="S664" i="2"/>
  <c r="S713" i="2"/>
  <c r="S639" i="2"/>
  <c r="S730" i="2"/>
  <c r="S738" i="2"/>
  <c r="N648" i="2"/>
  <c r="N502" i="2"/>
  <c r="N484" i="2"/>
  <c r="N129" i="2"/>
  <c r="N261" i="2"/>
  <c r="N396" i="2"/>
  <c r="N325" i="2"/>
  <c r="N532" i="2"/>
  <c r="N391" i="2"/>
  <c r="N673" i="2"/>
  <c r="N348" i="2"/>
  <c r="N231" i="2"/>
  <c r="N150" i="2"/>
  <c r="N674" i="2"/>
  <c r="N89" i="2"/>
  <c r="N222" i="2"/>
  <c r="N527" i="2"/>
  <c r="N598" i="2"/>
  <c r="N651" i="2"/>
  <c r="N351" i="2"/>
  <c r="N375" i="2"/>
  <c r="N389" i="2"/>
  <c r="N161" i="2"/>
  <c r="N265" i="2"/>
  <c r="N576" i="2"/>
  <c r="N565" i="2"/>
  <c r="N616" i="2"/>
  <c r="N81" i="2"/>
  <c r="N399" i="2"/>
  <c r="N74" i="2"/>
  <c r="N631" i="2"/>
  <c r="N417" i="2"/>
  <c r="N306" i="2"/>
  <c r="N709" i="2"/>
  <c r="N398" i="2"/>
  <c r="N21" i="2"/>
  <c r="N732" i="2"/>
  <c r="N61" i="2"/>
  <c r="N464" i="2"/>
  <c r="N687" i="2"/>
  <c r="N481" i="2"/>
  <c r="N319" i="2"/>
  <c r="N204" i="2"/>
  <c r="N447" i="2"/>
  <c r="N608" i="2"/>
  <c r="N530" i="2"/>
  <c r="N247" i="2"/>
  <c r="N482" i="2"/>
  <c r="N297" i="2"/>
  <c r="N330" i="2"/>
  <c r="N611" i="2"/>
  <c r="N337" i="2"/>
  <c r="N276" i="2"/>
  <c r="N175" i="2"/>
  <c r="N219" i="2"/>
  <c r="N511" i="2"/>
  <c r="N256" i="2"/>
  <c r="N475" i="2"/>
  <c r="N607" i="2"/>
  <c r="N154" i="2"/>
  <c r="N574" i="2"/>
  <c r="N514" i="2"/>
  <c r="N364" i="2"/>
  <c r="N329" i="2"/>
  <c r="N304" i="2"/>
  <c r="N343" i="2"/>
  <c r="N424" i="2"/>
  <c r="N489" i="2"/>
  <c r="N380" i="2"/>
  <c r="N592" i="2"/>
  <c r="N454" i="2"/>
  <c r="N209" i="2"/>
  <c r="N245" i="2"/>
  <c r="N164" i="2"/>
  <c r="N642" i="2"/>
  <c r="N35" i="2"/>
  <c r="N106" i="2"/>
  <c r="N310" i="2"/>
  <c r="N170" i="2"/>
  <c r="N258" i="2"/>
  <c r="N411" i="2"/>
  <c r="N259" i="2"/>
  <c r="N242" i="2"/>
  <c r="N155" i="2"/>
  <c r="N435" i="2"/>
  <c r="N547" i="2"/>
  <c r="N37" i="2"/>
  <c r="N27" i="2"/>
  <c r="N374" i="2"/>
  <c r="N365" i="2"/>
  <c r="N176" i="2"/>
  <c r="N131" i="2"/>
  <c r="N557" i="2"/>
  <c r="N612" i="2"/>
  <c r="N395" i="2"/>
  <c r="N10" i="2"/>
  <c r="N141" i="2"/>
  <c r="N516" i="2"/>
  <c r="N719" i="2"/>
  <c r="N441" i="2"/>
  <c r="N344" i="2"/>
  <c r="N357" i="2"/>
  <c r="N99" i="2"/>
  <c r="N102" i="2"/>
  <c r="N657" i="2"/>
  <c r="N370" i="2"/>
  <c r="N282" i="2"/>
  <c r="N384" i="2"/>
  <c r="N260" i="2"/>
  <c r="N513" i="2"/>
  <c r="N715" i="2"/>
  <c r="N51" i="2"/>
  <c r="N42" i="2"/>
  <c r="N46" i="2"/>
  <c r="N94" i="2"/>
  <c r="N333" i="2"/>
  <c r="N292" i="2"/>
  <c r="N346" i="2"/>
  <c r="N272" i="2"/>
  <c r="N408" i="2"/>
  <c r="N682" i="2"/>
  <c r="N570" i="2"/>
  <c r="N210" i="2"/>
  <c r="N148" i="2"/>
  <c r="N85" i="2"/>
  <c r="N378" i="2"/>
  <c r="N202" i="2"/>
  <c r="N394" i="2"/>
  <c r="N727" i="2"/>
  <c r="N162" i="2"/>
  <c r="N11" i="2"/>
  <c r="N444" i="2"/>
  <c r="N254" i="2"/>
  <c r="N518" i="2"/>
  <c r="N637" i="2"/>
  <c r="N331" i="2"/>
  <c r="N412" i="2"/>
  <c r="N663" i="2"/>
  <c r="N358" i="2"/>
  <c r="N342" i="2"/>
  <c r="N224" i="2"/>
  <c r="N653" i="2"/>
  <c r="N586" i="2"/>
  <c r="N97" i="2"/>
  <c r="N496" i="2"/>
  <c r="N471" i="2"/>
  <c r="N234" i="2"/>
  <c r="N188" i="2"/>
  <c r="N36" i="2"/>
  <c r="N446" i="2"/>
  <c r="N314" i="2"/>
  <c r="N497" i="2"/>
  <c r="N563" i="2"/>
  <c r="N393" i="2"/>
  <c r="N493" i="2"/>
  <c r="N733" i="2"/>
  <c r="N167" i="2"/>
  <c r="N221" i="2"/>
  <c r="N422" i="2"/>
  <c r="N25" i="2"/>
  <c r="N486" i="2"/>
  <c r="N525" i="2"/>
  <c r="N235" i="2"/>
  <c r="N689" i="2"/>
  <c r="N573" i="2"/>
  <c r="N195" i="2"/>
  <c r="N495" i="2"/>
  <c r="N56" i="2"/>
  <c r="N506" i="2"/>
  <c r="N321" i="2"/>
  <c r="N425" i="2"/>
  <c r="N163" i="2"/>
  <c r="N533" i="2"/>
  <c r="N116" i="2"/>
  <c r="N590" i="2"/>
  <c r="N626" i="2"/>
  <c r="N692" i="2"/>
  <c r="N541" i="2"/>
  <c r="N69" i="2"/>
  <c r="N439" i="2"/>
  <c r="N581" i="2"/>
  <c r="N266" i="2"/>
  <c r="N684" i="2"/>
  <c r="N680" i="2"/>
  <c r="N134" i="2"/>
  <c r="N641" i="2"/>
  <c r="N26" i="2"/>
  <c r="N585" i="2"/>
  <c r="N335" i="2"/>
  <c r="N336" i="2"/>
  <c r="N409" i="2"/>
  <c r="N517" i="2"/>
  <c r="N50" i="2"/>
  <c r="N206" i="2"/>
  <c r="N239" i="2"/>
  <c r="N186" i="2"/>
  <c r="N263" i="2"/>
  <c r="N635" i="2"/>
  <c r="N699" i="2"/>
  <c r="N519" i="2"/>
  <c r="N40" i="2"/>
  <c r="N57" i="2"/>
  <c r="N472" i="2"/>
  <c r="N568" i="2"/>
  <c r="N208" i="2"/>
  <c r="N633" i="2"/>
  <c r="N43" i="2"/>
  <c r="N467" i="2"/>
  <c r="N677" i="2"/>
  <c r="N456" i="2"/>
  <c r="N4" i="2"/>
  <c r="N443" i="2"/>
  <c r="N86" i="2"/>
  <c r="N303" i="2"/>
  <c r="N281" i="2"/>
  <c r="N675" i="2"/>
  <c r="N551" i="2"/>
  <c r="N323" i="2"/>
  <c r="N198" i="2"/>
  <c r="N300" i="2"/>
  <c r="N548" i="2"/>
  <c r="N445" i="2"/>
  <c r="N126" i="2"/>
  <c r="N617" i="2"/>
  <c r="N185" i="2"/>
  <c r="N669" i="2"/>
  <c r="N82" i="2"/>
  <c r="N383" i="2"/>
  <c r="N487" i="2"/>
  <c r="N406" i="2"/>
  <c r="N90" i="2"/>
  <c r="N622" i="2"/>
  <c r="N190" i="2"/>
  <c r="N339" i="2"/>
  <c r="N656" i="2"/>
  <c r="N400" i="2"/>
  <c r="N427" i="2"/>
  <c r="N295" i="2"/>
  <c r="N613" i="2"/>
  <c r="N432" i="2"/>
  <c r="N448" i="2"/>
  <c r="N45" i="2"/>
  <c r="N58" i="2"/>
  <c r="N426" i="2"/>
  <c r="N566" i="2"/>
  <c r="N30" i="2"/>
  <c r="N41" i="2"/>
  <c r="N211" i="2"/>
  <c r="N267" i="2"/>
  <c r="N299" i="2"/>
  <c r="N165" i="2"/>
  <c r="N316" i="2"/>
  <c r="N477" i="2"/>
  <c r="N203" i="2"/>
  <c r="N91" i="2"/>
  <c r="N671" i="2"/>
  <c r="N159" i="2"/>
  <c r="N31" i="2"/>
  <c r="N67" i="2"/>
  <c r="N707" i="2"/>
  <c r="N485" i="2"/>
  <c r="N704" i="2"/>
  <c r="N428" i="2"/>
  <c r="N591" i="2"/>
  <c r="N404" i="2"/>
  <c r="N470" i="2"/>
  <c r="N349" i="2"/>
  <c r="N643" i="2"/>
  <c r="N552" i="2"/>
  <c r="N461" i="2"/>
  <c r="N353" i="2"/>
  <c r="N451" i="2"/>
  <c r="N302" i="2"/>
  <c r="N19" i="2"/>
  <c r="N354" i="2"/>
  <c r="N184" i="2"/>
  <c r="N546" i="2"/>
  <c r="N390" i="2"/>
  <c r="N33" i="2"/>
  <c r="N515" i="2"/>
  <c r="N54" i="2"/>
  <c r="N558" i="2"/>
  <c r="N157" i="2"/>
  <c r="N123" i="2"/>
  <c r="N615" i="2"/>
  <c r="N718" i="2"/>
  <c r="N724" i="2"/>
  <c r="N166" i="2"/>
  <c r="N283" i="2"/>
  <c r="N564" i="2"/>
  <c r="N114" i="2"/>
  <c r="N5" i="2"/>
  <c r="N491" i="2"/>
  <c r="N492" i="2"/>
  <c r="N147" i="2"/>
  <c r="N117" i="2"/>
  <c r="N100" i="2"/>
  <c r="N407" i="2"/>
  <c r="N199" i="2"/>
  <c r="N192" i="2"/>
  <c r="N658" i="2"/>
  <c r="N194" i="2"/>
  <c r="N650" i="2"/>
  <c r="N666" i="2"/>
  <c r="N322" i="2"/>
  <c r="N145" i="2"/>
  <c r="N79" i="2"/>
  <c r="N77" i="2"/>
  <c r="N24" i="2"/>
  <c r="N499" i="2"/>
  <c r="N3" i="2"/>
  <c r="N236" i="2"/>
  <c r="N672" i="2"/>
  <c r="N121" i="2"/>
  <c r="N503" i="2"/>
  <c r="N308" i="2"/>
  <c r="N216" i="2"/>
  <c r="N478" i="2"/>
  <c r="N288" i="2"/>
  <c r="N156" i="2"/>
  <c r="N80" i="2"/>
  <c r="N332" i="2"/>
  <c r="N379" i="2"/>
  <c r="N392" i="2"/>
  <c r="N318" i="2"/>
  <c r="N98" i="2"/>
  <c r="N44" i="2"/>
  <c r="N96" i="2"/>
  <c r="N122" i="2"/>
  <c r="N2" i="2"/>
  <c r="N107" i="2"/>
  <c r="N629" i="2"/>
  <c r="N65" i="2"/>
  <c r="N103" i="2"/>
  <c r="N135" i="2"/>
  <c r="N60" i="2"/>
  <c r="N562" i="2"/>
  <c r="N647" i="2"/>
  <c r="N75" i="2"/>
  <c r="N421" i="2"/>
  <c r="N298" i="2"/>
  <c r="N200" i="2"/>
  <c r="N286" i="2"/>
  <c r="N523" i="2"/>
  <c r="N34" i="2"/>
  <c r="N139" i="2"/>
  <c r="N543" i="2"/>
  <c r="N670" i="2"/>
  <c r="N667" i="2"/>
  <c r="N560" i="2"/>
  <c r="N362" i="2"/>
  <c r="N614" i="2"/>
  <c r="N62" i="2"/>
  <c r="N113" i="2"/>
  <c r="N38" i="2"/>
  <c r="N386" i="2"/>
  <c r="N578" i="2"/>
  <c r="N207" i="2"/>
  <c r="N594" i="2"/>
  <c r="N104" i="2"/>
  <c r="N55" i="2"/>
  <c r="N118" i="2"/>
  <c r="N213" i="2"/>
  <c r="N249" i="2"/>
  <c r="N690" i="2"/>
  <c r="N158" i="2"/>
  <c r="N366" i="2"/>
  <c r="N179" i="2"/>
  <c r="N452" i="2"/>
  <c r="N101" i="2"/>
  <c r="N501" i="2"/>
  <c r="N536" i="2"/>
  <c r="N338" i="2"/>
  <c r="N105" i="2"/>
  <c r="N32" i="2"/>
  <c r="N71" i="2"/>
  <c r="N138" i="2"/>
  <c r="N23" i="2"/>
  <c r="N659" i="2"/>
  <c r="N544" i="2"/>
  <c r="N48" i="2"/>
  <c r="N92" i="2"/>
  <c r="N609" i="2"/>
  <c r="N279" i="2"/>
  <c r="N241" i="2"/>
  <c r="N12" i="2"/>
  <c r="N734" i="2"/>
  <c r="N151" i="2"/>
  <c r="N230" i="2"/>
  <c r="N490" i="2"/>
  <c r="N603" i="2"/>
  <c r="N326" i="2"/>
  <c r="N238" i="2"/>
  <c r="N182" i="2"/>
  <c r="N458" i="2"/>
  <c r="N504" i="2"/>
  <c r="N414" i="2"/>
  <c r="N542" i="2"/>
  <c r="N13" i="2"/>
  <c r="N599" i="2"/>
  <c r="N505" i="2"/>
  <c r="N284" i="2"/>
  <c r="N468" i="2"/>
  <c r="N6" i="2"/>
  <c r="N367" i="2"/>
  <c r="N420" i="2"/>
  <c r="N196" i="2"/>
  <c r="N232" i="2"/>
  <c r="N20" i="2"/>
  <c r="N397" i="2"/>
  <c r="N413" i="2"/>
  <c r="N14" i="2"/>
  <c r="N619" i="2"/>
  <c r="N171" i="2"/>
  <c r="N273" i="2"/>
  <c r="N218" i="2"/>
  <c r="N695" i="2"/>
  <c r="N640" i="2"/>
  <c r="N686" i="2"/>
  <c r="N500" i="2"/>
  <c r="N28" i="2"/>
  <c r="N294" i="2"/>
  <c r="N360" i="2"/>
  <c r="N264" i="2"/>
  <c r="N698" i="2"/>
  <c r="N722" i="2"/>
  <c r="N237" i="2"/>
  <c r="N197" i="2"/>
  <c r="N455" i="2"/>
  <c r="N119" i="2"/>
  <c r="N130" i="2"/>
  <c r="N289" i="2"/>
  <c r="N593" i="2"/>
  <c r="N595" i="2"/>
  <c r="N437" i="2"/>
  <c r="N189" i="2"/>
  <c r="N168" i="2"/>
  <c r="N16" i="2"/>
  <c r="N540" i="2"/>
  <c r="N623" i="2"/>
  <c r="N268" i="2"/>
  <c r="N649" i="2"/>
  <c r="N604" i="2"/>
  <c r="N535" i="2"/>
  <c r="N52" i="2"/>
  <c r="N274" i="2"/>
  <c r="N8" i="2"/>
  <c r="N233" i="2"/>
  <c r="N220" i="2"/>
  <c r="N465" i="2"/>
  <c r="N376" i="2"/>
  <c r="N520" i="2"/>
  <c r="N109" i="2"/>
  <c r="N63" i="2"/>
  <c r="N124" i="2"/>
  <c r="N328" i="2"/>
  <c r="N7" i="2"/>
  <c r="N660" i="2"/>
  <c r="N9" i="2"/>
  <c r="N610" i="2"/>
  <c r="N418" i="2"/>
  <c r="N143" i="2"/>
  <c r="N596" i="2"/>
  <c r="N474" i="2"/>
  <c r="N169" i="2"/>
  <c r="N460" i="2"/>
  <c r="N705" i="2"/>
  <c r="N243" i="2"/>
  <c r="N149" i="2"/>
  <c r="N301" i="2"/>
  <c r="N430" i="2"/>
  <c r="N403" i="2"/>
  <c r="N15" i="2"/>
  <c r="N95" i="2"/>
  <c r="N549" i="2"/>
  <c r="N645" i="2"/>
  <c r="N132" i="2"/>
  <c r="N17" i="2"/>
  <c r="N285" i="2"/>
  <c r="N269" i="2"/>
  <c r="N625" i="2"/>
  <c r="N720" i="2"/>
  <c r="N431" i="2"/>
  <c r="N572" i="2"/>
  <c r="N373" i="2"/>
  <c r="N579" i="2"/>
  <c r="N225" i="2"/>
  <c r="N278" i="2"/>
  <c r="N559" i="2"/>
  <c r="N257" i="2"/>
  <c r="N18" i="2"/>
  <c r="N193" i="2"/>
  <c r="N371" i="2"/>
  <c r="N84" i="2"/>
  <c r="N296" i="2"/>
  <c r="N509" i="2"/>
  <c r="N214" i="2"/>
  <c r="N550" i="2"/>
  <c r="N652" i="2"/>
  <c r="N534" i="2"/>
  <c r="N244" i="2"/>
  <c r="N334" i="2"/>
  <c r="N691" i="2"/>
  <c r="N215" i="2"/>
  <c r="N429" i="2"/>
  <c r="N582" i="2"/>
  <c r="N539" i="2"/>
  <c r="N731" i="2"/>
  <c r="N510" i="2"/>
  <c r="N226" i="2"/>
  <c r="N250" i="2"/>
  <c r="N315" i="2"/>
  <c r="N569" i="2"/>
  <c r="N423" i="2"/>
  <c r="N385" i="2"/>
  <c r="N87" i="2"/>
  <c r="N507" i="2"/>
  <c r="N721" i="2"/>
  <c r="N53" i="2"/>
  <c r="N76" i="2"/>
  <c r="N305" i="2"/>
  <c r="N248" i="2"/>
  <c r="N47" i="2"/>
  <c r="N723" i="2"/>
  <c r="N556" i="2"/>
  <c r="N606" i="2"/>
  <c r="N678" i="2"/>
  <c r="N717" i="2"/>
  <c r="N356" i="2"/>
  <c r="N512" i="2"/>
  <c r="N453" i="2"/>
  <c r="N605" i="2"/>
  <c r="N252" i="2"/>
  <c r="N49" i="2"/>
  <c r="N291" i="2"/>
  <c r="N355" i="2"/>
  <c r="N361" i="2"/>
  <c r="N262" i="2"/>
  <c r="N88" i="2"/>
  <c r="N312" i="2"/>
  <c r="N112" i="2"/>
  <c r="N201" i="2"/>
  <c r="N359" i="2"/>
  <c r="N29" i="2"/>
  <c r="N434" i="2"/>
  <c r="N714" i="2"/>
  <c r="N178" i="2"/>
  <c r="N436" i="2"/>
  <c r="N382" i="2"/>
  <c r="N287" i="2"/>
  <c r="N93" i="2"/>
  <c r="N320" i="2"/>
  <c r="N463" i="2"/>
  <c r="N419" i="2"/>
  <c r="N350" i="2"/>
  <c r="N701" i="2"/>
  <c r="N589" i="2"/>
  <c r="N187" i="2"/>
  <c r="N588" i="2"/>
  <c r="N575" i="2"/>
  <c r="N571" i="2"/>
  <c r="N340" i="2"/>
  <c r="N388" i="2"/>
  <c r="N275" i="2"/>
  <c r="N538" i="2"/>
  <c r="N710" i="2"/>
  <c r="N22" i="2"/>
  <c r="N480" i="2"/>
  <c r="N70" i="2"/>
  <c r="N83" i="2"/>
  <c r="N120" i="2"/>
  <c r="N152" i="2"/>
  <c r="N59" i="2"/>
  <c r="N64" i="2"/>
  <c r="N293" i="2"/>
  <c r="N583" i="2"/>
  <c r="N725" i="2"/>
  <c r="N311" i="2"/>
  <c r="N115" i="2"/>
  <c r="N567" i="2"/>
  <c r="N381" i="2"/>
  <c r="N271" i="2"/>
  <c r="N173" i="2"/>
  <c r="N78" i="2"/>
  <c r="N416" i="2"/>
  <c r="N144" i="2"/>
  <c r="N621" i="2"/>
  <c r="N177" i="2"/>
  <c r="N644" i="2"/>
  <c r="N537" i="2"/>
  <c r="N531" i="2"/>
  <c r="N483" i="2"/>
  <c r="N128" i="2"/>
  <c r="N205" i="2"/>
  <c r="N577" i="2"/>
  <c r="N180" i="2"/>
  <c r="N307" i="2"/>
  <c r="N601" i="2"/>
  <c r="N638" i="2"/>
  <c r="N735" i="2"/>
  <c r="N240" i="2"/>
  <c r="N654" i="2"/>
  <c r="N68" i="2"/>
  <c r="N440" i="2"/>
  <c r="N655" i="2"/>
  <c r="N529" i="2"/>
  <c r="N39" i="2"/>
  <c r="N479" i="2"/>
  <c r="N469" i="2"/>
  <c r="N438" i="2"/>
  <c r="N136" i="2"/>
  <c r="N309" i="2"/>
  <c r="N545" i="2"/>
  <c r="N72" i="2"/>
  <c r="N290" i="2"/>
  <c r="N584" i="2"/>
  <c r="N488" i="2"/>
  <c r="N341" i="2"/>
  <c r="N73" i="2"/>
  <c r="N66" i="2"/>
  <c r="N627" i="2"/>
  <c r="N153" i="2"/>
  <c r="N352" i="2"/>
  <c r="N317" i="2"/>
  <c r="N636" i="2"/>
  <c r="N172" i="2"/>
  <c r="N368" i="2"/>
  <c r="N110" i="2"/>
  <c r="N142" i="2"/>
  <c r="N457" i="2"/>
  <c r="N700" i="2"/>
  <c r="N191" i="2"/>
  <c r="N662" i="2"/>
  <c r="N706" i="2"/>
  <c r="N600" i="2"/>
  <c r="N140" i="2"/>
  <c r="N280" i="2"/>
  <c r="N246" i="2"/>
  <c r="N646" i="2"/>
  <c r="N712" i="2"/>
  <c r="N524" i="2"/>
  <c r="N676" i="2"/>
  <c r="N160" i="2"/>
  <c r="N277" i="2"/>
  <c r="N522" i="2"/>
  <c r="N620" i="2"/>
  <c r="N345" i="2"/>
  <c r="N253" i="2"/>
  <c r="N554" i="2"/>
  <c r="N697" i="2"/>
  <c r="N347" i="2"/>
  <c r="N553" i="2"/>
  <c r="N466" i="2"/>
  <c r="N183" i="2"/>
  <c r="N628" i="2"/>
  <c r="N462" i="2"/>
  <c r="N174" i="2"/>
  <c r="N688" i="2"/>
  <c r="N442" i="2"/>
  <c r="N372" i="2"/>
  <c r="N630" i="2"/>
  <c r="N736" i="2"/>
  <c r="N449" i="2"/>
  <c r="N125" i="2"/>
  <c r="N137" i="2"/>
  <c r="N327" i="2"/>
  <c r="N228" i="2"/>
  <c r="N324" i="2"/>
  <c r="N229" i="2"/>
  <c r="N473" i="2"/>
  <c r="N555" i="2"/>
  <c r="N223" i="2"/>
  <c r="N227" i="2"/>
  <c r="N255" i="2"/>
  <c r="N133" i="2"/>
  <c r="N729" i="2"/>
  <c r="N405" i="2"/>
  <c r="N528" i="2"/>
  <c r="N212" i="2"/>
  <c r="N402" i="2"/>
  <c r="N181" i="2"/>
  <c r="N526" i="2"/>
  <c r="N108" i="2"/>
  <c r="N111" i="2"/>
  <c r="N313" i="2"/>
  <c r="N683" i="2"/>
  <c r="N561" i="2"/>
  <c r="N693" i="2"/>
  <c r="N387" i="2"/>
  <c r="N702" i="2"/>
  <c r="N433" i="2"/>
  <c r="N270" i="2"/>
  <c r="N217" i="2"/>
  <c r="N498" i="2"/>
  <c r="N521" i="2"/>
  <c r="N369" i="2"/>
  <c r="N146" i="2"/>
  <c r="N494" i="2"/>
  <c r="N711" i="2"/>
  <c r="N587" i="2"/>
  <c r="N363" i="2"/>
  <c r="N127" i="2"/>
  <c r="N476" i="2"/>
  <c r="N580" i="2"/>
  <c r="N665" i="2"/>
  <c r="N459" i="2"/>
  <c r="N251" i="2"/>
  <c r="N377" i="2"/>
  <c r="N634" i="2"/>
  <c r="N415" i="2"/>
  <c r="N618" i="2"/>
  <c r="N661" i="2"/>
  <c r="N410" i="2"/>
  <c r="N737" i="2"/>
  <c r="N696" i="2"/>
  <c r="N708" i="2"/>
  <c r="N668" i="2"/>
  <c r="N508" i="2"/>
  <c r="N401" i="2"/>
  <c r="N597" i="2"/>
  <c r="N685" i="2"/>
  <c r="N728" i="2"/>
  <c r="N602" i="2"/>
  <c r="N632" i="2"/>
  <c r="N694" i="2"/>
  <c r="N450" i="2"/>
  <c r="N681" i="2"/>
  <c r="N624" i="2"/>
  <c r="N679" i="2"/>
  <c r="N726" i="2"/>
  <c r="N703" i="2"/>
  <c r="N716" i="2"/>
  <c r="N664" i="2"/>
  <c r="N713" i="2"/>
  <c r="N639" i="2"/>
  <c r="N730" i="2"/>
  <c r="N738" i="2"/>
  <c r="L648" i="2"/>
  <c r="L502" i="2"/>
  <c r="L484" i="2"/>
  <c r="L129" i="2"/>
  <c r="L261" i="2"/>
  <c r="L396" i="2"/>
  <c r="L325" i="2"/>
  <c r="L532" i="2"/>
  <c r="L391" i="2"/>
  <c r="L673" i="2"/>
  <c r="L348" i="2"/>
  <c r="L231" i="2"/>
  <c r="L150" i="2"/>
  <c r="L674" i="2"/>
  <c r="L89" i="2"/>
  <c r="L222" i="2"/>
  <c r="L527" i="2"/>
  <c r="L598" i="2"/>
  <c r="L651" i="2"/>
  <c r="L351" i="2"/>
  <c r="L375" i="2"/>
  <c r="L389" i="2"/>
  <c r="L161" i="2"/>
  <c r="L265" i="2"/>
  <c r="L576" i="2"/>
  <c r="L565" i="2"/>
  <c r="L616" i="2"/>
  <c r="L81" i="2"/>
  <c r="L399" i="2"/>
  <c r="L74" i="2"/>
  <c r="L631" i="2"/>
  <c r="L417" i="2"/>
  <c r="L306" i="2"/>
  <c r="L709" i="2"/>
  <c r="L398" i="2"/>
  <c r="L21" i="2"/>
  <c r="L732" i="2"/>
  <c r="L61" i="2"/>
  <c r="L464" i="2"/>
  <c r="L687" i="2"/>
  <c r="L481" i="2"/>
  <c r="L319" i="2"/>
  <c r="L204" i="2"/>
  <c r="L447" i="2"/>
  <c r="L608" i="2"/>
  <c r="L530" i="2"/>
  <c r="L247" i="2"/>
  <c r="L482" i="2"/>
  <c r="L297" i="2"/>
  <c r="L330" i="2"/>
  <c r="L611" i="2"/>
  <c r="L337" i="2"/>
  <c r="L276" i="2"/>
  <c r="L175" i="2"/>
  <c r="L219" i="2"/>
  <c r="L511" i="2"/>
  <c r="L256" i="2"/>
  <c r="L475" i="2"/>
  <c r="L607" i="2"/>
  <c r="L154" i="2"/>
  <c r="L574" i="2"/>
  <c r="L514" i="2"/>
  <c r="L364" i="2"/>
  <c r="L329" i="2"/>
  <c r="L304" i="2"/>
  <c r="L343" i="2"/>
  <c r="L424" i="2"/>
  <c r="L489" i="2"/>
  <c r="L380" i="2"/>
  <c r="L592" i="2"/>
  <c r="L454" i="2"/>
  <c r="L209" i="2"/>
  <c r="L245" i="2"/>
  <c r="L164" i="2"/>
  <c r="L642" i="2"/>
  <c r="L35" i="2"/>
  <c r="L106" i="2"/>
  <c r="L310" i="2"/>
  <c r="L170" i="2"/>
  <c r="L258" i="2"/>
  <c r="L411" i="2"/>
  <c r="L259" i="2"/>
  <c r="L242" i="2"/>
  <c r="L155" i="2"/>
  <c r="L435" i="2"/>
  <c r="L547" i="2"/>
  <c r="L37" i="2"/>
  <c r="L27" i="2"/>
  <c r="L374" i="2"/>
  <c r="L365" i="2"/>
  <c r="L176" i="2"/>
  <c r="L131" i="2"/>
  <c r="L557" i="2"/>
  <c r="L612" i="2"/>
  <c r="L395" i="2"/>
  <c r="L10" i="2"/>
  <c r="L141" i="2"/>
  <c r="L516" i="2"/>
  <c r="L719" i="2"/>
  <c r="L441" i="2"/>
  <c r="L344" i="2"/>
  <c r="L357" i="2"/>
  <c r="L99" i="2"/>
  <c r="L102" i="2"/>
  <c r="L657" i="2"/>
  <c r="L370" i="2"/>
  <c r="L282" i="2"/>
  <c r="L384" i="2"/>
  <c r="L260" i="2"/>
  <c r="L513" i="2"/>
  <c r="L715" i="2"/>
  <c r="L51" i="2"/>
  <c r="L42" i="2"/>
  <c r="L46" i="2"/>
  <c r="L94" i="2"/>
  <c r="L333" i="2"/>
  <c r="L292" i="2"/>
  <c r="L346" i="2"/>
  <c r="L272" i="2"/>
  <c r="L408" i="2"/>
  <c r="L682" i="2"/>
  <c r="L570" i="2"/>
  <c r="L210" i="2"/>
  <c r="L148" i="2"/>
  <c r="L85" i="2"/>
  <c r="L378" i="2"/>
  <c r="L202" i="2"/>
  <c r="L394" i="2"/>
  <c r="L727" i="2"/>
  <c r="L162" i="2"/>
  <c r="L11" i="2"/>
  <c r="L444" i="2"/>
  <c r="L254" i="2"/>
  <c r="L518" i="2"/>
  <c r="L637" i="2"/>
  <c r="L331" i="2"/>
  <c r="L412" i="2"/>
  <c r="L663" i="2"/>
  <c r="L358" i="2"/>
  <c r="L342" i="2"/>
  <c r="L224" i="2"/>
  <c r="L653" i="2"/>
  <c r="L586" i="2"/>
  <c r="L97" i="2"/>
  <c r="L496" i="2"/>
  <c r="L471" i="2"/>
  <c r="L234" i="2"/>
  <c r="L188" i="2"/>
  <c r="L36" i="2"/>
  <c r="L446" i="2"/>
  <c r="L314" i="2"/>
  <c r="L497" i="2"/>
  <c r="L563" i="2"/>
  <c r="L393" i="2"/>
  <c r="L493" i="2"/>
  <c r="L733" i="2"/>
  <c r="L167" i="2"/>
  <c r="L221" i="2"/>
  <c r="L422" i="2"/>
  <c r="L25" i="2"/>
  <c r="L486" i="2"/>
  <c r="L525" i="2"/>
  <c r="L235" i="2"/>
  <c r="L689" i="2"/>
  <c r="L573" i="2"/>
  <c r="L195" i="2"/>
  <c r="L495" i="2"/>
  <c r="L56" i="2"/>
  <c r="L506" i="2"/>
  <c r="L321" i="2"/>
  <c r="L425" i="2"/>
  <c r="L163" i="2"/>
  <c r="L533" i="2"/>
  <c r="L116" i="2"/>
  <c r="L590" i="2"/>
  <c r="L626" i="2"/>
  <c r="L692" i="2"/>
  <c r="L541" i="2"/>
  <c r="L69" i="2"/>
  <c r="L439" i="2"/>
  <c r="L581" i="2"/>
  <c r="L266" i="2"/>
  <c r="L684" i="2"/>
  <c r="L680" i="2"/>
  <c r="L134" i="2"/>
  <c r="L641" i="2"/>
  <c r="L26" i="2"/>
  <c r="L585" i="2"/>
  <c r="L335" i="2"/>
  <c r="L336" i="2"/>
  <c r="L409" i="2"/>
  <c r="L517" i="2"/>
  <c r="L50" i="2"/>
  <c r="L206" i="2"/>
  <c r="L239" i="2"/>
  <c r="L186" i="2"/>
  <c r="L263" i="2"/>
  <c r="L635" i="2"/>
  <c r="L699" i="2"/>
  <c r="L519" i="2"/>
  <c r="L40" i="2"/>
  <c r="L57" i="2"/>
  <c r="L472" i="2"/>
  <c r="L568" i="2"/>
  <c r="L208" i="2"/>
  <c r="L633" i="2"/>
  <c r="L43" i="2"/>
  <c r="L467" i="2"/>
  <c r="L677" i="2"/>
  <c r="L456" i="2"/>
  <c r="L4" i="2"/>
  <c r="L443" i="2"/>
  <c r="L86" i="2"/>
  <c r="L303" i="2"/>
  <c r="L281" i="2"/>
  <c r="L675" i="2"/>
  <c r="L551" i="2"/>
  <c r="L323" i="2"/>
  <c r="L198" i="2"/>
  <c r="L300" i="2"/>
  <c r="L548" i="2"/>
  <c r="L445" i="2"/>
  <c r="L126" i="2"/>
  <c r="L617" i="2"/>
  <c r="L185" i="2"/>
  <c r="L669" i="2"/>
  <c r="L82" i="2"/>
  <c r="L383" i="2"/>
  <c r="L487" i="2"/>
  <c r="L406" i="2"/>
  <c r="L90" i="2"/>
  <c r="L622" i="2"/>
  <c r="L190" i="2"/>
  <c r="L339" i="2"/>
  <c r="L656" i="2"/>
  <c r="L400" i="2"/>
  <c r="L427" i="2"/>
  <c r="L295" i="2"/>
  <c r="L613" i="2"/>
  <c r="L432" i="2"/>
  <c r="L448" i="2"/>
  <c r="L45" i="2"/>
  <c r="L58" i="2"/>
  <c r="L426" i="2"/>
  <c r="L566" i="2"/>
  <c r="L30" i="2"/>
  <c r="L41" i="2"/>
  <c r="L211" i="2"/>
  <c r="L267" i="2"/>
  <c r="L299" i="2"/>
  <c r="L165" i="2"/>
  <c r="L316" i="2"/>
  <c r="L477" i="2"/>
  <c r="L203" i="2"/>
  <c r="L91" i="2"/>
  <c r="L671" i="2"/>
  <c r="L159" i="2"/>
  <c r="L31" i="2"/>
  <c r="L67" i="2"/>
  <c r="L707" i="2"/>
  <c r="L485" i="2"/>
  <c r="L704" i="2"/>
  <c r="L428" i="2"/>
  <c r="L591" i="2"/>
  <c r="L404" i="2"/>
  <c r="L470" i="2"/>
  <c r="L349" i="2"/>
  <c r="L643" i="2"/>
  <c r="L552" i="2"/>
  <c r="L461" i="2"/>
  <c r="L353" i="2"/>
  <c r="L451" i="2"/>
  <c r="L302" i="2"/>
  <c r="L19" i="2"/>
  <c r="L354" i="2"/>
  <c r="L184" i="2"/>
  <c r="L546" i="2"/>
  <c r="L390" i="2"/>
  <c r="L33" i="2"/>
  <c r="L515" i="2"/>
  <c r="L54" i="2"/>
  <c r="L558" i="2"/>
  <c r="L157" i="2"/>
  <c r="L123" i="2"/>
  <c r="L615" i="2"/>
  <c r="L718" i="2"/>
  <c r="L724" i="2"/>
  <c r="L166" i="2"/>
  <c r="L283" i="2"/>
  <c r="L564" i="2"/>
  <c r="L114" i="2"/>
  <c r="L5" i="2"/>
  <c r="L491" i="2"/>
  <c r="L492" i="2"/>
  <c r="L147" i="2"/>
  <c r="L117" i="2"/>
  <c r="L100" i="2"/>
  <c r="L407" i="2"/>
  <c r="L199" i="2"/>
  <c r="L192" i="2"/>
  <c r="L658" i="2"/>
  <c r="L194" i="2"/>
  <c r="L650" i="2"/>
  <c r="L666" i="2"/>
  <c r="L322" i="2"/>
  <c r="L145" i="2"/>
  <c r="L79" i="2"/>
  <c r="L77" i="2"/>
  <c r="L24" i="2"/>
  <c r="L499" i="2"/>
  <c r="L3" i="2"/>
  <c r="L236" i="2"/>
  <c r="L672" i="2"/>
  <c r="L121" i="2"/>
  <c r="L503" i="2"/>
  <c r="L308" i="2"/>
  <c r="L216" i="2"/>
  <c r="L478" i="2"/>
  <c r="L288" i="2"/>
  <c r="L156" i="2"/>
  <c r="L80" i="2"/>
  <c r="L332" i="2"/>
  <c r="L379" i="2"/>
  <c r="L392" i="2"/>
  <c r="L318" i="2"/>
  <c r="L98" i="2"/>
  <c r="L44" i="2"/>
  <c r="L96" i="2"/>
  <c r="L122" i="2"/>
  <c r="L2" i="2"/>
  <c r="L107" i="2"/>
  <c r="L629" i="2"/>
  <c r="L65" i="2"/>
  <c r="L103" i="2"/>
  <c r="L135" i="2"/>
  <c r="L60" i="2"/>
  <c r="L562" i="2"/>
  <c r="L647" i="2"/>
  <c r="L75" i="2"/>
  <c r="L421" i="2"/>
  <c r="L298" i="2"/>
  <c r="L200" i="2"/>
  <c r="L286" i="2"/>
  <c r="L523" i="2"/>
  <c r="L34" i="2"/>
  <c r="L139" i="2"/>
  <c r="L543" i="2"/>
  <c r="L670" i="2"/>
  <c r="L667" i="2"/>
  <c r="L560" i="2"/>
  <c r="L362" i="2"/>
  <c r="L614" i="2"/>
  <c r="L62" i="2"/>
  <c r="L113" i="2"/>
  <c r="L38" i="2"/>
  <c r="L386" i="2"/>
  <c r="L578" i="2"/>
  <c r="L207" i="2"/>
  <c r="L594" i="2"/>
  <c r="L104" i="2"/>
  <c r="L55" i="2"/>
  <c r="L118" i="2"/>
  <c r="L213" i="2"/>
  <c r="L249" i="2"/>
  <c r="L690" i="2"/>
  <c r="L158" i="2"/>
  <c r="L366" i="2"/>
  <c r="L179" i="2"/>
  <c r="L452" i="2"/>
  <c r="L101" i="2"/>
  <c r="L501" i="2"/>
  <c r="L536" i="2"/>
  <c r="L338" i="2"/>
  <c r="L105" i="2"/>
  <c r="L32" i="2"/>
  <c r="L71" i="2"/>
  <c r="L138" i="2"/>
  <c r="L23" i="2"/>
  <c r="L659" i="2"/>
  <c r="L544" i="2"/>
  <c r="L48" i="2"/>
  <c r="L92" i="2"/>
  <c r="L609" i="2"/>
  <c r="L279" i="2"/>
  <c r="L241" i="2"/>
  <c r="L12" i="2"/>
  <c r="L734" i="2"/>
  <c r="L151" i="2"/>
  <c r="L230" i="2"/>
  <c r="L490" i="2"/>
  <c r="L603" i="2"/>
  <c r="L326" i="2"/>
  <c r="L238" i="2"/>
  <c r="L182" i="2"/>
  <c r="L458" i="2"/>
  <c r="L504" i="2"/>
  <c r="L414" i="2"/>
  <c r="L542" i="2"/>
  <c r="L13" i="2"/>
  <c r="L599" i="2"/>
  <c r="L505" i="2"/>
  <c r="L284" i="2"/>
  <c r="L468" i="2"/>
  <c r="L6" i="2"/>
  <c r="L367" i="2"/>
  <c r="L420" i="2"/>
  <c r="L196" i="2"/>
  <c r="L232" i="2"/>
  <c r="L20" i="2"/>
  <c r="L397" i="2"/>
  <c r="L413" i="2"/>
  <c r="L14" i="2"/>
  <c r="L619" i="2"/>
  <c r="L171" i="2"/>
  <c r="L273" i="2"/>
  <c r="L218" i="2"/>
  <c r="L695" i="2"/>
  <c r="L640" i="2"/>
  <c r="L686" i="2"/>
  <c r="L500" i="2"/>
  <c r="L28" i="2"/>
  <c r="L294" i="2"/>
  <c r="L360" i="2"/>
  <c r="L264" i="2"/>
  <c r="L698" i="2"/>
  <c r="L722" i="2"/>
  <c r="L237" i="2"/>
  <c r="L197" i="2"/>
  <c r="L455" i="2"/>
  <c r="L119" i="2"/>
  <c r="L130" i="2"/>
  <c r="L289" i="2"/>
  <c r="L593" i="2"/>
  <c r="L595" i="2"/>
  <c r="L437" i="2"/>
  <c r="L189" i="2"/>
  <c r="L168" i="2"/>
  <c r="L16" i="2"/>
  <c r="L540" i="2"/>
  <c r="L623" i="2"/>
  <c r="L268" i="2"/>
  <c r="L649" i="2"/>
  <c r="L604" i="2"/>
  <c r="L535" i="2"/>
  <c r="L52" i="2"/>
  <c r="L274" i="2"/>
  <c r="L8" i="2"/>
  <c r="L233" i="2"/>
  <c r="L220" i="2"/>
  <c r="L465" i="2"/>
  <c r="L376" i="2"/>
  <c r="L520" i="2"/>
  <c r="L109" i="2"/>
  <c r="L63" i="2"/>
  <c r="L124" i="2"/>
  <c r="L328" i="2"/>
  <c r="L7" i="2"/>
  <c r="L660" i="2"/>
  <c r="L9" i="2"/>
  <c r="L610" i="2"/>
  <c r="L418" i="2"/>
  <c r="L143" i="2"/>
  <c r="L596" i="2"/>
  <c r="L474" i="2"/>
  <c r="L169" i="2"/>
  <c r="L460" i="2"/>
  <c r="L705" i="2"/>
  <c r="L243" i="2"/>
  <c r="L149" i="2"/>
  <c r="L301" i="2"/>
  <c r="L430" i="2"/>
  <c r="L403" i="2"/>
  <c r="L15" i="2"/>
  <c r="L95" i="2"/>
  <c r="L549" i="2"/>
  <c r="L645" i="2"/>
  <c r="L132" i="2"/>
  <c r="L17" i="2"/>
  <c r="L285" i="2"/>
  <c r="L269" i="2"/>
  <c r="L625" i="2"/>
  <c r="L720" i="2"/>
  <c r="L431" i="2"/>
  <c r="L572" i="2"/>
  <c r="L373" i="2"/>
  <c r="L579" i="2"/>
  <c r="L225" i="2"/>
  <c r="L278" i="2"/>
  <c r="L559" i="2"/>
  <c r="L257" i="2"/>
  <c r="L18" i="2"/>
  <c r="L193" i="2"/>
  <c r="L371" i="2"/>
  <c r="L84" i="2"/>
  <c r="L296" i="2"/>
  <c r="L509" i="2"/>
  <c r="L214" i="2"/>
  <c r="L550" i="2"/>
  <c r="L652" i="2"/>
  <c r="L534" i="2"/>
  <c r="L244" i="2"/>
  <c r="L334" i="2"/>
  <c r="L691" i="2"/>
  <c r="L215" i="2"/>
  <c r="L429" i="2"/>
  <c r="L582" i="2"/>
  <c r="L539" i="2"/>
  <c r="L731" i="2"/>
  <c r="L510" i="2"/>
  <c r="L226" i="2"/>
  <c r="L250" i="2"/>
  <c r="L315" i="2"/>
  <c r="L569" i="2"/>
  <c r="L423" i="2"/>
  <c r="L385" i="2"/>
  <c r="L87" i="2"/>
  <c r="L507" i="2"/>
  <c r="L721" i="2"/>
  <c r="L53" i="2"/>
  <c r="L76" i="2"/>
  <c r="L305" i="2"/>
  <c r="L248" i="2"/>
  <c r="L47" i="2"/>
  <c r="L723" i="2"/>
  <c r="L556" i="2"/>
  <c r="L606" i="2"/>
  <c r="L678" i="2"/>
  <c r="L717" i="2"/>
  <c r="L356" i="2"/>
  <c r="L512" i="2"/>
  <c r="L453" i="2"/>
  <c r="L605" i="2"/>
  <c r="L252" i="2"/>
  <c r="L49" i="2"/>
  <c r="L291" i="2"/>
  <c r="L355" i="2"/>
  <c r="L361" i="2"/>
  <c r="L262" i="2"/>
  <c r="L88" i="2"/>
  <c r="L312" i="2"/>
  <c r="L112" i="2"/>
  <c r="L201" i="2"/>
  <c r="L359" i="2"/>
  <c r="L29" i="2"/>
  <c r="L434" i="2"/>
  <c r="L714" i="2"/>
  <c r="L178" i="2"/>
  <c r="L436" i="2"/>
  <c r="L382" i="2"/>
  <c r="L287" i="2"/>
  <c r="L93" i="2"/>
  <c r="L320" i="2"/>
  <c r="L463" i="2"/>
  <c r="L419" i="2"/>
  <c r="L350" i="2"/>
  <c r="L701" i="2"/>
  <c r="L589" i="2"/>
  <c r="L187" i="2"/>
  <c r="L588" i="2"/>
  <c r="L575" i="2"/>
  <c r="L571" i="2"/>
  <c r="L340" i="2"/>
  <c r="L388" i="2"/>
  <c r="L275" i="2"/>
  <c r="L538" i="2"/>
  <c r="L710" i="2"/>
  <c r="L22" i="2"/>
  <c r="L480" i="2"/>
  <c r="L70" i="2"/>
  <c r="L83" i="2"/>
  <c r="L120" i="2"/>
  <c r="L152" i="2"/>
  <c r="L59" i="2"/>
  <c r="L64" i="2"/>
  <c r="L293" i="2"/>
  <c r="L583" i="2"/>
  <c r="L725" i="2"/>
  <c r="L311" i="2"/>
  <c r="L115" i="2"/>
  <c r="L567" i="2"/>
  <c r="L381" i="2"/>
  <c r="L271" i="2"/>
  <c r="L173" i="2"/>
  <c r="L78" i="2"/>
  <c r="L416" i="2"/>
  <c r="L144" i="2"/>
  <c r="L621" i="2"/>
  <c r="L177" i="2"/>
  <c r="L644" i="2"/>
  <c r="L537" i="2"/>
  <c r="L531" i="2"/>
  <c r="L483" i="2"/>
  <c r="L128" i="2"/>
  <c r="L205" i="2"/>
  <c r="L577" i="2"/>
  <c r="L180" i="2"/>
  <c r="L307" i="2"/>
  <c r="L601" i="2"/>
  <c r="L638" i="2"/>
  <c r="L735" i="2"/>
  <c r="L240" i="2"/>
  <c r="L654" i="2"/>
  <c r="L68" i="2"/>
  <c r="L440" i="2"/>
  <c r="L655" i="2"/>
  <c r="L529" i="2"/>
  <c r="L39" i="2"/>
  <c r="L479" i="2"/>
  <c r="L469" i="2"/>
  <c r="L438" i="2"/>
  <c r="L136" i="2"/>
  <c r="L309" i="2"/>
  <c r="L545" i="2"/>
  <c r="L72" i="2"/>
  <c r="L290" i="2"/>
  <c r="L584" i="2"/>
  <c r="L488" i="2"/>
  <c r="L341" i="2"/>
  <c r="L73" i="2"/>
  <c r="L66" i="2"/>
  <c r="L627" i="2"/>
  <c r="L153" i="2"/>
  <c r="L352" i="2"/>
  <c r="L317" i="2"/>
  <c r="L636" i="2"/>
  <c r="L172" i="2"/>
  <c r="L368" i="2"/>
  <c r="L110" i="2"/>
  <c r="L142" i="2"/>
  <c r="L457" i="2"/>
  <c r="L700" i="2"/>
  <c r="L191" i="2"/>
  <c r="L662" i="2"/>
  <c r="L706" i="2"/>
  <c r="L600" i="2"/>
  <c r="L140" i="2"/>
  <c r="L280" i="2"/>
  <c r="L246" i="2"/>
  <c r="L646" i="2"/>
  <c r="L712" i="2"/>
  <c r="L524" i="2"/>
  <c r="L676" i="2"/>
  <c r="L160" i="2"/>
  <c r="L277" i="2"/>
  <c r="L522" i="2"/>
  <c r="L620" i="2"/>
  <c r="L345" i="2"/>
  <c r="L253" i="2"/>
  <c r="L554" i="2"/>
  <c r="L697" i="2"/>
  <c r="L347" i="2"/>
  <c r="L553" i="2"/>
  <c r="L466" i="2"/>
  <c r="L183" i="2"/>
  <c r="L628" i="2"/>
  <c r="L462" i="2"/>
  <c r="L174" i="2"/>
  <c r="L688" i="2"/>
  <c r="L442" i="2"/>
  <c r="L372" i="2"/>
  <c r="L630" i="2"/>
  <c r="L736" i="2"/>
  <c r="L449" i="2"/>
  <c r="L125" i="2"/>
  <c r="L137" i="2"/>
  <c r="L327" i="2"/>
  <c r="L228" i="2"/>
  <c r="L324" i="2"/>
  <c r="L229" i="2"/>
  <c r="L473" i="2"/>
  <c r="L555" i="2"/>
  <c r="L223" i="2"/>
  <c r="L227" i="2"/>
  <c r="L255" i="2"/>
  <c r="L133" i="2"/>
  <c r="L729" i="2"/>
  <c r="L405" i="2"/>
  <c r="L528" i="2"/>
  <c r="L212" i="2"/>
  <c r="L402" i="2"/>
  <c r="L181" i="2"/>
  <c r="L526" i="2"/>
  <c r="L108" i="2"/>
  <c r="L111" i="2"/>
  <c r="L313" i="2"/>
  <c r="L683" i="2"/>
  <c r="L561" i="2"/>
  <c r="L693" i="2"/>
  <c r="L387" i="2"/>
  <c r="L702" i="2"/>
  <c r="L433" i="2"/>
  <c r="L270" i="2"/>
  <c r="L217" i="2"/>
  <c r="L498" i="2"/>
  <c r="L521" i="2"/>
  <c r="L369" i="2"/>
  <c r="L146" i="2"/>
  <c r="L494" i="2"/>
  <c r="L711" i="2"/>
  <c r="L587" i="2"/>
  <c r="L363" i="2"/>
  <c r="L127" i="2"/>
  <c r="L476" i="2"/>
  <c r="L580" i="2"/>
  <c r="L665" i="2"/>
  <c r="L459" i="2"/>
  <c r="L251" i="2"/>
  <c r="L377" i="2"/>
  <c r="L634" i="2"/>
  <c r="L415" i="2"/>
  <c r="L618" i="2"/>
  <c r="L661" i="2"/>
  <c r="L410" i="2"/>
  <c r="L737" i="2"/>
  <c r="L696" i="2"/>
  <c r="L708" i="2"/>
  <c r="L668" i="2"/>
  <c r="L508" i="2"/>
  <c r="L401" i="2"/>
  <c r="L597" i="2"/>
  <c r="L685" i="2"/>
  <c r="L728" i="2"/>
  <c r="L602" i="2"/>
  <c r="L632" i="2"/>
  <c r="L694" i="2"/>
  <c r="L450" i="2"/>
  <c r="L681" i="2"/>
  <c r="L624" i="2"/>
  <c r="L679" i="2"/>
  <c r="L726" i="2"/>
  <c r="L703" i="2"/>
  <c r="L716" i="2"/>
  <c r="L664" i="2"/>
  <c r="L713" i="2"/>
  <c r="L639" i="2"/>
  <c r="L730" i="2"/>
  <c r="L738" i="2"/>
  <c r="J648" i="2"/>
  <c r="J502" i="2"/>
  <c r="J484" i="2"/>
  <c r="J129" i="2"/>
  <c r="J261" i="2"/>
  <c r="J396" i="2"/>
  <c r="J325" i="2"/>
  <c r="J532" i="2"/>
  <c r="J391" i="2"/>
  <c r="J673" i="2"/>
  <c r="J348" i="2"/>
  <c r="J231" i="2"/>
  <c r="J150" i="2"/>
  <c r="J674" i="2"/>
  <c r="J89" i="2"/>
  <c r="J222" i="2"/>
  <c r="J527" i="2"/>
  <c r="J598" i="2"/>
  <c r="J651" i="2"/>
  <c r="J351" i="2"/>
  <c r="J375" i="2"/>
  <c r="J389" i="2"/>
  <c r="J161" i="2"/>
  <c r="J265" i="2"/>
  <c r="J576" i="2"/>
  <c r="J565" i="2"/>
  <c r="J616" i="2"/>
  <c r="J81" i="2"/>
  <c r="J399" i="2"/>
  <c r="J74" i="2"/>
  <c r="J631" i="2"/>
  <c r="J417" i="2"/>
  <c r="J306" i="2"/>
  <c r="J709" i="2"/>
  <c r="J398" i="2"/>
  <c r="J21" i="2"/>
  <c r="J732" i="2"/>
  <c r="J61" i="2"/>
  <c r="J464" i="2"/>
  <c r="J687" i="2"/>
  <c r="J481" i="2"/>
  <c r="J319" i="2"/>
  <c r="J204" i="2"/>
  <c r="J447" i="2"/>
  <c r="J608" i="2"/>
  <c r="J530" i="2"/>
  <c r="J247" i="2"/>
  <c r="J482" i="2"/>
  <c r="J297" i="2"/>
  <c r="J330" i="2"/>
  <c r="J611" i="2"/>
  <c r="J337" i="2"/>
  <c r="J276" i="2"/>
  <c r="J175" i="2"/>
  <c r="J219" i="2"/>
  <c r="J511" i="2"/>
  <c r="J256" i="2"/>
  <c r="J475" i="2"/>
  <c r="J607" i="2"/>
  <c r="J154" i="2"/>
  <c r="J574" i="2"/>
  <c r="J514" i="2"/>
  <c r="J364" i="2"/>
  <c r="J329" i="2"/>
  <c r="J304" i="2"/>
  <c r="J343" i="2"/>
  <c r="J424" i="2"/>
  <c r="J489" i="2"/>
  <c r="J380" i="2"/>
  <c r="J592" i="2"/>
  <c r="J454" i="2"/>
  <c r="J209" i="2"/>
  <c r="J245" i="2"/>
  <c r="J164" i="2"/>
  <c r="J642" i="2"/>
  <c r="J35" i="2"/>
  <c r="J106" i="2"/>
  <c r="J310" i="2"/>
  <c r="J170" i="2"/>
  <c r="J258" i="2"/>
  <c r="J411" i="2"/>
  <c r="J259" i="2"/>
  <c r="J242" i="2"/>
  <c r="J155" i="2"/>
  <c r="J435" i="2"/>
  <c r="J547" i="2"/>
  <c r="J37" i="2"/>
  <c r="J27" i="2"/>
  <c r="J374" i="2"/>
  <c r="J365" i="2"/>
  <c r="J176" i="2"/>
  <c r="J131" i="2"/>
  <c r="J557" i="2"/>
  <c r="J612" i="2"/>
  <c r="J395" i="2"/>
  <c r="J10" i="2"/>
  <c r="J141" i="2"/>
  <c r="J516" i="2"/>
  <c r="J719" i="2"/>
  <c r="J441" i="2"/>
  <c r="J344" i="2"/>
  <c r="J357" i="2"/>
  <c r="J99" i="2"/>
  <c r="J102" i="2"/>
  <c r="J657" i="2"/>
  <c r="J370" i="2"/>
  <c r="J282" i="2"/>
  <c r="J384" i="2"/>
  <c r="J260" i="2"/>
  <c r="J513" i="2"/>
  <c r="J715" i="2"/>
  <c r="J51" i="2"/>
  <c r="J42" i="2"/>
  <c r="J46" i="2"/>
  <c r="J94" i="2"/>
  <c r="J333" i="2"/>
  <c r="J292" i="2"/>
  <c r="J346" i="2"/>
  <c r="J272" i="2"/>
  <c r="J408" i="2"/>
  <c r="J682" i="2"/>
  <c r="J570" i="2"/>
  <c r="J210" i="2"/>
  <c r="J148" i="2"/>
  <c r="J85" i="2"/>
  <c r="J378" i="2"/>
  <c r="J202" i="2"/>
  <c r="J394" i="2"/>
  <c r="J727" i="2"/>
  <c r="J162" i="2"/>
  <c r="J11" i="2"/>
  <c r="J444" i="2"/>
  <c r="J254" i="2"/>
  <c r="J518" i="2"/>
  <c r="J637" i="2"/>
  <c r="J331" i="2"/>
  <c r="J412" i="2"/>
  <c r="J663" i="2"/>
  <c r="J358" i="2"/>
  <c r="J342" i="2"/>
  <c r="J224" i="2"/>
  <c r="J653" i="2"/>
  <c r="J586" i="2"/>
  <c r="J97" i="2"/>
  <c r="J496" i="2"/>
  <c r="J471" i="2"/>
  <c r="J234" i="2"/>
  <c r="J188" i="2"/>
  <c r="J36" i="2"/>
  <c r="J446" i="2"/>
  <c r="J314" i="2"/>
  <c r="J497" i="2"/>
  <c r="J563" i="2"/>
  <c r="J393" i="2"/>
  <c r="J493" i="2"/>
  <c r="J733" i="2"/>
  <c r="J167" i="2"/>
  <c r="J221" i="2"/>
  <c r="J422" i="2"/>
  <c r="J25" i="2"/>
  <c r="J486" i="2"/>
  <c r="J525" i="2"/>
  <c r="J235" i="2"/>
  <c r="J689" i="2"/>
  <c r="J573" i="2"/>
  <c r="J195" i="2"/>
  <c r="J495" i="2"/>
  <c r="J56" i="2"/>
  <c r="J506" i="2"/>
  <c r="J321" i="2"/>
  <c r="J425" i="2"/>
  <c r="J163" i="2"/>
  <c r="J533" i="2"/>
  <c r="J116" i="2"/>
  <c r="J590" i="2"/>
  <c r="J626" i="2"/>
  <c r="J692" i="2"/>
  <c r="J541" i="2"/>
  <c r="J69" i="2"/>
  <c r="J439" i="2"/>
  <c r="J581" i="2"/>
  <c r="J266" i="2"/>
  <c r="J684" i="2"/>
  <c r="J680" i="2"/>
  <c r="J134" i="2"/>
  <c r="J641" i="2"/>
  <c r="J26" i="2"/>
  <c r="J585" i="2"/>
  <c r="J335" i="2"/>
  <c r="J336" i="2"/>
  <c r="J409" i="2"/>
  <c r="J517" i="2"/>
  <c r="J50" i="2"/>
  <c r="J206" i="2"/>
  <c r="J239" i="2"/>
  <c r="J186" i="2"/>
  <c r="J263" i="2"/>
  <c r="J635" i="2"/>
  <c r="J699" i="2"/>
  <c r="J519" i="2"/>
  <c r="J40" i="2"/>
  <c r="J57" i="2"/>
  <c r="J472" i="2"/>
  <c r="J568" i="2"/>
  <c r="J208" i="2"/>
  <c r="J633" i="2"/>
  <c r="J43" i="2"/>
  <c r="J467" i="2"/>
  <c r="J677" i="2"/>
  <c r="J456" i="2"/>
  <c r="J4" i="2"/>
  <c r="J443" i="2"/>
  <c r="J86" i="2"/>
  <c r="J303" i="2"/>
  <c r="J281" i="2"/>
  <c r="J675" i="2"/>
  <c r="J551" i="2"/>
  <c r="J323" i="2"/>
  <c r="J198" i="2"/>
  <c r="J300" i="2"/>
  <c r="J548" i="2"/>
  <c r="J445" i="2"/>
  <c r="J126" i="2"/>
  <c r="J617" i="2"/>
  <c r="J185" i="2"/>
  <c r="J669" i="2"/>
  <c r="J82" i="2"/>
  <c r="J383" i="2"/>
  <c r="J487" i="2"/>
  <c r="J406" i="2"/>
  <c r="J90" i="2"/>
  <c r="J622" i="2"/>
  <c r="J190" i="2"/>
  <c r="J339" i="2"/>
  <c r="J656" i="2"/>
  <c r="J400" i="2"/>
  <c r="J427" i="2"/>
  <c r="J295" i="2"/>
  <c r="J613" i="2"/>
  <c r="J432" i="2"/>
  <c r="J448" i="2"/>
  <c r="J45" i="2"/>
  <c r="J58" i="2"/>
  <c r="J426" i="2"/>
  <c r="J566" i="2"/>
  <c r="J30" i="2"/>
  <c r="J41" i="2"/>
  <c r="J211" i="2"/>
  <c r="J267" i="2"/>
  <c r="J299" i="2"/>
  <c r="J165" i="2"/>
  <c r="J316" i="2"/>
  <c r="J477" i="2"/>
  <c r="J203" i="2"/>
  <c r="J91" i="2"/>
  <c r="J671" i="2"/>
  <c r="J159" i="2"/>
  <c r="J31" i="2"/>
  <c r="J67" i="2"/>
  <c r="J707" i="2"/>
  <c r="J485" i="2"/>
  <c r="J704" i="2"/>
  <c r="J428" i="2"/>
  <c r="J591" i="2"/>
  <c r="J404" i="2"/>
  <c r="J470" i="2"/>
  <c r="J349" i="2"/>
  <c r="J643" i="2"/>
  <c r="J552" i="2"/>
  <c r="J461" i="2"/>
  <c r="J353" i="2"/>
  <c r="J451" i="2"/>
  <c r="J302" i="2"/>
  <c r="J19" i="2"/>
  <c r="J354" i="2"/>
  <c r="J184" i="2"/>
  <c r="J546" i="2"/>
  <c r="J390" i="2"/>
  <c r="J33" i="2"/>
  <c r="J515" i="2"/>
  <c r="J54" i="2"/>
  <c r="J558" i="2"/>
  <c r="J157" i="2"/>
  <c r="J123" i="2"/>
  <c r="J615" i="2"/>
  <c r="J718" i="2"/>
  <c r="J724" i="2"/>
  <c r="J166" i="2"/>
  <c r="J283" i="2"/>
  <c r="J564" i="2"/>
  <c r="J114" i="2"/>
  <c r="J5" i="2"/>
  <c r="J491" i="2"/>
  <c r="J492" i="2"/>
  <c r="J147" i="2"/>
  <c r="J117" i="2"/>
  <c r="J100" i="2"/>
  <c r="J407" i="2"/>
  <c r="J199" i="2"/>
  <c r="J192" i="2"/>
  <c r="J658" i="2"/>
  <c r="J194" i="2"/>
  <c r="J650" i="2"/>
  <c r="J666" i="2"/>
  <c r="J322" i="2"/>
  <c r="J145" i="2"/>
  <c r="J79" i="2"/>
  <c r="J77" i="2"/>
  <c r="J24" i="2"/>
  <c r="J499" i="2"/>
  <c r="J3" i="2"/>
  <c r="J236" i="2"/>
  <c r="J672" i="2"/>
  <c r="J121" i="2"/>
  <c r="J503" i="2"/>
  <c r="J308" i="2"/>
  <c r="J216" i="2"/>
  <c r="J478" i="2"/>
  <c r="J288" i="2"/>
  <c r="J156" i="2"/>
  <c r="J80" i="2"/>
  <c r="J332" i="2"/>
  <c r="J379" i="2"/>
  <c r="J392" i="2"/>
  <c r="J318" i="2"/>
  <c r="J98" i="2"/>
  <c r="J44" i="2"/>
  <c r="J96" i="2"/>
  <c r="J122" i="2"/>
  <c r="J2" i="2"/>
  <c r="J107" i="2"/>
  <c r="J629" i="2"/>
  <c r="J65" i="2"/>
  <c r="J103" i="2"/>
  <c r="J135" i="2"/>
  <c r="J60" i="2"/>
  <c r="J562" i="2"/>
  <c r="J647" i="2"/>
  <c r="J75" i="2"/>
  <c r="J421" i="2"/>
  <c r="J298" i="2"/>
  <c r="J200" i="2"/>
  <c r="J286" i="2"/>
  <c r="J523" i="2"/>
  <c r="J34" i="2"/>
  <c r="J139" i="2"/>
  <c r="J543" i="2"/>
  <c r="J670" i="2"/>
  <c r="J667" i="2"/>
  <c r="J560" i="2"/>
  <c r="J362" i="2"/>
  <c r="J614" i="2"/>
  <c r="J62" i="2"/>
  <c r="J113" i="2"/>
  <c r="J38" i="2"/>
  <c r="J386" i="2"/>
  <c r="J578" i="2"/>
  <c r="J207" i="2"/>
  <c r="J594" i="2"/>
  <c r="J104" i="2"/>
  <c r="J55" i="2"/>
  <c r="J118" i="2"/>
  <c r="J213" i="2"/>
  <c r="J249" i="2"/>
  <c r="J690" i="2"/>
  <c r="J158" i="2"/>
  <c r="J366" i="2"/>
  <c r="J179" i="2"/>
  <c r="J452" i="2"/>
  <c r="J101" i="2"/>
  <c r="J501" i="2"/>
  <c r="J536" i="2"/>
  <c r="J338" i="2"/>
  <c r="J105" i="2"/>
  <c r="J32" i="2"/>
  <c r="J71" i="2"/>
  <c r="J138" i="2"/>
  <c r="J23" i="2"/>
  <c r="J659" i="2"/>
  <c r="J544" i="2"/>
  <c r="J48" i="2"/>
  <c r="J92" i="2"/>
  <c r="J609" i="2"/>
  <c r="J279" i="2"/>
  <c r="J241" i="2"/>
  <c r="J12" i="2"/>
  <c r="J734" i="2"/>
  <c r="J151" i="2"/>
  <c r="J230" i="2"/>
  <c r="J490" i="2"/>
  <c r="J603" i="2"/>
  <c r="J326" i="2"/>
  <c r="J238" i="2"/>
  <c r="J182" i="2"/>
  <c r="J458" i="2"/>
  <c r="J504" i="2"/>
  <c r="J414" i="2"/>
  <c r="J542" i="2"/>
  <c r="J13" i="2"/>
  <c r="J599" i="2"/>
  <c r="J505" i="2"/>
  <c r="J284" i="2"/>
  <c r="J468" i="2"/>
  <c r="J6" i="2"/>
  <c r="J367" i="2"/>
  <c r="J420" i="2"/>
  <c r="J196" i="2"/>
  <c r="J232" i="2"/>
  <c r="J20" i="2"/>
  <c r="J397" i="2"/>
  <c r="J413" i="2"/>
  <c r="J14" i="2"/>
  <c r="J619" i="2"/>
  <c r="J171" i="2"/>
  <c r="J273" i="2"/>
  <c r="J218" i="2"/>
  <c r="J695" i="2"/>
  <c r="J640" i="2"/>
  <c r="J686" i="2"/>
  <c r="J500" i="2"/>
  <c r="J28" i="2"/>
  <c r="J294" i="2"/>
  <c r="J360" i="2"/>
  <c r="J264" i="2"/>
  <c r="J698" i="2"/>
  <c r="J722" i="2"/>
  <c r="J237" i="2"/>
  <c r="J197" i="2"/>
  <c r="J455" i="2"/>
  <c r="J119" i="2"/>
  <c r="J130" i="2"/>
  <c r="J289" i="2"/>
  <c r="J593" i="2"/>
  <c r="J595" i="2"/>
  <c r="J437" i="2"/>
  <c r="J189" i="2"/>
  <c r="J168" i="2"/>
  <c r="J16" i="2"/>
  <c r="J540" i="2"/>
  <c r="J623" i="2"/>
  <c r="J268" i="2"/>
  <c r="J649" i="2"/>
  <c r="J604" i="2"/>
  <c r="J535" i="2"/>
  <c r="J52" i="2"/>
  <c r="J274" i="2"/>
  <c r="J8" i="2"/>
  <c r="J233" i="2"/>
  <c r="J220" i="2"/>
  <c r="J465" i="2"/>
  <c r="J376" i="2"/>
  <c r="J520" i="2"/>
  <c r="J109" i="2"/>
  <c r="J63" i="2"/>
  <c r="J124" i="2"/>
  <c r="J328" i="2"/>
  <c r="J7" i="2"/>
  <c r="J660" i="2"/>
  <c r="J9" i="2"/>
  <c r="J610" i="2"/>
  <c r="J418" i="2"/>
  <c r="J143" i="2"/>
  <c r="J596" i="2"/>
  <c r="J474" i="2"/>
  <c r="J169" i="2"/>
  <c r="J460" i="2"/>
  <c r="J705" i="2"/>
  <c r="J243" i="2"/>
  <c r="J149" i="2"/>
  <c r="J301" i="2"/>
  <c r="J430" i="2"/>
  <c r="J403" i="2"/>
  <c r="J15" i="2"/>
  <c r="J95" i="2"/>
  <c r="J549" i="2"/>
  <c r="J645" i="2"/>
  <c r="J132" i="2"/>
  <c r="J17" i="2"/>
  <c r="J285" i="2"/>
  <c r="J269" i="2"/>
  <c r="J625" i="2"/>
  <c r="J720" i="2"/>
  <c r="J431" i="2"/>
  <c r="J572" i="2"/>
  <c r="J373" i="2"/>
  <c r="J579" i="2"/>
  <c r="J225" i="2"/>
  <c r="J278" i="2"/>
  <c r="J559" i="2"/>
  <c r="J257" i="2"/>
  <c r="J18" i="2"/>
  <c r="J193" i="2"/>
  <c r="J371" i="2"/>
  <c r="J84" i="2"/>
  <c r="J296" i="2"/>
  <c r="J509" i="2"/>
  <c r="J214" i="2"/>
  <c r="J550" i="2"/>
  <c r="J652" i="2"/>
  <c r="J534" i="2"/>
  <c r="J244" i="2"/>
  <c r="J334" i="2"/>
  <c r="J691" i="2"/>
  <c r="J215" i="2"/>
  <c r="J429" i="2"/>
  <c r="J582" i="2"/>
  <c r="J539" i="2"/>
  <c r="J731" i="2"/>
  <c r="J510" i="2"/>
  <c r="J226" i="2"/>
  <c r="J250" i="2"/>
  <c r="J315" i="2"/>
  <c r="J569" i="2"/>
  <c r="J423" i="2"/>
  <c r="J385" i="2"/>
  <c r="J87" i="2"/>
  <c r="J507" i="2"/>
  <c r="J721" i="2"/>
  <c r="J53" i="2"/>
  <c r="J76" i="2"/>
  <c r="J305" i="2"/>
  <c r="J248" i="2"/>
  <c r="J47" i="2"/>
  <c r="J723" i="2"/>
  <c r="J556" i="2"/>
  <c r="J606" i="2"/>
  <c r="J678" i="2"/>
  <c r="J717" i="2"/>
  <c r="J356" i="2"/>
  <c r="J512" i="2"/>
  <c r="J453" i="2"/>
  <c r="J605" i="2"/>
  <c r="J252" i="2"/>
  <c r="J49" i="2"/>
  <c r="J291" i="2"/>
  <c r="J355" i="2"/>
  <c r="J361" i="2"/>
  <c r="J262" i="2"/>
  <c r="J88" i="2"/>
  <c r="J312" i="2"/>
  <c r="J112" i="2"/>
  <c r="J201" i="2"/>
  <c r="J359" i="2"/>
  <c r="J29" i="2"/>
  <c r="J434" i="2"/>
  <c r="J714" i="2"/>
  <c r="J178" i="2"/>
  <c r="J436" i="2"/>
  <c r="J382" i="2"/>
  <c r="J287" i="2"/>
  <c r="J93" i="2"/>
  <c r="J320" i="2"/>
  <c r="J463" i="2"/>
  <c r="J419" i="2"/>
  <c r="J350" i="2"/>
  <c r="J701" i="2"/>
  <c r="J589" i="2"/>
  <c r="J187" i="2"/>
  <c r="J588" i="2"/>
  <c r="J575" i="2"/>
  <c r="J571" i="2"/>
  <c r="J340" i="2"/>
  <c r="J388" i="2"/>
  <c r="J275" i="2"/>
  <c r="J538" i="2"/>
  <c r="J710" i="2"/>
  <c r="J22" i="2"/>
  <c r="J480" i="2"/>
  <c r="J70" i="2"/>
  <c r="J83" i="2"/>
  <c r="J120" i="2"/>
  <c r="J152" i="2"/>
  <c r="J59" i="2"/>
  <c r="J64" i="2"/>
  <c r="J293" i="2"/>
  <c r="J583" i="2"/>
  <c r="J725" i="2"/>
  <c r="J311" i="2"/>
  <c r="J115" i="2"/>
  <c r="J567" i="2"/>
  <c r="J381" i="2"/>
  <c r="J271" i="2"/>
  <c r="J173" i="2"/>
  <c r="J78" i="2"/>
  <c r="J416" i="2"/>
  <c r="J144" i="2"/>
  <c r="J621" i="2"/>
  <c r="J177" i="2"/>
  <c r="J644" i="2"/>
  <c r="J537" i="2"/>
  <c r="J531" i="2"/>
  <c r="J483" i="2"/>
  <c r="J128" i="2"/>
  <c r="J205" i="2"/>
  <c r="J577" i="2"/>
  <c r="J180" i="2"/>
  <c r="J307" i="2"/>
  <c r="J601" i="2"/>
  <c r="J638" i="2"/>
  <c r="J735" i="2"/>
  <c r="J240" i="2"/>
  <c r="J654" i="2"/>
  <c r="J68" i="2"/>
  <c r="J440" i="2"/>
  <c r="J655" i="2"/>
  <c r="J529" i="2"/>
  <c r="J39" i="2"/>
  <c r="J479" i="2"/>
  <c r="J469" i="2"/>
  <c r="J438" i="2"/>
  <c r="J136" i="2"/>
  <c r="J309" i="2"/>
  <c r="J545" i="2"/>
  <c r="J72" i="2"/>
  <c r="J290" i="2"/>
  <c r="J584" i="2"/>
  <c r="J488" i="2"/>
  <c r="J341" i="2"/>
  <c r="J73" i="2"/>
  <c r="J66" i="2"/>
  <c r="J627" i="2"/>
  <c r="J153" i="2"/>
  <c r="J352" i="2"/>
  <c r="J317" i="2"/>
  <c r="J636" i="2"/>
  <c r="J172" i="2"/>
  <c r="J368" i="2"/>
  <c r="J110" i="2"/>
  <c r="J142" i="2"/>
  <c r="J457" i="2"/>
  <c r="J700" i="2"/>
  <c r="J191" i="2"/>
  <c r="J662" i="2"/>
  <c r="J706" i="2"/>
  <c r="J600" i="2"/>
  <c r="J140" i="2"/>
  <c r="J280" i="2"/>
  <c r="J246" i="2"/>
  <c r="J646" i="2"/>
  <c r="J712" i="2"/>
  <c r="J524" i="2"/>
  <c r="J676" i="2"/>
  <c r="J160" i="2"/>
  <c r="J277" i="2"/>
  <c r="J522" i="2"/>
  <c r="J620" i="2"/>
  <c r="J345" i="2"/>
  <c r="J253" i="2"/>
  <c r="J554" i="2"/>
  <c r="J697" i="2"/>
  <c r="J347" i="2"/>
  <c r="J553" i="2"/>
  <c r="J466" i="2"/>
  <c r="J183" i="2"/>
  <c r="J628" i="2"/>
  <c r="J462" i="2"/>
  <c r="J174" i="2"/>
  <c r="J688" i="2"/>
  <c r="J442" i="2"/>
  <c r="J372" i="2"/>
  <c r="J630" i="2"/>
  <c r="J736" i="2"/>
  <c r="J449" i="2"/>
  <c r="J125" i="2"/>
  <c r="J137" i="2"/>
  <c r="J327" i="2"/>
  <c r="J228" i="2"/>
  <c r="J324" i="2"/>
  <c r="J229" i="2"/>
  <c r="J473" i="2"/>
  <c r="J555" i="2"/>
  <c r="J223" i="2"/>
  <c r="J227" i="2"/>
  <c r="J255" i="2"/>
  <c r="J133" i="2"/>
  <c r="J729" i="2"/>
  <c r="J405" i="2"/>
  <c r="J528" i="2"/>
  <c r="J212" i="2"/>
  <c r="J402" i="2"/>
  <c r="J181" i="2"/>
  <c r="J526" i="2"/>
  <c r="J108" i="2"/>
  <c r="J111" i="2"/>
  <c r="J313" i="2"/>
  <c r="J683" i="2"/>
  <c r="J561" i="2"/>
  <c r="J693" i="2"/>
  <c r="J387" i="2"/>
  <c r="J702" i="2"/>
  <c r="J433" i="2"/>
  <c r="J270" i="2"/>
  <c r="J217" i="2"/>
  <c r="J498" i="2"/>
  <c r="J521" i="2"/>
  <c r="J369" i="2"/>
  <c r="J146" i="2"/>
  <c r="J494" i="2"/>
  <c r="J711" i="2"/>
  <c r="J587" i="2"/>
  <c r="J363" i="2"/>
  <c r="J127" i="2"/>
  <c r="J476" i="2"/>
  <c r="J580" i="2"/>
  <c r="J665" i="2"/>
  <c r="J459" i="2"/>
  <c r="J251" i="2"/>
  <c r="J377" i="2"/>
  <c r="J634" i="2"/>
  <c r="J415" i="2"/>
  <c r="J618" i="2"/>
  <c r="J661" i="2"/>
  <c r="J410" i="2"/>
  <c r="J737" i="2"/>
  <c r="J696" i="2"/>
  <c r="J708" i="2"/>
  <c r="J668" i="2"/>
  <c r="J508" i="2"/>
  <c r="J401" i="2"/>
  <c r="J597" i="2"/>
  <c r="J685" i="2"/>
  <c r="J728" i="2"/>
  <c r="J602" i="2"/>
  <c r="J632" i="2"/>
  <c r="J694" i="2"/>
  <c r="J450" i="2"/>
  <c r="J681" i="2"/>
  <c r="J624" i="2"/>
  <c r="J679" i="2"/>
  <c r="J726" i="2"/>
  <c r="J703" i="2"/>
  <c r="J716" i="2"/>
  <c r="J664" i="2"/>
  <c r="J713" i="2"/>
  <c r="J639" i="2"/>
  <c r="J730" i="2"/>
  <c r="J738" i="2"/>
  <c r="H648" i="2"/>
  <c r="H502" i="2"/>
  <c r="H484" i="2"/>
  <c r="H129" i="2"/>
  <c r="H261" i="2"/>
  <c r="H396" i="2"/>
  <c r="H325" i="2"/>
  <c r="H532" i="2"/>
  <c r="H391" i="2"/>
  <c r="H673" i="2"/>
  <c r="H348" i="2"/>
  <c r="H231" i="2"/>
  <c r="H150" i="2"/>
  <c r="H674" i="2"/>
  <c r="H89" i="2"/>
  <c r="H222" i="2"/>
  <c r="H527" i="2"/>
  <c r="H598" i="2"/>
  <c r="H651" i="2"/>
  <c r="H351" i="2"/>
  <c r="H375" i="2"/>
  <c r="H389" i="2"/>
  <c r="H161" i="2"/>
  <c r="H265" i="2"/>
  <c r="H576" i="2"/>
  <c r="H565" i="2"/>
  <c r="H616" i="2"/>
  <c r="H81" i="2"/>
  <c r="H399" i="2"/>
  <c r="H74" i="2"/>
  <c r="H631" i="2"/>
  <c r="H417" i="2"/>
  <c r="H306" i="2"/>
  <c r="H709" i="2"/>
  <c r="H398" i="2"/>
  <c r="H21" i="2"/>
  <c r="H732" i="2"/>
  <c r="H61" i="2"/>
  <c r="H464" i="2"/>
  <c r="H687" i="2"/>
  <c r="H481" i="2"/>
  <c r="H319" i="2"/>
  <c r="H204" i="2"/>
  <c r="H447" i="2"/>
  <c r="H608" i="2"/>
  <c r="H530" i="2"/>
  <c r="H247" i="2"/>
  <c r="H482" i="2"/>
  <c r="H297" i="2"/>
  <c r="H330" i="2"/>
  <c r="H611" i="2"/>
  <c r="H337" i="2"/>
  <c r="H276" i="2"/>
  <c r="H175" i="2"/>
  <c r="H219" i="2"/>
  <c r="H511" i="2"/>
  <c r="H256" i="2"/>
  <c r="H475" i="2"/>
  <c r="H607" i="2"/>
  <c r="H154" i="2"/>
  <c r="H574" i="2"/>
  <c r="H514" i="2"/>
  <c r="H364" i="2"/>
  <c r="H329" i="2"/>
  <c r="H304" i="2"/>
  <c r="H343" i="2"/>
  <c r="H424" i="2"/>
  <c r="H489" i="2"/>
  <c r="H380" i="2"/>
  <c r="H592" i="2"/>
  <c r="H454" i="2"/>
  <c r="H209" i="2"/>
  <c r="H245" i="2"/>
  <c r="H164" i="2"/>
  <c r="H642" i="2"/>
  <c r="H35" i="2"/>
  <c r="H106" i="2"/>
  <c r="H310" i="2"/>
  <c r="H170" i="2"/>
  <c r="H258" i="2"/>
  <c r="H411" i="2"/>
  <c r="H259" i="2"/>
  <c r="H242" i="2"/>
  <c r="H155" i="2"/>
  <c r="H435" i="2"/>
  <c r="H547" i="2"/>
  <c r="H37" i="2"/>
  <c r="H27" i="2"/>
  <c r="H374" i="2"/>
  <c r="H365" i="2"/>
  <c r="H176" i="2"/>
  <c r="H131" i="2"/>
  <c r="H557" i="2"/>
  <c r="H612" i="2"/>
  <c r="H395" i="2"/>
  <c r="H10" i="2"/>
  <c r="H141" i="2"/>
  <c r="H516" i="2"/>
  <c r="H719" i="2"/>
  <c r="H441" i="2"/>
  <c r="H344" i="2"/>
  <c r="H357" i="2"/>
  <c r="H99" i="2"/>
  <c r="H102" i="2"/>
  <c r="H657" i="2"/>
  <c r="H370" i="2"/>
  <c r="H282" i="2"/>
  <c r="H384" i="2"/>
  <c r="H260" i="2"/>
  <c r="H513" i="2"/>
  <c r="H715" i="2"/>
  <c r="H51" i="2"/>
  <c r="H42" i="2"/>
  <c r="H46" i="2"/>
  <c r="H94" i="2"/>
  <c r="H333" i="2"/>
  <c r="H292" i="2"/>
  <c r="H346" i="2"/>
  <c r="H272" i="2"/>
  <c r="H408" i="2"/>
  <c r="H682" i="2"/>
  <c r="H570" i="2"/>
  <c r="H210" i="2"/>
  <c r="H148" i="2"/>
  <c r="H85" i="2"/>
  <c r="H378" i="2"/>
  <c r="H202" i="2"/>
  <c r="H394" i="2"/>
  <c r="H727" i="2"/>
  <c r="H162" i="2"/>
  <c r="H11" i="2"/>
  <c r="H444" i="2"/>
  <c r="H254" i="2"/>
  <c r="H518" i="2"/>
  <c r="H637" i="2"/>
  <c r="H331" i="2"/>
  <c r="H412" i="2"/>
  <c r="H663" i="2"/>
  <c r="H358" i="2"/>
  <c r="H342" i="2"/>
  <c r="H224" i="2"/>
  <c r="H653" i="2"/>
  <c r="H586" i="2"/>
  <c r="H97" i="2"/>
  <c r="H496" i="2"/>
  <c r="H471" i="2"/>
  <c r="H234" i="2"/>
  <c r="H188" i="2"/>
  <c r="H36" i="2"/>
  <c r="H446" i="2"/>
  <c r="H314" i="2"/>
  <c r="H497" i="2"/>
  <c r="H563" i="2"/>
  <c r="H393" i="2"/>
  <c r="H493" i="2"/>
  <c r="H733" i="2"/>
  <c r="H167" i="2"/>
  <c r="H221" i="2"/>
  <c r="H422" i="2"/>
  <c r="H25" i="2"/>
  <c r="H486" i="2"/>
  <c r="H525" i="2"/>
  <c r="H235" i="2"/>
  <c r="H689" i="2"/>
  <c r="H573" i="2"/>
  <c r="H195" i="2"/>
  <c r="H495" i="2"/>
  <c r="H56" i="2"/>
  <c r="H506" i="2"/>
  <c r="H321" i="2"/>
  <c r="H425" i="2"/>
  <c r="H163" i="2"/>
  <c r="H533" i="2"/>
  <c r="H116" i="2"/>
  <c r="H590" i="2"/>
  <c r="H626" i="2"/>
  <c r="H692" i="2"/>
  <c r="H541" i="2"/>
  <c r="H69" i="2"/>
  <c r="H439" i="2"/>
  <c r="H581" i="2"/>
  <c r="H266" i="2"/>
  <c r="H684" i="2"/>
  <c r="H680" i="2"/>
  <c r="H134" i="2"/>
  <c r="H641" i="2"/>
  <c r="H26" i="2"/>
  <c r="H585" i="2"/>
  <c r="H335" i="2"/>
  <c r="H336" i="2"/>
  <c r="H409" i="2"/>
  <c r="H517" i="2"/>
  <c r="H50" i="2"/>
  <c r="H206" i="2"/>
  <c r="H239" i="2"/>
  <c r="H186" i="2"/>
  <c r="H263" i="2"/>
  <c r="H635" i="2"/>
  <c r="H699" i="2"/>
  <c r="H519" i="2"/>
  <c r="H40" i="2"/>
  <c r="H57" i="2"/>
  <c r="H472" i="2"/>
  <c r="H568" i="2"/>
  <c r="H208" i="2"/>
  <c r="H633" i="2"/>
  <c r="H43" i="2"/>
  <c r="H467" i="2"/>
  <c r="H677" i="2"/>
  <c r="H456" i="2"/>
  <c r="H4" i="2"/>
  <c r="H443" i="2"/>
  <c r="H86" i="2"/>
  <c r="H303" i="2"/>
  <c r="H281" i="2"/>
  <c r="H675" i="2"/>
  <c r="H551" i="2"/>
  <c r="H323" i="2"/>
  <c r="H198" i="2"/>
  <c r="H300" i="2"/>
  <c r="H548" i="2"/>
  <c r="H445" i="2"/>
  <c r="H126" i="2"/>
  <c r="H617" i="2"/>
  <c r="H185" i="2"/>
  <c r="H669" i="2"/>
  <c r="H82" i="2"/>
  <c r="H383" i="2"/>
  <c r="H487" i="2"/>
  <c r="H406" i="2"/>
  <c r="H90" i="2"/>
  <c r="H622" i="2"/>
  <c r="H190" i="2"/>
  <c r="H339" i="2"/>
  <c r="H656" i="2"/>
  <c r="H400" i="2"/>
  <c r="H427" i="2"/>
  <c r="H295" i="2"/>
  <c r="H613" i="2"/>
  <c r="H432" i="2"/>
  <c r="H448" i="2"/>
  <c r="H45" i="2"/>
  <c r="H58" i="2"/>
  <c r="H426" i="2"/>
  <c r="H566" i="2"/>
  <c r="H30" i="2"/>
  <c r="H41" i="2"/>
  <c r="H211" i="2"/>
  <c r="H267" i="2"/>
  <c r="H299" i="2"/>
  <c r="H165" i="2"/>
  <c r="H316" i="2"/>
  <c r="H477" i="2"/>
  <c r="H203" i="2"/>
  <c r="H91" i="2"/>
  <c r="H671" i="2"/>
  <c r="H159" i="2"/>
  <c r="H31" i="2"/>
  <c r="H67" i="2"/>
  <c r="H707" i="2"/>
  <c r="H485" i="2"/>
  <c r="H704" i="2"/>
  <c r="H428" i="2"/>
  <c r="H591" i="2"/>
  <c r="H404" i="2"/>
  <c r="H470" i="2"/>
  <c r="H349" i="2"/>
  <c r="H643" i="2"/>
  <c r="H552" i="2"/>
  <c r="H461" i="2"/>
  <c r="H353" i="2"/>
  <c r="H451" i="2"/>
  <c r="H302" i="2"/>
  <c r="H19" i="2"/>
  <c r="H354" i="2"/>
  <c r="H184" i="2"/>
  <c r="H546" i="2"/>
  <c r="H390" i="2"/>
  <c r="H33" i="2"/>
  <c r="H515" i="2"/>
  <c r="H54" i="2"/>
  <c r="H558" i="2"/>
  <c r="H157" i="2"/>
  <c r="H123" i="2"/>
  <c r="H615" i="2"/>
  <c r="H718" i="2"/>
  <c r="H724" i="2"/>
  <c r="H166" i="2"/>
  <c r="H283" i="2"/>
  <c r="H564" i="2"/>
  <c r="H114" i="2"/>
  <c r="H5" i="2"/>
  <c r="H491" i="2"/>
  <c r="H492" i="2"/>
  <c r="H147" i="2"/>
  <c r="H117" i="2"/>
  <c r="H100" i="2"/>
  <c r="H407" i="2"/>
  <c r="H199" i="2"/>
  <c r="H192" i="2"/>
  <c r="H658" i="2"/>
  <c r="H194" i="2"/>
  <c r="H650" i="2"/>
  <c r="H666" i="2"/>
  <c r="H322" i="2"/>
  <c r="H145" i="2"/>
  <c r="H79" i="2"/>
  <c r="H77" i="2"/>
  <c r="H24" i="2"/>
  <c r="H499" i="2"/>
  <c r="H3" i="2"/>
  <c r="H236" i="2"/>
  <c r="H672" i="2"/>
  <c r="H121" i="2"/>
  <c r="H503" i="2"/>
  <c r="H308" i="2"/>
  <c r="H216" i="2"/>
  <c r="H478" i="2"/>
  <c r="H288" i="2"/>
  <c r="H156" i="2"/>
  <c r="H80" i="2"/>
  <c r="H332" i="2"/>
  <c r="H379" i="2"/>
  <c r="H392" i="2"/>
  <c r="H318" i="2"/>
  <c r="H98" i="2"/>
  <c r="H44" i="2"/>
  <c r="H96" i="2"/>
  <c r="H122" i="2"/>
  <c r="H2" i="2"/>
  <c r="H107" i="2"/>
  <c r="H629" i="2"/>
  <c r="H65" i="2"/>
  <c r="H103" i="2"/>
  <c r="H135" i="2"/>
  <c r="H60" i="2"/>
  <c r="H562" i="2"/>
  <c r="H647" i="2"/>
  <c r="H75" i="2"/>
  <c r="H421" i="2"/>
  <c r="H298" i="2"/>
  <c r="H200" i="2"/>
  <c r="H286" i="2"/>
  <c r="H523" i="2"/>
  <c r="H34" i="2"/>
  <c r="H139" i="2"/>
  <c r="H543" i="2"/>
  <c r="H670" i="2"/>
  <c r="H667" i="2"/>
  <c r="H560" i="2"/>
  <c r="H362" i="2"/>
  <c r="H614" i="2"/>
  <c r="H62" i="2"/>
  <c r="H113" i="2"/>
  <c r="H38" i="2"/>
  <c r="H386" i="2"/>
  <c r="H578" i="2"/>
  <c r="H207" i="2"/>
  <c r="H594" i="2"/>
  <c r="H104" i="2"/>
  <c r="H55" i="2"/>
  <c r="H118" i="2"/>
  <c r="H213" i="2"/>
  <c r="H249" i="2"/>
  <c r="H690" i="2"/>
  <c r="H158" i="2"/>
  <c r="H366" i="2"/>
  <c r="H179" i="2"/>
  <c r="H452" i="2"/>
  <c r="H101" i="2"/>
  <c r="H501" i="2"/>
  <c r="H536" i="2"/>
  <c r="H338" i="2"/>
  <c r="H105" i="2"/>
  <c r="H32" i="2"/>
  <c r="H71" i="2"/>
  <c r="H138" i="2"/>
  <c r="H23" i="2"/>
  <c r="H659" i="2"/>
  <c r="H544" i="2"/>
  <c r="H48" i="2"/>
  <c r="H92" i="2"/>
  <c r="H609" i="2"/>
  <c r="H279" i="2"/>
  <c r="H241" i="2"/>
  <c r="H12" i="2"/>
  <c r="H734" i="2"/>
  <c r="H151" i="2"/>
  <c r="H230" i="2"/>
  <c r="H490" i="2"/>
  <c r="H603" i="2"/>
  <c r="H326" i="2"/>
  <c r="H238" i="2"/>
  <c r="H182" i="2"/>
  <c r="H458" i="2"/>
  <c r="H504" i="2"/>
  <c r="H414" i="2"/>
  <c r="H542" i="2"/>
  <c r="H13" i="2"/>
  <c r="H599" i="2"/>
  <c r="H505" i="2"/>
  <c r="H284" i="2"/>
  <c r="H468" i="2"/>
  <c r="H6" i="2"/>
  <c r="H367" i="2"/>
  <c r="H420" i="2"/>
  <c r="H196" i="2"/>
  <c r="H232" i="2"/>
  <c r="H20" i="2"/>
  <c r="H397" i="2"/>
  <c r="H413" i="2"/>
  <c r="H14" i="2"/>
  <c r="H619" i="2"/>
  <c r="H171" i="2"/>
  <c r="H273" i="2"/>
  <c r="H218" i="2"/>
  <c r="H695" i="2"/>
  <c r="H640" i="2"/>
  <c r="H686" i="2"/>
  <c r="H500" i="2"/>
  <c r="H28" i="2"/>
  <c r="H294" i="2"/>
  <c r="H360" i="2"/>
  <c r="H264" i="2"/>
  <c r="H698" i="2"/>
  <c r="H722" i="2"/>
  <c r="H237" i="2"/>
  <c r="H197" i="2"/>
  <c r="H455" i="2"/>
  <c r="H119" i="2"/>
  <c r="H130" i="2"/>
  <c r="H289" i="2"/>
  <c r="H593" i="2"/>
  <c r="H595" i="2"/>
  <c r="H437" i="2"/>
  <c r="H189" i="2"/>
  <c r="H168" i="2"/>
  <c r="H16" i="2"/>
  <c r="H540" i="2"/>
  <c r="H623" i="2"/>
  <c r="H268" i="2"/>
  <c r="H649" i="2"/>
  <c r="H604" i="2"/>
  <c r="H535" i="2"/>
  <c r="H52" i="2"/>
  <c r="H274" i="2"/>
  <c r="H8" i="2"/>
  <c r="H233" i="2"/>
  <c r="H220" i="2"/>
  <c r="H465" i="2"/>
  <c r="H376" i="2"/>
  <c r="H520" i="2"/>
  <c r="H109" i="2"/>
  <c r="H63" i="2"/>
  <c r="H124" i="2"/>
  <c r="H328" i="2"/>
  <c r="H7" i="2"/>
  <c r="H660" i="2"/>
  <c r="H9" i="2"/>
  <c r="H610" i="2"/>
  <c r="H418" i="2"/>
  <c r="H143" i="2"/>
  <c r="H596" i="2"/>
  <c r="H474" i="2"/>
  <c r="H169" i="2"/>
  <c r="H460" i="2"/>
  <c r="H705" i="2"/>
  <c r="H243" i="2"/>
  <c r="H149" i="2"/>
  <c r="H301" i="2"/>
  <c r="H430" i="2"/>
  <c r="H403" i="2"/>
  <c r="H15" i="2"/>
  <c r="H95" i="2"/>
  <c r="H549" i="2"/>
  <c r="H645" i="2"/>
  <c r="H132" i="2"/>
  <c r="H17" i="2"/>
  <c r="H285" i="2"/>
  <c r="H269" i="2"/>
  <c r="H625" i="2"/>
  <c r="H720" i="2"/>
  <c r="H431" i="2"/>
  <c r="H572" i="2"/>
  <c r="H373" i="2"/>
  <c r="H579" i="2"/>
  <c r="H225" i="2"/>
  <c r="H278" i="2"/>
  <c r="H559" i="2"/>
  <c r="H257" i="2"/>
  <c r="H18" i="2"/>
  <c r="H193" i="2"/>
  <c r="H371" i="2"/>
  <c r="H84" i="2"/>
  <c r="H296" i="2"/>
  <c r="H509" i="2"/>
  <c r="H214" i="2"/>
  <c r="H550" i="2"/>
  <c r="H652" i="2"/>
  <c r="H534" i="2"/>
  <c r="H244" i="2"/>
  <c r="H334" i="2"/>
  <c r="H691" i="2"/>
  <c r="H215" i="2"/>
  <c r="H429" i="2"/>
  <c r="H582" i="2"/>
  <c r="H539" i="2"/>
  <c r="H731" i="2"/>
  <c r="H510" i="2"/>
  <c r="H226" i="2"/>
  <c r="H250" i="2"/>
  <c r="H315" i="2"/>
  <c r="H569" i="2"/>
  <c r="H423" i="2"/>
  <c r="H385" i="2"/>
  <c r="H87" i="2"/>
  <c r="H507" i="2"/>
  <c r="H721" i="2"/>
  <c r="H53" i="2"/>
  <c r="H76" i="2"/>
  <c r="H305" i="2"/>
  <c r="H248" i="2"/>
  <c r="H47" i="2"/>
  <c r="H723" i="2"/>
  <c r="H556" i="2"/>
  <c r="H606" i="2"/>
  <c r="H678" i="2"/>
  <c r="H717" i="2"/>
  <c r="H356" i="2"/>
  <c r="H512" i="2"/>
  <c r="H453" i="2"/>
  <c r="H605" i="2"/>
  <c r="H252" i="2"/>
  <c r="H49" i="2"/>
  <c r="H291" i="2"/>
  <c r="H355" i="2"/>
  <c r="H361" i="2"/>
  <c r="H262" i="2"/>
  <c r="H88" i="2"/>
  <c r="H312" i="2"/>
  <c r="H112" i="2"/>
  <c r="H201" i="2"/>
  <c r="H359" i="2"/>
  <c r="H29" i="2"/>
  <c r="H434" i="2"/>
  <c r="H714" i="2"/>
  <c r="H178" i="2"/>
  <c r="H436" i="2"/>
  <c r="H382" i="2"/>
  <c r="H287" i="2"/>
  <c r="H93" i="2"/>
  <c r="H320" i="2"/>
  <c r="H463" i="2"/>
  <c r="H419" i="2"/>
  <c r="H350" i="2"/>
  <c r="H701" i="2"/>
  <c r="H589" i="2"/>
  <c r="H187" i="2"/>
  <c r="H588" i="2"/>
  <c r="H575" i="2"/>
  <c r="H571" i="2"/>
  <c r="H340" i="2"/>
  <c r="H388" i="2"/>
  <c r="H275" i="2"/>
  <c r="H538" i="2"/>
  <c r="H710" i="2"/>
  <c r="H22" i="2"/>
  <c r="H480" i="2"/>
  <c r="H70" i="2"/>
  <c r="H83" i="2"/>
  <c r="H120" i="2"/>
  <c r="H152" i="2"/>
  <c r="H59" i="2"/>
  <c r="H64" i="2"/>
  <c r="H293" i="2"/>
  <c r="H583" i="2"/>
  <c r="H725" i="2"/>
  <c r="H311" i="2"/>
  <c r="H115" i="2"/>
  <c r="H567" i="2"/>
  <c r="H381" i="2"/>
  <c r="H271" i="2"/>
  <c r="H173" i="2"/>
  <c r="H78" i="2"/>
  <c r="H416" i="2"/>
  <c r="H144" i="2"/>
  <c r="H621" i="2"/>
  <c r="H177" i="2"/>
  <c r="H644" i="2"/>
  <c r="H537" i="2"/>
  <c r="H531" i="2"/>
  <c r="H483" i="2"/>
  <c r="H128" i="2"/>
  <c r="H205" i="2"/>
  <c r="H577" i="2"/>
  <c r="H180" i="2"/>
  <c r="H307" i="2"/>
  <c r="H601" i="2"/>
  <c r="H638" i="2"/>
  <c r="H735" i="2"/>
  <c r="H240" i="2"/>
  <c r="H654" i="2"/>
  <c r="H68" i="2"/>
  <c r="H440" i="2"/>
  <c r="H655" i="2"/>
  <c r="H529" i="2"/>
  <c r="H39" i="2"/>
  <c r="H479" i="2"/>
  <c r="H469" i="2"/>
  <c r="H438" i="2"/>
  <c r="H136" i="2"/>
  <c r="H309" i="2"/>
  <c r="H545" i="2"/>
  <c r="H72" i="2"/>
  <c r="H290" i="2"/>
  <c r="H584" i="2"/>
  <c r="H488" i="2"/>
  <c r="H341" i="2"/>
  <c r="H73" i="2"/>
  <c r="H66" i="2"/>
  <c r="H627" i="2"/>
  <c r="H153" i="2"/>
  <c r="H352" i="2"/>
  <c r="H317" i="2"/>
  <c r="H636" i="2"/>
  <c r="H172" i="2"/>
  <c r="H368" i="2"/>
  <c r="H110" i="2"/>
  <c r="H142" i="2"/>
  <c r="H457" i="2"/>
  <c r="H700" i="2"/>
  <c r="H191" i="2"/>
  <c r="H662" i="2"/>
  <c r="H706" i="2"/>
  <c r="H600" i="2"/>
  <c r="H140" i="2"/>
  <c r="H280" i="2"/>
  <c r="H246" i="2"/>
  <c r="H646" i="2"/>
  <c r="H712" i="2"/>
  <c r="H524" i="2"/>
  <c r="H676" i="2"/>
  <c r="H160" i="2"/>
  <c r="H277" i="2"/>
  <c r="H522" i="2"/>
  <c r="H620" i="2"/>
  <c r="H345" i="2"/>
  <c r="H253" i="2"/>
  <c r="H554" i="2"/>
  <c r="H697" i="2"/>
  <c r="H347" i="2"/>
  <c r="H553" i="2"/>
  <c r="H466" i="2"/>
  <c r="H183" i="2"/>
  <c r="H628" i="2"/>
  <c r="H462" i="2"/>
  <c r="H174" i="2"/>
  <c r="H688" i="2"/>
  <c r="H442" i="2"/>
  <c r="H372" i="2"/>
  <c r="H630" i="2"/>
  <c r="H736" i="2"/>
  <c r="H449" i="2"/>
  <c r="H125" i="2"/>
  <c r="H137" i="2"/>
  <c r="H327" i="2"/>
  <c r="H228" i="2"/>
  <c r="H324" i="2"/>
  <c r="H229" i="2"/>
  <c r="H473" i="2"/>
  <c r="H555" i="2"/>
  <c r="H223" i="2"/>
  <c r="H227" i="2"/>
  <c r="H255" i="2"/>
  <c r="H133" i="2"/>
  <c r="H729" i="2"/>
  <c r="H405" i="2"/>
  <c r="H528" i="2"/>
  <c r="H212" i="2"/>
  <c r="H402" i="2"/>
  <c r="H181" i="2"/>
  <c r="H526" i="2"/>
  <c r="H108" i="2"/>
  <c r="H111" i="2"/>
  <c r="H313" i="2"/>
  <c r="H683" i="2"/>
  <c r="H561" i="2"/>
  <c r="H693" i="2"/>
  <c r="H387" i="2"/>
  <c r="H702" i="2"/>
  <c r="H433" i="2"/>
  <c r="H270" i="2"/>
  <c r="H217" i="2"/>
  <c r="H498" i="2"/>
  <c r="H521" i="2"/>
  <c r="H369" i="2"/>
  <c r="H146" i="2"/>
  <c r="H494" i="2"/>
  <c r="H711" i="2"/>
  <c r="H587" i="2"/>
  <c r="H363" i="2"/>
  <c r="H127" i="2"/>
  <c r="H476" i="2"/>
  <c r="H580" i="2"/>
  <c r="H665" i="2"/>
  <c r="H459" i="2"/>
  <c r="H251" i="2"/>
  <c r="H377" i="2"/>
  <c r="H634" i="2"/>
  <c r="H415" i="2"/>
  <c r="H618" i="2"/>
  <c r="H661" i="2"/>
  <c r="H410" i="2"/>
  <c r="H737" i="2"/>
  <c r="H696" i="2"/>
  <c r="H708" i="2"/>
  <c r="H668" i="2"/>
  <c r="H508" i="2"/>
  <c r="H401" i="2"/>
  <c r="H597" i="2"/>
  <c r="H685" i="2"/>
  <c r="H728" i="2"/>
  <c r="H602" i="2"/>
  <c r="H632" i="2"/>
  <c r="H694" i="2"/>
  <c r="H450" i="2"/>
  <c r="H681" i="2"/>
  <c r="H624" i="2"/>
  <c r="H679" i="2"/>
  <c r="H726" i="2"/>
  <c r="H703" i="2"/>
  <c r="H716" i="2"/>
  <c r="H664" i="2"/>
  <c r="H713" i="2"/>
  <c r="H639" i="2"/>
  <c r="H730" i="2"/>
  <c r="H738" i="2"/>
  <c r="S91" i="3" l="1"/>
  <c r="T91" i="3"/>
  <c r="U91" i="3"/>
  <c r="V91" i="3"/>
  <c r="O91" i="3"/>
  <c r="R91" i="3"/>
  <c r="I91" i="3"/>
  <c r="M91" i="3"/>
  <c r="Q91" i="3"/>
  <c r="N91" i="3"/>
  <c r="P91" i="3"/>
  <c r="L91" i="3"/>
  <c r="C91" i="3"/>
  <c r="D91" i="3"/>
  <c r="E91" i="3"/>
  <c r="K91" i="3"/>
  <c r="G91" i="3"/>
  <c r="J91" i="3"/>
  <c r="S74" i="3"/>
  <c r="T74" i="3"/>
  <c r="U74" i="3"/>
  <c r="V74" i="3"/>
  <c r="O74" i="3"/>
  <c r="R74" i="3"/>
  <c r="I74" i="3"/>
  <c r="M74" i="3"/>
  <c r="N74" i="3"/>
  <c r="L74" i="3"/>
  <c r="C74" i="3"/>
  <c r="E74" i="3"/>
  <c r="H74" i="3"/>
  <c r="D74" i="3"/>
  <c r="P74" i="3"/>
  <c r="G74" i="3"/>
  <c r="K74" i="3"/>
  <c r="Q74" i="3"/>
  <c r="S17" i="3"/>
  <c r="T17" i="3"/>
  <c r="U17" i="3"/>
  <c r="V17" i="3"/>
  <c r="O17" i="3"/>
  <c r="R17" i="3"/>
  <c r="N17" i="3"/>
  <c r="I17" i="3"/>
  <c r="P17" i="3"/>
  <c r="Q17" i="3"/>
  <c r="C17" i="3"/>
  <c r="D17" i="3"/>
  <c r="E17" i="3"/>
  <c r="F17" i="3"/>
  <c r="M17" i="3"/>
  <c r="K17" i="3"/>
  <c r="H17" i="3"/>
  <c r="G17" i="3"/>
  <c r="J17" i="3"/>
  <c r="L17" i="3"/>
  <c r="S93" i="3"/>
  <c r="T93" i="3"/>
  <c r="U93" i="3"/>
  <c r="V93" i="3"/>
  <c r="O93" i="3"/>
  <c r="R93" i="3"/>
  <c r="M93" i="3"/>
  <c r="I93" i="3"/>
  <c r="N93" i="3"/>
  <c r="P93" i="3"/>
  <c r="J93" i="3"/>
  <c r="C93" i="3"/>
  <c r="D93" i="3"/>
  <c r="E93" i="3"/>
  <c r="F93" i="3"/>
  <c r="G93" i="3"/>
  <c r="L93" i="3"/>
  <c r="H93" i="3"/>
  <c r="Q93" i="3"/>
  <c r="S18" i="3"/>
  <c r="T18" i="3"/>
  <c r="U18" i="3"/>
  <c r="V18" i="3"/>
  <c r="O18" i="3"/>
  <c r="R18" i="3"/>
  <c r="I18" i="3"/>
  <c r="P18" i="3"/>
  <c r="M18" i="3"/>
  <c r="Q18" i="3"/>
  <c r="N18" i="3"/>
  <c r="C18" i="3"/>
  <c r="W62" i="3" s="1"/>
  <c r="E18" i="3"/>
  <c r="D18" i="3"/>
  <c r="L18" i="3"/>
  <c r="F18" i="3"/>
  <c r="G18" i="3"/>
  <c r="K18" i="3"/>
  <c r="J18" i="3"/>
  <c r="S26" i="3"/>
  <c r="T26" i="3"/>
  <c r="U26" i="3"/>
  <c r="V26" i="3"/>
  <c r="O26" i="3"/>
  <c r="R26" i="3"/>
  <c r="Q26" i="3"/>
  <c r="N26" i="3"/>
  <c r="I26" i="3"/>
  <c r="L26" i="3"/>
  <c r="P26" i="3"/>
  <c r="C26" i="3"/>
  <c r="K26" i="3"/>
  <c r="D26" i="3"/>
  <c r="J26" i="3"/>
  <c r="E26" i="3"/>
  <c r="H26" i="3"/>
  <c r="F26" i="3"/>
  <c r="G26" i="3"/>
  <c r="M26" i="3"/>
  <c r="S38" i="3"/>
  <c r="T38" i="3"/>
  <c r="U38" i="3"/>
  <c r="V38" i="3"/>
  <c r="O38" i="3"/>
  <c r="R38" i="3"/>
  <c r="M38" i="3"/>
  <c r="I38" i="3"/>
  <c r="P38" i="3"/>
  <c r="Q38" i="3"/>
  <c r="N38" i="3"/>
  <c r="L38" i="3"/>
  <c r="C38" i="3"/>
  <c r="D38" i="3"/>
  <c r="E38" i="3"/>
  <c r="F38" i="3"/>
  <c r="G38" i="3"/>
  <c r="K38" i="3"/>
  <c r="H38" i="3"/>
  <c r="J38" i="3"/>
  <c r="R22" i="3"/>
  <c r="S22" i="3"/>
  <c r="T22" i="3"/>
  <c r="U22" i="3"/>
  <c r="V22" i="3"/>
  <c r="O22" i="3"/>
  <c r="N22" i="3"/>
  <c r="Q22" i="3"/>
  <c r="I22" i="3"/>
  <c r="M22" i="3"/>
  <c r="L22" i="3"/>
  <c r="P22" i="3"/>
  <c r="C22" i="3"/>
  <c r="H22" i="3"/>
  <c r="D22" i="3"/>
  <c r="E22" i="3"/>
  <c r="K22" i="3"/>
  <c r="F22" i="3"/>
  <c r="J22" i="3"/>
  <c r="G22" i="3"/>
  <c r="R10" i="3"/>
  <c r="S10" i="3"/>
  <c r="T10" i="3"/>
  <c r="U10" i="3"/>
  <c r="V10" i="3"/>
  <c r="O10" i="3"/>
  <c r="G10" i="3"/>
  <c r="I10" i="3"/>
  <c r="P10" i="3"/>
  <c r="K10" i="3"/>
  <c r="N10" i="3"/>
  <c r="M10" i="3"/>
  <c r="Q10" i="3"/>
  <c r="C10" i="3"/>
  <c r="D10" i="3"/>
  <c r="L10" i="3"/>
  <c r="E10" i="3"/>
  <c r="F10" i="3"/>
  <c r="Y47" i="3" s="1"/>
  <c r="H10" i="3"/>
  <c r="R15" i="3"/>
  <c r="S15" i="3"/>
  <c r="T15" i="3"/>
  <c r="U15" i="3"/>
  <c r="V15" i="3"/>
  <c r="O15" i="3"/>
  <c r="M15" i="3"/>
  <c r="G15" i="3"/>
  <c r="L15" i="3"/>
  <c r="I15" i="3"/>
  <c r="Q15" i="3"/>
  <c r="K15" i="3"/>
  <c r="P15" i="3"/>
  <c r="N15" i="3"/>
  <c r="C15" i="3"/>
  <c r="D15" i="3"/>
  <c r="E15" i="3"/>
  <c r="F15" i="3"/>
  <c r="J15" i="3"/>
  <c r="H18" i="3"/>
  <c r="I117" i="3"/>
  <c r="S94" i="3"/>
  <c r="T94" i="3"/>
  <c r="U94" i="3"/>
  <c r="V94" i="3"/>
  <c r="P94" i="3"/>
  <c r="L94" i="3"/>
  <c r="H94" i="3"/>
  <c r="J94" i="3"/>
  <c r="N94" i="3"/>
  <c r="O94" i="3"/>
  <c r="R94" i="3"/>
  <c r="Q94" i="3"/>
  <c r="D94" i="3"/>
  <c r="E94" i="3"/>
  <c r="F94" i="3"/>
  <c r="M94" i="3"/>
  <c r="G94" i="3"/>
  <c r="R11" i="3"/>
  <c r="S11" i="3"/>
  <c r="T11" i="3"/>
  <c r="U11" i="3"/>
  <c r="V11" i="3"/>
  <c r="P11" i="3"/>
  <c r="H11" i="3"/>
  <c r="Q11" i="3"/>
  <c r="O11" i="3"/>
  <c r="J11" i="3"/>
  <c r="D11" i="3"/>
  <c r="E11" i="3"/>
  <c r="K11" i="3"/>
  <c r="F11" i="3"/>
  <c r="G11" i="3"/>
  <c r="L11" i="3"/>
  <c r="N11" i="3"/>
  <c r="M11" i="3"/>
  <c r="C7" i="3"/>
  <c r="D65" i="3"/>
  <c r="D98" i="3"/>
  <c r="F74" i="3"/>
  <c r="I94" i="3"/>
  <c r="S117" i="3"/>
  <c r="T117" i="3"/>
  <c r="U117" i="3"/>
  <c r="V117" i="3"/>
  <c r="P117" i="3"/>
  <c r="H117" i="3"/>
  <c r="J117" i="3"/>
  <c r="M117" i="3"/>
  <c r="R117" i="3"/>
  <c r="O117" i="3"/>
  <c r="N117" i="3"/>
  <c r="Q117" i="3"/>
  <c r="D117" i="3"/>
  <c r="E117" i="3"/>
  <c r="F117" i="3"/>
  <c r="G117" i="3"/>
  <c r="K117" i="3"/>
  <c r="R60" i="3"/>
  <c r="S60" i="3"/>
  <c r="T60" i="3"/>
  <c r="U60" i="3"/>
  <c r="V60" i="3"/>
  <c r="P60" i="3"/>
  <c r="H60" i="3"/>
  <c r="N60" i="3"/>
  <c r="J60" i="3"/>
  <c r="O60" i="3"/>
  <c r="L60" i="3"/>
  <c r="M60" i="3"/>
  <c r="K60" i="3"/>
  <c r="D60" i="3"/>
  <c r="E60" i="3"/>
  <c r="F60" i="3"/>
  <c r="G60" i="3"/>
  <c r="Q60" i="3"/>
  <c r="R32" i="3"/>
  <c r="S32" i="3"/>
  <c r="T32" i="3"/>
  <c r="U32" i="3"/>
  <c r="V32" i="3"/>
  <c r="P32" i="3"/>
  <c r="O32" i="3"/>
  <c r="L32" i="3"/>
  <c r="H32" i="3"/>
  <c r="J32" i="3"/>
  <c r="Q32" i="3"/>
  <c r="N32" i="3"/>
  <c r="D32" i="3"/>
  <c r="E32" i="3"/>
  <c r="F32" i="3"/>
  <c r="M32" i="3"/>
  <c r="K32" i="3"/>
  <c r="G32" i="3"/>
  <c r="S120" i="3"/>
  <c r="T120" i="3"/>
  <c r="U120" i="3"/>
  <c r="V120" i="3"/>
  <c r="R120" i="3"/>
  <c r="J120" i="3"/>
  <c r="O120" i="3"/>
  <c r="M120" i="3"/>
  <c r="N120" i="3"/>
  <c r="Q120" i="3"/>
  <c r="P120" i="3"/>
  <c r="L120" i="3"/>
  <c r="K120" i="3"/>
  <c r="F120" i="3"/>
  <c r="G120" i="3"/>
  <c r="I120" i="3"/>
  <c r="H120" i="3"/>
  <c r="C120" i="3"/>
  <c r="S104" i="3"/>
  <c r="T104" i="3"/>
  <c r="U104" i="3"/>
  <c r="V104" i="3"/>
  <c r="R104" i="3"/>
  <c r="J104" i="3"/>
  <c r="O104" i="3"/>
  <c r="N104" i="3"/>
  <c r="L104" i="3"/>
  <c r="Q104" i="3"/>
  <c r="P104" i="3"/>
  <c r="F104" i="3"/>
  <c r="G104" i="3"/>
  <c r="M104" i="3"/>
  <c r="K104" i="3"/>
  <c r="I104" i="3"/>
  <c r="C104" i="3"/>
  <c r="S86" i="3"/>
  <c r="T86" i="3"/>
  <c r="U86" i="3"/>
  <c r="V86" i="3"/>
  <c r="R86" i="3"/>
  <c r="M86" i="3"/>
  <c r="J86" i="3"/>
  <c r="P86" i="3"/>
  <c r="Q86" i="3"/>
  <c r="N86" i="3"/>
  <c r="F86" i="3"/>
  <c r="G86" i="3"/>
  <c r="K86" i="3"/>
  <c r="H86" i="3"/>
  <c r="I86" i="3"/>
  <c r="L86" i="3"/>
  <c r="C86" i="3"/>
  <c r="S64" i="3"/>
  <c r="T64" i="3"/>
  <c r="U64" i="3"/>
  <c r="V64" i="3"/>
  <c r="R64" i="3"/>
  <c r="M64" i="3"/>
  <c r="J64" i="3"/>
  <c r="N64" i="3"/>
  <c r="O64" i="3"/>
  <c r="P64" i="3"/>
  <c r="Q64" i="3"/>
  <c r="L64" i="3"/>
  <c r="F64" i="3"/>
  <c r="G64" i="3"/>
  <c r="H64" i="3"/>
  <c r="K64" i="3"/>
  <c r="I64" i="3"/>
  <c r="C64" i="3"/>
  <c r="S50" i="3"/>
  <c r="T50" i="3"/>
  <c r="U50" i="3"/>
  <c r="V50" i="3"/>
  <c r="R50" i="3"/>
  <c r="M50" i="3"/>
  <c r="L50" i="3"/>
  <c r="J50" i="3"/>
  <c r="P50" i="3"/>
  <c r="Q50" i="3"/>
  <c r="N50" i="3"/>
  <c r="O50" i="3"/>
  <c r="F50" i="3"/>
  <c r="G50" i="3"/>
  <c r="I50" i="3"/>
  <c r="K50" i="3"/>
  <c r="H50" i="3"/>
  <c r="C50" i="3"/>
  <c r="S37" i="3"/>
  <c r="T37" i="3"/>
  <c r="U37" i="3"/>
  <c r="V37" i="3"/>
  <c r="R37" i="3"/>
  <c r="M37" i="3"/>
  <c r="J37" i="3"/>
  <c r="O37" i="3"/>
  <c r="L37" i="3"/>
  <c r="P37" i="3"/>
  <c r="Q37" i="3"/>
  <c r="F37" i="3"/>
  <c r="H37" i="3"/>
  <c r="G37" i="3"/>
  <c r="N37" i="3"/>
  <c r="I37" i="3"/>
  <c r="C37" i="3"/>
  <c r="S83" i="3"/>
  <c r="T83" i="3"/>
  <c r="U83" i="3"/>
  <c r="V83" i="3"/>
  <c r="R83" i="3"/>
  <c r="M83" i="3"/>
  <c r="J83" i="3"/>
  <c r="P83" i="3"/>
  <c r="N83" i="3"/>
  <c r="L83" i="3"/>
  <c r="Q83" i="3"/>
  <c r="O83" i="3"/>
  <c r="F83" i="3"/>
  <c r="G83" i="3"/>
  <c r="I83" i="3"/>
  <c r="K83" i="3"/>
  <c r="H83" i="3"/>
  <c r="C83" i="3"/>
  <c r="S16" i="3"/>
  <c r="T16" i="3"/>
  <c r="U16" i="3"/>
  <c r="V16" i="3"/>
  <c r="R16" i="3"/>
  <c r="M16" i="3"/>
  <c r="Q16" i="3"/>
  <c r="O16" i="3"/>
  <c r="J16" i="3"/>
  <c r="L16" i="3"/>
  <c r="P16" i="3"/>
  <c r="N16" i="3"/>
  <c r="F16" i="3"/>
  <c r="K16" i="3"/>
  <c r="G16" i="3"/>
  <c r="I16" i="3"/>
  <c r="C16" i="3"/>
  <c r="S77" i="3"/>
  <c r="T77" i="3"/>
  <c r="U77" i="3"/>
  <c r="V77" i="3"/>
  <c r="R77" i="3"/>
  <c r="M77" i="3"/>
  <c r="J77" i="3"/>
  <c r="P77" i="3"/>
  <c r="N77" i="3"/>
  <c r="O77" i="3"/>
  <c r="Q77" i="3"/>
  <c r="F77" i="3"/>
  <c r="L77" i="3"/>
  <c r="G77" i="3"/>
  <c r="I77" i="3"/>
  <c r="H77" i="3"/>
  <c r="K77" i="3"/>
  <c r="C77" i="3"/>
  <c r="S85" i="3"/>
  <c r="T85" i="3"/>
  <c r="U85" i="3"/>
  <c r="V85" i="3"/>
  <c r="K85" i="3"/>
  <c r="M85" i="3"/>
  <c r="R85" i="3"/>
  <c r="J85" i="3"/>
  <c r="Q85" i="3"/>
  <c r="N85" i="3"/>
  <c r="P85" i="3"/>
  <c r="O85" i="3"/>
  <c r="L85" i="3"/>
  <c r="F85" i="3"/>
  <c r="G85" i="3"/>
  <c r="I85" i="3"/>
  <c r="H85" i="3"/>
  <c r="C85" i="3"/>
  <c r="C49" i="3"/>
  <c r="E86" i="3"/>
  <c r="J10" i="3"/>
  <c r="L98" i="3"/>
  <c r="S116" i="3"/>
  <c r="T116" i="3"/>
  <c r="U116" i="3"/>
  <c r="V116" i="3"/>
  <c r="P116" i="3"/>
  <c r="N116" i="3"/>
  <c r="H116" i="3"/>
  <c r="R116" i="3"/>
  <c r="O116" i="3"/>
  <c r="J116" i="3"/>
  <c r="Q116" i="3"/>
  <c r="M116" i="3"/>
  <c r="L116" i="3"/>
  <c r="D116" i="3"/>
  <c r="F116" i="3"/>
  <c r="E116" i="3"/>
  <c r="K116" i="3"/>
  <c r="G116" i="3"/>
  <c r="I116" i="3"/>
  <c r="R95" i="3"/>
  <c r="S95" i="3"/>
  <c r="T95" i="3"/>
  <c r="U95" i="3"/>
  <c r="V95" i="3"/>
  <c r="P95" i="3"/>
  <c r="H95" i="3"/>
  <c r="J95" i="3"/>
  <c r="Q95" i="3"/>
  <c r="N95" i="3"/>
  <c r="L95" i="3"/>
  <c r="O95" i="3"/>
  <c r="D95" i="3"/>
  <c r="E95" i="3"/>
  <c r="F95" i="3"/>
  <c r="G95" i="3"/>
  <c r="I95" i="3"/>
  <c r="K95" i="3"/>
  <c r="M95" i="3"/>
  <c r="T118" i="3"/>
  <c r="U118" i="3"/>
  <c r="V118" i="3"/>
  <c r="S118" i="3"/>
  <c r="L118" i="3"/>
  <c r="N118" i="3"/>
  <c r="O118" i="3"/>
  <c r="M118" i="3"/>
  <c r="K118" i="3"/>
  <c r="Q118" i="3"/>
  <c r="P118" i="3"/>
  <c r="R118" i="3"/>
  <c r="G118" i="3"/>
  <c r="I118" i="3"/>
  <c r="J118" i="3"/>
  <c r="H118" i="3"/>
  <c r="D118" i="3"/>
  <c r="T109" i="3"/>
  <c r="U109" i="3"/>
  <c r="V109" i="3"/>
  <c r="L109" i="3"/>
  <c r="N109" i="3"/>
  <c r="K109" i="3"/>
  <c r="M109" i="3"/>
  <c r="R109" i="3"/>
  <c r="O109" i="3"/>
  <c r="Q109" i="3"/>
  <c r="P109" i="3"/>
  <c r="G109" i="3"/>
  <c r="S109" i="3"/>
  <c r="I109" i="3"/>
  <c r="J109" i="3"/>
  <c r="D109" i="3"/>
  <c r="T102" i="3"/>
  <c r="U102" i="3"/>
  <c r="V102" i="3"/>
  <c r="L102" i="3"/>
  <c r="S102" i="3"/>
  <c r="N102" i="3"/>
  <c r="K102" i="3"/>
  <c r="P102" i="3"/>
  <c r="Q102" i="3"/>
  <c r="M102" i="3"/>
  <c r="O102" i="3"/>
  <c r="G102" i="3"/>
  <c r="H102" i="3"/>
  <c r="I102" i="3"/>
  <c r="J102" i="3"/>
  <c r="R102" i="3"/>
  <c r="D102" i="3"/>
  <c r="T67" i="3"/>
  <c r="U67" i="3"/>
  <c r="V67" i="3"/>
  <c r="S67" i="3"/>
  <c r="L67" i="3"/>
  <c r="N67" i="3"/>
  <c r="K67" i="3"/>
  <c r="R67" i="3"/>
  <c r="P67" i="3"/>
  <c r="Q67" i="3"/>
  <c r="M67" i="3"/>
  <c r="G67" i="3"/>
  <c r="H67" i="3"/>
  <c r="I67" i="3"/>
  <c r="D67" i="3"/>
  <c r="O67" i="3"/>
  <c r="T73" i="3"/>
  <c r="U73" i="3"/>
  <c r="V73" i="3"/>
  <c r="L73" i="3"/>
  <c r="N73" i="3"/>
  <c r="S73" i="3"/>
  <c r="K73" i="3"/>
  <c r="R73" i="3"/>
  <c r="P73" i="3"/>
  <c r="M73" i="3"/>
  <c r="Q73" i="3"/>
  <c r="O73" i="3"/>
  <c r="H73" i="3"/>
  <c r="G73" i="3"/>
  <c r="I73" i="3"/>
  <c r="J73" i="3"/>
  <c r="D73" i="3"/>
  <c r="T45" i="3"/>
  <c r="U45" i="3"/>
  <c r="V45" i="3"/>
  <c r="R45" i="3"/>
  <c r="S45" i="3"/>
  <c r="L45" i="3"/>
  <c r="N45" i="3"/>
  <c r="K45" i="3"/>
  <c r="O45" i="3"/>
  <c r="M45" i="3"/>
  <c r="P45" i="3"/>
  <c r="Q45" i="3"/>
  <c r="H45" i="3"/>
  <c r="J45" i="3"/>
  <c r="G45" i="3"/>
  <c r="I45" i="3"/>
  <c r="D45" i="3"/>
  <c r="T56" i="3"/>
  <c r="U56" i="3"/>
  <c r="V56" i="3"/>
  <c r="L56" i="3"/>
  <c r="N56" i="3"/>
  <c r="K56" i="3"/>
  <c r="P56" i="3"/>
  <c r="S56" i="3"/>
  <c r="Q56" i="3"/>
  <c r="R56" i="3"/>
  <c r="O56" i="3"/>
  <c r="M56" i="3"/>
  <c r="H56" i="3"/>
  <c r="G56" i="3"/>
  <c r="I56" i="3"/>
  <c r="J56" i="3"/>
  <c r="D56" i="3"/>
  <c r="T7" i="3"/>
  <c r="U7" i="3"/>
  <c r="V7" i="3"/>
  <c r="S7" i="3"/>
  <c r="L7" i="3"/>
  <c r="R7" i="3"/>
  <c r="N7" i="3"/>
  <c r="K7" i="3"/>
  <c r="M7" i="3"/>
  <c r="P7" i="3"/>
  <c r="H7" i="3"/>
  <c r="G7" i="3"/>
  <c r="J7" i="3"/>
  <c r="O7" i="3"/>
  <c r="Q7" i="3"/>
  <c r="I7" i="3"/>
  <c r="D7" i="3"/>
  <c r="T4" i="3"/>
  <c r="U4" i="3"/>
  <c r="V4" i="3"/>
  <c r="S4" i="3"/>
  <c r="R4" i="3"/>
  <c r="L4" i="3"/>
  <c r="N4" i="3"/>
  <c r="K4" i="3"/>
  <c r="P4" i="3"/>
  <c r="O4" i="3"/>
  <c r="M4" i="3"/>
  <c r="Q4" i="3"/>
  <c r="H4" i="3"/>
  <c r="G4" i="3"/>
  <c r="I4" i="3"/>
  <c r="J4" i="3"/>
  <c r="D4" i="3"/>
  <c r="T27" i="3"/>
  <c r="U27" i="3"/>
  <c r="V27" i="3"/>
  <c r="L27" i="3"/>
  <c r="S27" i="3"/>
  <c r="N27" i="3"/>
  <c r="R27" i="3"/>
  <c r="Q27" i="3"/>
  <c r="P27" i="3"/>
  <c r="O27" i="3"/>
  <c r="M27" i="3"/>
  <c r="H27" i="3"/>
  <c r="G27" i="3"/>
  <c r="J27" i="3"/>
  <c r="K27" i="3"/>
  <c r="I27" i="3"/>
  <c r="D27" i="3"/>
  <c r="C90" i="3"/>
  <c r="C27" i="3"/>
  <c r="W29" i="3" s="1"/>
  <c r="D16" i="3"/>
  <c r="E102" i="3"/>
  <c r="E37" i="3"/>
  <c r="E77" i="3"/>
  <c r="G33" i="3"/>
  <c r="I60" i="3"/>
  <c r="S114" i="3"/>
  <c r="T114" i="3"/>
  <c r="U114" i="3"/>
  <c r="V114" i="3"/>
  <c r="P114" i="3"/>
  <c r="H114" i="3"/>
  <c r="J114" i="3"/>
  <c r="Q114" i="3"/>
  <c r="N114" i="3"/>
  <c r="L114" i="3"/>
  <c r="D114" i="3"/>
  <c r="K114" i="3"/>
  <c r="E114" i="3"/>
  <c r="O114" i="3"/>
  <c r="F114" i="3"/>
  <c r="G114" i="3"/>
  <c r="I114" i="3"/>
  <c r="R114" i="3"/>
  <c r="M114" i="3"/>
  <c r="S30" i="3"/>
  <c r="T30" i="3"/>
  <c r="U30" i="3"/>
  <c r="V30" i="3"/>
  <c r="P30" i="3"/>
  <c r="H30" i="3"/>
  <c r="L30" i="3"/>
  <c r="J30" i="3"/>
  <c r="R30" i="3"/>
  <c r="Q30" i="3"/>
  <c r="N30" i="3"/>
  <c r="M30" i="3"/>
  <c r="D30" i="3"/>
  <c r="E30" i="3"/>
  <c r="F30" i="3"/>
  <c r="G30" i="3"/>
  <c r="I30" i="3"/>
  <c r="K30" i="3"/>
  <c r="O30" i="3"/>
  <c r="R96" i="3"/>
  <c r="S96" i="3"/>
  <c r="T96" i="3"/>
  <c r="U96" i="3"/>
  <c r="V96" i="3"/>
  <c r="P96" i="3"/>
  <c r="H96" i="3"/>
  <c r="J96" i="3"/>
  <c r="N96" i="3"/>
  <c r="O96" i="3"/>
  <c r="M96" i="3"/>
  <c r="Q96" i="3"/>
  <c r="L96" i="3"/>
  <c r="D96" i="3"/>
  <c r="E96" i="3"/>
  <c r="F96" i="3"/>
  <c r="I96" i="3"/>
  <c r="G96" i="3"/>
  <c r="C73" i="3"/>
  <c r="C95" i="3"/>
  <c r="D104" i="3"/>
  <c r="E120" i="3"/>
  <c r="E45" i="3"/>
  <c r="E4" i="3"/>
  <c r="F102" i="3"/>
  <c r="F4" i="3"/>
  <c r="H91" i="3"/>
  <c r="H16" i="3"/>
  <c r="V76" i="3"/>
  <c r="T76" i="3"/>
  <c r="S76" i="3"/>
  <c r="N76" i="3"/>
  <c r="P76" i="3"/>
  <c r="Q76" i="3"/>
  <c r="L76" i="3"/>
  <c r="U76" i="3"/>
  <c r="R76" i="3"/>
  <c r="J76" i="3"/>
  <c r="K76" i="3"/>
  <c r="O76" i="3"/>
  <c r="I76" i="3"/>
  <c r="H76" i="3"/>
  <c r="C76" i="3"/>
  <c r="M76" i="3"/>
  <c r="E76" i="3"/>
  <c r="F76" i="3"/>
  <c r="V107" i="3"/>
  <c r="N107" i="3"/>
  <c r="U107" i="3"/>
  <c r="P107" i="3"/>
  <c r="Q107" i="3"/>
  <c r="M107" i="3"/>
  <c r="R107" i="3"/>
  <c r="O107" i="3"/>
  <c r="L107" i="3"/>
  <c r="T107" i="3"/>
  <c r="S107" i="3"/>
  <c r="J107" i="3"/>
  <c r="K107" i="3"/>
  <c r="C107" i="3"/>
  <c r="I107" i="3"/>
  <c r="H107" i="3"/>
  <c r="E107" i="3"/>
  <c r="F107" i="3"/>
  <c r="V65" i="3"/>
  <c r="S65" i="3"/>
  <c r="M65" i="3"/>
  <c r="U65" i="3"/>
  <c r="T65" i="3"/>
  <c r="N65" i="3"/>
  <c r="P65" i="3"/>
  <c r="Q65" i="3"/>
  <c r="L65" i="3"/>
  <c r="R65" i="3"/>
  <c r="O65" i="3"/>
  <c r="J65" i="3"/>
  <c r="K65" i="3"/>
  <c r="I65" i="3"/>
  <c r="C65" i="3"/>
  <c r="E65" i="3"/>
  <c r="F65" i="3"/>
  <c r="V113" i="3"/>
  <c r="U113" i="3"/>
  <c r="M113" i="3"/>
  <c r="N113" i="3"/>
  <c r="S113" i="3"/>
  <c r="P113" i="3"/>
  <c r="Q113" i="3"/>
  <c r="T113" i="3"/>
  <c r="O113" i="3"/>
  <c r="H113" i="3"/>
  <c r="J113" i="3"/>
  <c r="L113" i="3"/>
  <c r="K113" i="3"/>
  <c r="I113" i="3"/>
  <c r="R113" i="3"/>
  <c r="C113" i="3"/>
  <c r="D113" i="3"/>
  <c r="E113" i="3"/>
  <c r="F113" i="3"/>
  <c r="V36" i="3"/>
  <c r="S36" i="3"/>
  <c r="M36" i="3"/>
  <c r="N36" i="3"/>
  <c r="T36" i="3"/>
  <c r="P36" i="3"/>
  <c r="Q36" i="3"/>
  <c r="O36" i="3"/>
  <c r="L36" i="3"/>
  <c r="U36" i="3"/>
  <c r="H36" i="3"/>
  <c r="R36" i="3"/>
  <c r="J36" i="3"/>
  <c r="K36" i="3"/>
  <c r="C36" i="3"/>
  <c r="D36" i="3"/>
  <c r="I36" i="3"/>
  <c r="E36" i="3"/>
  <c r="F36" i="3"/>
  <c r="V79" i="3"/>
  <c r="T79" i="3"/>
  <c r="M79" i="3"/>
  <c r="U79" i="3"/>
  <c r="N79" i="3"/>
  <c r="P79" i="3"/>
  <c r="Q79" i="3"/>
  <c r="S79" i="3"/>
  <c r="R79" i="3"/>
  <c r="O79" i="3"/>
  <c r="L79" i="3"/>
  <c r="H79" i="3"/>
  <c r="J79" i="3"/>
  <c r="K79" i="3"/>
  <c r="I79" i="3"/>
  <c r="C79" i="3"/>
  <c r="D79" i="3"/>
  <c r="E79" i="3"/>
  <c r="F79" i="3"/>
  <c r="V81" i="3"/>
  <c r="U81" i="3"/>
  <c r="M81" i="3"/>
  <c r="S81" i="3"/>
  <c r="N81" i="3"/>
  <c r="R81" i="3"/>
  <c r="P81" i="3"/>
  <c r="Q81" i="3"/>
  <c r="T81" i="3"/>
  <c r="H81" i="3"/>
  <c r="O81" i="3"/>
  <c r="J81" i="3"/>
  <c r="G81" i="3"/>
  <c r="K81" i="3"/>
  <c r="C81" i="3"/>
  <c r="D81" i="3"/>
  <c r="I81" i="3"/>
  <c r="E81" i="3"/>
  <c r="F81" i="3"/>
  <c r="L81" i="3"/>
  <c r="C117" i="3"/>
  <c r="D37" i="3"/>
  <c r="E118" i="3"/>
  <c r="G113" i="3"/>
  <c r="H104" i="3"/>
  <c r="I11" i="3"/>
  <c r="V34" i="3"/>
  <c r="R34" i="3"/>
  <c r="T34" i="3"/>
  <c r="M34" i="3"/>
  <c r="N34" i="3"/>
  <c r="P34" i="3"/>
  <c r="S34" i="3"/>
  <c r="Q34" i="3"/>
  <c r="U34" i="3"/>
  <c r="L34" i="3"/>
  <c r="O34" i="3"/>
  <c r="H34" i="3"/>
  <c r="J34" i="3"/>
  <c r="K34" i="3"/>
  <c r="I34" i="3"/>
  <c r="C34" i="3"/>
  <c r="D34" i="3"/>
  <c r="E34" i="3"/>
  <c r="F34" i="3"/>
  <c r="C56" i="3"/>
  <c r="C96" i="3"/>
  <c r="D107" i="3"/>
  <c r="D64" i="3"/>
  <c r="F67" i="3"/>
  <c r="F27" i="3"/>
  <c r="H109" i="3"/>
  <c r="K93" i="3"/>
  <c r="V84" i="3"/>
  <c r="T84" i="3"/>
  <c r="U84" i="3"/>
  <c r="M84" i="3"/>
  <c r="N84" i="3"/>
  <c r="P84" i="3"/>
  <c r="Q84" i="3"/>
  <c r="O84" i="3"/>
  <c r="R84" i="3"/>
  <c r="S84" i="3"/>
  <c r="J84" i="3"/>
  <c r="K84" i="3"/>
  <c r="H84" i="3"/>
  <c r="L84" i="3"/>
  <c r="C84" i="3"/>
  <c r="I84" i="3"/>
  <c r="E84" i="3"/>
  <c r="F84" i="3"/>
  <c r="U20" i="3"/>
  <c r="V20" i="3"/>
  <c r="S20" i="3"/>
  <c r="O20" i="3"/>
  <c r="P20" i="3"/>
  <c r="R20" i="3"/>
  <c r="Q20" i="3"/>
  <c r="N20" i="3"/>
  <c r="L20" i="3"/>
  <c r="H20" i="3"/>
  <c r="I20" i="3"/>
  <c r="J20" i="3"/>
  <c r="M20" i="3"/>
  <c r="T20" i="3"/>
  <c r="C20" i="3"/>
  <c r="E20" i="3"/>
  <c r="F20" i="3"/>
  <c r="G20" i="3"/>
  <c r="U19" i="3"/>
  <c r="O19" i="3"/>
  <c r="P19" i="3"/>
  <c r="T19" i="3"/>
  <c r="S19" i="3"/>
  <c r="R19" i="3"/>
  <c r="L19" i="3"/>
  <c r="N19" i="3"/>
  <c r="H19" i="3"/>
  <c r="Q19" i="3"/>
  <c r="I19" i="3"/>
  <c r="J19" i="3"/>
  <c r="V19" i="3"/>
  <c r="C19" i="3"/>
  <c r="M19" i="3"/>
  <c r="K19" i="3"/>
  <c r="E19" i="3"/>
  <c r="F19" i="3"/>
  <c r="G19" i="3"/>
  <c r="U68" i="3"/>
  <c r="S68" i="3"/>
  <c r="T68" i="3"/>
  <c r="O68" i="3"/>
  <c r="P68" i="3"/>
  <c r="R68" i="3"/>
  <c r="V68" i="3"/>
  <c r="Q68" i="3"/>
  <c r="L68" i="3"/>
  <c r="H68" i="3"/>
  <c r="I68" i="3"/>
  <c r="J68" i="3"/>
  <c r="N68" i="3"/>
  <c r="K68" i="3"/>
  <c r="M68" i="3"/>
  <c r="C68" i="3"/>
  <c r="E68" i="3"/>
  <c r="F68" i="3"/>
  <c r="G68" i="3"/>
  <c r="T99" i="3"/>
  <c r="U99" i="3"/>
  <c r="O99" i="3"/>
  <c r="P99" i="3"/>
  <c r="V99" i="3"/>
  <c r="R99" i="3"/>
  <c r="N99" i="3"/>
  <c r="H99" i="3"/>
  <c r="S99" i="3"/>
  <c r="Q99" i="3"/>
  <c r="L99" i="3"/>
  <c r="I99" i="3"/>
  <c r="M99" i="3"/>
  <c r="J99" i="3"/>
  <c r="C99" i="3"/>
  <c r="E99" i="3"/>
  <c r="K99" i="3"/>
  <c r="F99" i="3"/>
  <c r="G99" i="3"/>
  <c r="T98" i="3"/>
  <c r="U98" i="3"/>
  <c r="N98" i="3"/>
  <c r="V98" i="3"/>
  <c r="S98" i="3"/>
  <c r="O98" i="3"/>
  <c r="P98" i="3"/>
  <c r="Q98" i="3"/>
  <c r="R98" i="3"/>
  <c r="H98" i="3"/>
  <c r="I98" i="3"/>
  <c r="J98" i="3"/>
  <c r="K98" i="3"/>
  <c r="C98" i="3"/>
  <c r="E98" i="3"/>
  <c r="F98" i="3"/>
  <c r="G98" i="3"/>
  <c r="T58" i="3"/>
  <c r="U58" i="3"/>
  <c r="V58" i="3"/>
  <c r="N58" i="3"/>
  <c r="O58" i="3"/>
  <c r="P58" i="3"/>
  <c r="Q58" i="3"/>
  <c r="R58" i="3"/>
  <c r="S58" i="3"/>
  <c r="H58" i="3"/>
  <c r="I58" i="3"/>
  <c r="J58" i="3"/>
  <c r="L58" i="3"/>
  <c r="C58" i="3"/>
  <c r="E58" i="3"/>
  <c r="F58" i="3"/>
  <c r="G58" i="3"/>
  <c r="M58" i="3"/>
  <c r="K58" i="3"/>
  <c r="R12" i="3"/>
  <c r="T12" i="3"/>
  <c r="U12" i="3"/>
  <c r="V12" i="3"/>
  <c r="N12" i="3"/>
  <c r="O12" i="3"/>
  <c r="P12" i="3"/>
  <c r="S12" i="3"/>
  <c r="Q12" i="3"/>
  <c r="L12" i="3"/>
  <c r="H12" i="3"/>
  <c r="I12" i="3"/>
  <c r="M12" i="3"/>
  <c r="J12" i="3"/>
  <c r="K12" i="3"/>
  <c r="C12" i="3"/>
  <c r="E12" i="3"/>
  <c r="F12" i="3"/>
  <c r="G12" i="3"/>
  <c r="R72" i="3"/>
  <c r="T72" i="3"/>
  <c r="U72" i="3"/>
  <c r="S72" i="3"/>
  <c r="N72" i="3"/>
  <c r="O72" i="3"/>
  <c r="P72" i="3"/>
  <c r="Q72" i="3"/>
  <c r="L72" i="3"/>
  <c r="H72" i="3"/>
  <c r="I72" i="3"/>
  <c r="V72" i="3"/>
  <c r="J72" i="3"/>
  <c r="C72" i="3"/>
  <c r="M72" i="3"/>
  <c r="E72" i="3"/>
  <c r="F72" i="3"/>
  <c r="G72" i="3"/>
  <c r="R46" i="3"/>
  <c r="T46" i="3"/>
  <c r="U46" i="3"/>
  <c r="N46" i="3"/>
  <c r="O46" i="3"/>
  <c r="P46" i="3"/>
  <c r="Q46" i="3"/>
  <c r="V46" i="3"/>
  <c r="S46" i="3"/>
  <c r="L46" i="3"/>
  <c r="H46" i="3"/>
  <c r="I46" i="3"/>
  <c r="J46" i="3"/>
  <c r="M46" i="3"/>
  <c r="C46" i="3"/>
  <c r="E46" i="3"/>
  <c r="K46" i="3"/>
  <c r="F46" i="3"/>
  <c r="G46" i="3"/>
  <c r="R21" i="3"/>
  <c r="T21" i="3"/>
  <c r="U21" i="3"/>
  <c r="K21" i="3"/>
  <c r="S21" i="3"/>
  <c r="N21" i="3"/>
  <c r="O21" i="3"/>
  <c r="P21" i="3"/>
  <c r="V21" i="3"/>
  <c r="Q21" i="3"/>
  <c r="H21" i="3"/>
  <c r="L21" i="3"/>
  <c r="I21" i="3"/>
  <c r="M21" i="3"/>
  <c r="J21" i="3"/>
  <c r="G21" i="3"/>
  <c r="C21" i="3"/>
  <c r="W40" i="3" s="1"/>
  <c r="E21" i="3"/>
  <c r="F21" i="3"/>
  <c r="C109" i="3"/>
  <c r="C94" i="3"/>
  <c r="D19" i="3"/>
  <c r="D84" i="3"/>
  <c r="E64" i="3"/>
  <c r="E83" i="3"/>
  <c r="E85" i="3"/>
  <c r="G36" i="3"/>
  <c r="H15" i="3"/>
  <c r="I32" i="3"/>
  <c r="K94" i="3"/>
  <c r="V48" i="3"/>
  <c r="T48" i="3"/>
  <c r="S48" i="3"/>
  <c r="R48" i="3"/>
  <c r="M48" i="3"/>
  <c r="N48" i="3"/>
  <c r="U48" i="3"/>
  <c r="P48" i="3"/>
  <c r="Q48" i="3"/>
  <c r="L48" i="3"/>
  <c r="H48" i="3"/>
  <c r="J48" i="3"/>
  <c r="O48" i="3"/>
  <c r="K48" i="3"/>
  <c r="C48" i="3"/>
  <c r="D48" i="3"/>
  <c r="I48" i="3"/>
  <c r="E48" i="3"/>
  <c r="F48" i="3"/>
  <c r="S90" i="3"/>
  <c r="T90" i="3"/>
  <c r="U90" i="3"/>
  <c r="V90" i="3"/>
  <c r="L90" i="3"/>
  <c r="O90" i="3"/>
  <c r="P90" i="3"/>
  <c r="Q90" i="3"/>
  <c r="R90" i="3"/>
  <c r="I90" i="3"/>
  <c r="J90" i="3"/>
  <c r="K90" i="3"/>
  <c r="N90" i="3"/>
  <c r="H90" i="3"/>
  <c r="D90" i="3"/>
  <c r="F90" i="3"/>
  <c r="M90" i="3"/>
  <c r="G90" i="3"/>
  <c r="S42" i="3"/>
  <c r="T42" i="3"/>
  <c r="U42" i="3"/>
  <c r="V42" i="3"/>
  <c r="L42" i="3"/>
  <c r="O42" i="3"/>
  <c r="P42" i="3"/>
  <c r="Q42" i="3"/>
  <c r="R42" i="3"/>
  <c r="I42" i="3"/>
  <c r="J42" i="3"/>
  <c r="K42" i="3"/>
  <c r="M42" i="3"/>
  <c r="N42" i="3"/>
  <c r="D42" i="3"/>
  <c r="H42" i="3"/>
  <c r="F42" i="3"/>
  <c r="G42" i="3"/>
  <c r="S54" i="3"/>
  <c r="T54" i="3"/>
  <c r="U54" i="3"/>
  <c r="V54" i="3"/>
  <c r="L54" i="3"/>
  <c r="O54" i="3"/>
  <c r="P54" i="3"/>
  <c r="Q54" i="3"/>
  <c r="R54" i="3"/>
  <c r="I54" i="3"/>
  <c r="M54" i="3"/>
  <c r="J54" i="3"/>
  <c r="K54" i="3"/>
  <c r="H54" i="3"/>
  <c r="D54" i="3"/>
  <c r="E54" i="3"/>
  <c r="F54" i="3"/>
  <c r="G54" i="3"/>
  <c r="N54" i="3"/>
  <c r="S28" i="3"/>
  <c r="T28" i="3"/>
  <c r="U28" i="3"/>
  <c r="V28" i="3"/>
  <c r="L28" i="3"/>
  <c r="O28" i="3"/>
  <c r="P28" i="3"/>
  <c r="Q28" i="3"/>
  <c r="R28" i="3"/>
  <c r="N28" i="3"/>
  <c r="I28" i="3"/>
  <c r="J28" i="3"/>
  <c r="K28" i="3"/>
  <c r="M28" i="3"/>
  <c r="D28" i="3"/>
  <c r="E28" i="3"/>
  <c r="H28" i="3"/>
  <c r="F28" i="3"/>
  <c r="G28" i="3"/>
  <c r="S49" i="3"/>
  <c r="T49" i="3"/>
  <c r="U49" i="3"/>
  <c r="V49" i="3"/>
  <c r="L49" i="3"/>
  <c r="O49" i="3"/>
  <c r="P49" i="3"/>
  <c r="Q49" i="3"/>
  <c r="R49" i="3"/>
  <c r="M49" i="3"/>
  <c r="I49" i="3"/>
  <c r="J49" i="3"/>
  <c r="K49" i="3"/>
  <c r="N49" i="3"/>
  <c r="D49" i="3"/>
  <c r="E49" i="3"/>
  <c r="F49" i="3"/>
  <c r="G49" i="3"/>
  <c r="S2" i="3"/>
  <c r="T2" i="3"/>
  <c r="U2" i="3"/>
  <c r="V2" i="3"/>
  <c r="L2" i="3"/>
  <c r="O2" i="3"/>
  <c r="P2" i="3"/>
  <c r="Q2" i="3"/>
  <c r="N2" i="3"/>
  <c r="R2" i="3"/>
  <c r="I2" i="3"/>
  <c r="M2" i="3"/>
  <c r="J2" i="3"/>
  <c r="K2" i="3"/>
  <c r="H2" i="3"/>
  <c r="D2" i="3"/>
  <c r="E2" i="3"/>
  <c r="F2" i="3"/>
  <c r="Y118" i="3" s="1"/>
  <c r="G2" i="3"/>
  <c r="R61" i="3"/>
  <c r="S61" i="3"/>
  <c r="T61" i="3"/>
  <c r="U61" i="3"/>
  <c r="V61" i="3"/>
  <c r="L61" i="3"/>
  <c r="O61" i="3"/>
  <c r="P61" i="3"/>
  <c r="Q61" i="3"/>
  <c r="I61" i="3"/>
  <c r="J61" i="3"/>
  <c r="N61" i="3"/>
  <c r="K61" i="3"/>
  <c r="M61" i="3"/>
  <c r="D61" i="3"/>
  <c r="E61" i="3"/>
  <c r="F61" i="3"/>
  <c r="G61" i="3"/>
  <c r="H61" i="3"/>
  <c r="R29" i="3"/>
  <c r="S29" i="3"/>
  <c r="T29" i="3"/>
  <c r="U29" i="3"/>
  <c r="V29" i="3"/>
  <c r="L29" i="3"/>
  <c r="O29" i="3"/>
  <c r="P29" i="3"/>
  <c r="Q29" i="3"/>
  <c r="N29" i="3"/>
  <c r="M29" i="3"/>
  <c r="I29" i="3"/>
  <c r="J29" i="3"/>
  <c r="K29" i="3"/>
  <c r="H29" i="3"/>
  <c r="D29" i="3"/>
  <c r="E29" i="3"/>
  <c r="F29" i="3"/>
  <c r="G29" i="3"/>
  <c r="R33" i="3"/>
  <c r="S33" i="3"/>
  <c r="T33" i="3"/>
  <c r="U33" i="3"/>
  <c r="V33" i="3"/>
  <c r="L33" i="3"/>
  <c r="O33" i="3"/>
  <c r="P33" i="3"/>
  <c r="Q33" i="3"/>
  <c r="N33" i="3"/>
  <c r="I33" i="3"/>
  <c r="M33" i="3"/>
  <c r="J33" i="3"/>
  <c r="K33" i="3"/>
  <c r="D33" i="3"/>
  <c r="E33" i="3"/>
  <c r="H33" i="3"/>
  <c r="F33" i="3"/>
  <c r="Y63" i="3" s="1"/>
  <c r="C4" i="3"/>
  <c r="D99" i="3"/>
  <c r="D77" i="3"/>
  <c r="E67" i="3"/>
  <c r="E56" i="3"/>
  <c r="E27" i="3"/>
  <c r="F73" i="3"/>
  <c r="H65" i="3"/>
  <c r="J74" i="3"/>
  <c r="K37" i="3"/>
  <c r="O86" i="3"/>
  <c r="S53" i="3"/>
  <c r="T53" i="3"/>
  <c r="U53" i="3"/>
  <c r="V53" i="3"/>
  <c r="L53" i="3"/>
  <c r="O53" i="3"/>
  <c r="P53" i="3"/>
  <c r="Q53" i="3"/>
  <c r="R53" i="3"/>
  <c r="M53" i="3"/>
  <c r="I53" i="3"/>
  <c r="J53" i="3"/>
  <c r="N53" i="3"/>
  <c r="K53" i="3"/>
  <c r="D53" i="3"/>
  <c r="F53" i="3"/>
  <c r="G53" i="3"/>
  <c r="H53" i="3"/>
  <c r="C67" i="3"/>
  <c r="C60" i="3"/>
  <c r="C2" i="3"/>
  <c r="W32" i="3" s="1"/>
  <c r="D120" i="3"/>
  <c r="D46" i="3"/>
  <c r="E104" i="3"/>
  <c r="G76" i="3"/>
  <c r="G34" i="3"/>
  <c r="S112" i="3"/>
  <c r="T112" i="3"/>
  <c r="U112" i="3"/>
  <c r="V112" i="3"/>
  <c r="Q112" i="3"/>
  <c r="I112" i="3"/>
  <c r="O112" i="3"/>
  <c r="M112" i="3"/>
  <c r="K112" i="3"/>
  <c r="P112" i="3"/>
  <c r="L112" i="3"/>
  <c r="R112" i="3"/>
  <c r="S110" i="3"/>
  <c r="T110" i="3"/>
  <c r="U110" i="3"/>
  <c r="V110" i="3"/>
  <c r="Q110" i="3"/>
  <c r="I110" i="3"/>
  <c r="K110" i="3"/>
  <c r="M110" i="3"/>
  <c r="R110" i="3"/>
  <c r="O110" i="3"/>
  <c r="N110" i="3"/>
  <c r="L110" i="3"/>
  <c r="P110" i="3"/>
  <c r="S70" i="3"/>
  <c r="T70" i="3"/>
  <c r="U70" i="3"/>
  <c r="V70" i="3"/>
  <c r="Q70" i="3"/>
  <c r="R70" i="3"/>
  <c r="O70" i="3"/>
  <c r="I70" i="3"/>
  <c r="K70" i="3"/>
  <c r="P70" i="3"/>
  <c r="M70" i="3"/>
  <c r="L70" i="3"/>
  <c r="S88" i="3"/>
  <c r="T88" i="3"/>
  <c r="U88" i="3"/>
  <c r="V88" i="3"/>
  <c r="Q88" i="3"/>
  <c r="I88" i="3"/>
  <c r="K88" i="3"/>
  <c r="O88" i="3"/>
  <c r="R88" i="3"/>
  <c r="P88" i="3"/>
  <c r="M88" i="3"/>
  <c r="S59" i="3"/>
  <c r="T59" i="3"/>
  <c r="U59" i="3"/>
  <c r="V59" i="3"/>
  <c r="Q59" i="3"/>
  <c r="I59" i="3"/>
  <c r="R59" i="3"/>
  <c r="M59" i="3"/>
  <c r="K59" i="3"/>
  <c r="P59" i="3"/>
  <c r="N59" i="3"/>
  <c r="O59" i="3"/>
  <c r="S101" i="3"/>
  <c r="T101" i="3"/>
  <c r="U101" i="3"/>
  <c r="V101" i="3"/>
  <c r="Q101" i="3"/>
  <c r="N101" i="3"/>
  <c r="I101" i="3"/>
  <c r="K101" i="3"/>
  <c r="M101" i="3"/>
  <c r="P101" i="3"/>
  <c r="R101" i="3"/>
  <c r="S105" i="3"/>
  <c r="T105" i="3"/>
  <c r="U105" i="3"/>
  <c r="V105" i="3"/>
  <c r="Q105" i="3"/>
  <c r="R105" i="3"/>
  <c r="I105" i="3"/>
  <c r="K105" i="3"/>
  <c r="P105" i="3"/>
  <c r="N105" i="3"/>
  <c r="L105" i="3"/>
  <c r="O105" i="3"/>
  <c r="M105" i="3"/>
  <c r="S13" i="3"/>
  <c r="T13" i="3"/>
  <c r="U13" i="3"/>
  <c r="V13" i="3"/>
  <c r="Q13" i="3"/>
  <c r="R13" i="3"/>
  <c r="I13" i="3"/>
  <c r="O13" i="3"/>
  <c r="M13" i="3"/>
  <c r="K13" i="3"/>
  <c r="L13" i="3"/>
  <c r="P13" i="3"/>
  <c r="N13" i="3"/>
  <c r="R24" i="3"/>
  <c r="S24" i="3"/>
  <c r="T24" i="3"/>
  <c r="U24" i="3"/>
  <c r="V24" i="3"/>
  <c r="Q24" i="3"/>
  <c r="I24" i="3"/>
  <c r="K24" i="3"/>
  <c r="P24" i="3"/>
  <c r="O24" i="3"/>
  <c r="M24" i="3"/>
  <c r="L24" i="3"/>
  <c r="R9" i="3"/>
  <c r="S9" i="3"/>
  <c r="T9" i="3"/>
  <c r="U9" i="3"/>
  <c r="V9" i="3"/>
  <c r="Q9" i="3"/>
  <c r="I9" i="3"/>
  <c r="K9" i="3"/>
  <c r="N9" i="3"/>
  <c r="P9" i="3"/>
  <c r="M9" i="3"/>
  <c r="E108" i="3"/>
  <c r="E63" i="3"/>
  <c r="E5" i="3"/>
  <c r="E47" i="3"/>
  <c r="E92" i="3"/>
  <c r="E6" i="3"/>
  <c r="E43" i="3"/>
  <c r="E14" i="3"/>
  <c r="G119" i="3"/>
  <c r="G31" i="3"/>
  <c r="G69" i="3"/>
  <c r="G44" i="3"/>
  <c r="G3" i="3"/>
  <c r="G97" i="3"/>
  <c r="G82" i="3"/>
  <c r="G40" i="3"/>
  <c r="H112" i="3"/>
  <c r="H108" i="3"/>
  <c r="H59" i="3"/>
  <c r="H55" i="3"/>
  <c r="H40" i="3"/>
  <c r="J44" i="3"/>
  <c r="L71" i="3"/>
  <c r="L47" i="3"/>
  <c r="D63" i="3"/>
  <c r="D43" i="3"/>
  <c r="W31" i="3" s="1"/>
  <c r="D14" i="3"/>
  <c r="F119" i="3"/>
  <c r="F31" i="3"/>
  <c r="F69" i="3"/>
  <c r="F44" i="3"/>
  <c r="F3" i="3"/>
  <c r="Y5" i="3" s="1"/>
  <c r="F97" i="3"/>
  <c r="F82" i="3"/>
  <c r="F40" i="3"/>
  <c r="F41" i="3"/>
  <c r="F23" i="3"/>
  <c r="H66" i="3"/>
  <c r="J100" i="3"/>
  <c r="J105" i="3"/>
  <c r="J41" i="3"/>
  <c r="L97" i="3"/>
  <c r="N78" i="3"/>
  <c r="O101" i="3"/>
  <c r="J31" i="3"/>
  <c r="J39" i="3"/>
  <c r="L57" i="3"/>
  <c r="M82" i="3"/>
  <c r="O55" i="3"/>
  <c r="U111" i="3"/>
  <c r="V111" i="3"/>
  <c r="T111" i="3"/>
  <c r="S111" i="3"/>
  <c r="M111" i="3"/>
  <c r="O111" i="3"/>
  <c r="Q111" i="3"/>
  <c r="N111" i="3"/>
  <c r="P111" i="3"/>
  <c r="R111" i="3"/>
  <c r="I111" i="3"/>
  <c r="U108" i="3"/>
  <c r="V108" i="3"/>
  <c r="M108" i="3"/>
  <c r="O108" i="3"/>
  <c r="R108" i="3"/>
  <c r="N108" i="3"/>
  <c r="L108" i="3"/>
  <c r="Q108" i="3"/>
  <c r="P108" i="3"/>
  <c r="I108" i="3"/>
  <c r="T108" i="3"/>
  <c r="S108" i="3"/>
  <c r="U115" i="3"/>
  <c r="V115" i="3"/>
  <c r="S115" i="3"/>
  <c r="M115" i="3"/>
  <c r="T115" i="3"/>
  <c r="O115" i="3"/>
  <c r="P115" i="3"/>
  <c r="Q115" i="3"/>
  <c r="L115" i="3"/>
  <c r="N115" i="3"/>
  <c r="I115" i="3"/>
  <c r="R115" i="3"/>
  <c r="J115" i="3"/>
  <c r="U63" i="3"/>
  <c r="V63" i="3"/>
  <c r="S63" i="3"/>
  <c r="T63" i="3"/>
  <c r="M63" i="3"/>
  <c r="O63" i="3"/>
  <c r="P63" i="3"/>
  <c r="N63" i="3"/>
  <c r="R63" i="3"/>
  <c r="Q63" i="3"/>
  <c r="L63" i="3"/>
  <c r="I63" i="3"/>
  <c r="J63" i="3"/>
  <c r="U5" i="3"/>
  <c r="V5" i="3"/>
  <c r="M5" i="3"/>
  <c r="S5" i="3"/>
  <c r="O5" i="3"/>
  <c r="P5" i="3"/>
  <c r="R5" i="3"/>
  <c r="Q5" i="3"/>
  <c r="N5" i="3"/>
  <c r="T5" i="3"/>
  <c r="I5" i="3"/>
  <c r="J5" i="3"/>
  <c r="U47" i="3"/>
  <c r="V47" i="3"/>
  <c r="S47" i="3"/>
  <c r="M47" i="3"/>
  <c r="O47" i="3"/>
  <c r="T47" i="3"/>
  <c r="P47" i="3"/>
  <c r="Q47" i="3"/>
  <c r="R47" i="3"/>
  <c r="I47" i="3"/>
  <c r="N47" i="3"/>
  <c r="J47" i="3"/>
  <c r="U92" i="3"/>
  <c r="V92" i="3"/>
  <c r="R92" i="3"/>
  <c r="T92" i="3"/>
  <c r="M92" i="3"/>
  <c r="O92" i="3"/>
  <c r="P92" i="3"/>
  <c r="S92" i="3"/>
  <c r="Q92" i="3"/>
  <c r="I92" i="3"/>
  <c r="J92" i="3"/>
  <c r="U6" i="3"/>
  <c r="V6" i="3"/>
  <c r="T6" i="3"/>
  <c r="S6" i="3"/>
  <c r="R6" i="3"/>
  <c r="M6" i="3"/>
  <c r="O6" i="3"/>
  <c r="P6" i="3"/>
  <c r="L6" i="3"/>
  <c r="N6" i="3"/>
  <c r="I6" i="3"/>
  <c r="Q6" i="3"/>
  <c r="J6" i="3"/>
  <c r="U43" i="3"/>
  <c r="V43" i="3"/>
  <c r="R43" i="3"/>
  <c r="T43" i="3"/>
  <c r="M43" i="3"/>
  <c r="O43" i="3"/>
  <c r="P43" i="3"/>
  <c r="N43" i="3"/>
  <c r="S43" i="3"/>
  <c r="Q43" i="3"/>
  <c r="L43" i="3"/>
  <c r="I43" i="3"/>
  <c r="J43" i="3"/>
  <c r="U14" i="3"/>
  <c r="V14" i="3"/>
  <c r="M14" i="3"/>
  <c r="S14" i="3"/>
  <c r="R14" i="3"/>
  <c r="O14" i="3"/>
  <c r="P14" i="3"/>
  <c r="Q14" i="3"/>
  <c r="K14" i="3"/>
  <c r="T14" i="3"/>
  <c r="N14" i="3"/>
  <c r="L14" i="3"/>
  <c r="I14" i="3"/>
  <c r="J14" i="3"/>
  <c r="D3" i="3"/>
  <c r="D82" i="3"/>
  <c r="G75" i="3"/>
  <c r="G71" i="3"/>
  <c r="G66" i="3"/>
  <c r="G106" i="3"/>
  <c r="G78" i="3"/>
  <c r="G55" i="3"/>
  <c r="G62" i="3"/>
  <c r="G35" i="3"/>
  <c r="H111" i="3"/>
  <c r="H88" i="3"/>
  <c r="I71" i="3"/>
  <c r="I106" i="3"/>
  <c r="I55" i="3"/>
  <c r="I35" i="3"/>
  <c r="I25" i="3"/>
  <c r="J8" i="3"/>
  <c r="J59" i="3"/>
  <c r="K108" i="3"/>
  <c r="L66" i="3"/>
  <c r="L92" i="3"/>
  <c r="N92" i="3"/>
  <c r="O87" i="3"/>
  <c r="F75" i="3"/>
  <c r="F71" i="3"/>
  <c r="F66" i="3"/>
  <c r="F106" i="3"/>
  <c r="F78" i="3"/>
  <c r="F55" i="3"/>
  <c r="F62" i="3"/>
  <c r="F35" i="3"/>
  <c r="F52" i="3"/>
  <c r="F25" i="3"/>
  <c r="G80" i="3"/>
  <c r="G8" i="3"/>
  <c r="G103" i="3"/>
  <c r="G100" i="3"/>
  <c r="G51" i="3"/>
  <c r="G57" i="3"/>
  <c r="G87" i="3"/>
  <c r="G89" i="3"/>
  <c r="G9" i="3"/>
  <c r="H71" i="3"/>
  <c r="H92" i="3"/>
  <c r="H24" i="3"/>
  <c r="H25" i="3"/>
  <c r="I8" i="3"/>
  <c r="I100" i="3"/>
  <c r="I57" i="3"/>
  <c r="I89" i="3"/>
  <c r="J87" i="3"/>
  <c r="J9" i="3"/>
  <c r="K92" i="3"/>
  <c r="L62" i="3"/>
  <c r="T119" i="3"/>
  <c r="V119" i="3"/>
  <c r="S119" i="3"/>
  <c r="N119" i="3"/>
  <c r="O119" i="3"/>
  <c r="Q119" i="3"/>
  <c r="U119" i="3"/>
  <c r="R119" i="3"/>
  <c r="P119" i="3"/>
  <c r="I119" i="3"/>
  <c r="K119" i="3"/>
  <c r="M119" i="3"/>
  <c r="N31" i="3"/>
  <c r="O31" i="3"/>
  <c r="U31" i="3"/>
  <c r="Q31" i="3"/>
  <c r="T31" i="3"/>
  <c r="S31" i="3"/>
  <c r="R31" i="3"/>
  <c r="M31" i="3"/>
  <c r="P31" i="3"/>
  <c r="I31" i="3"/>
  <c r="K31" i="3"/>
  <c r="S69" i="3"/>
  <c r="U69" i="3"/>
  <c r="T69" i="3"/>
  <c r="N69" i="3"/>
  <c r="O69" i="3"/>
  <c r="Q69" i="3"/>
  <c r="R69" i="3"/>
  <c r="P69" i="3"/>
  <c r="M69" i="3"/>
  <c r="L69" i="3"/>
  <c r="I69" i="3"/>
  <c r="V69" i="3"/>
  <c r="K69" i="3"/>
  <c r="T44" i="3"/>
  <c r="U44" i="3"/>
  <c r="N44" i="3"/>
  <c r="O44" i="3"/>
  <c r="V44" i="3"/>
  <c r="Q44" i="3"/>
  <c r="R44" i="3"/>
  <c r="P44" i="3"/>
  <c r="S44" i="3"/>
  <c r="L44" i="3"/>
  <c r="I44" i="3"/>
  <c r="K44" i="3"/>
  <c r="U3" i="3"/>
  <c r="N3" i="3"/>
  <c r="V3" i="3"/>
  <c r="S3" i="3"/>
  <c r="O3" i="3"/>
  <c r="Q3" i="3"/>
  <c r="R3" i="3"/>
  <c r="P3" i="3"/>
  <c r="M3" i="3"/>
  <c r="T3" i="3"/>
  <c r="I3" i="3"/>
  <c r="L3" i="3"/>
  <c r="K3" i="3"/>
  <c r="S97" i="3"/>
  <c r="V97" i="3"/>
  <c r="N97" i="3"/>
  <c r="O97" i="3"/>
  <c r="T97" i="3"/>
  <c r="Q97" i="3"/>
  <c r="U97" i="3"/>
  <c r="M97" i="3"/>
  <c r="P97" i="3"/>
  <c r="R97" i="3"/>
  <c r="I97" i="3"/>
  <c r="K97" i="3"/>
  <c r="T82" i="3"/>
  <c r="V82" i="3"/>
  <c r="N82" i="3"/>
  <c r="O82" i="3"/>
  <c r="S82" i="3"/>
  <c r="Q82" i="3"/>
  <c r="U82" i="3"/>
  <c r="P82" i="3"/>
  <c r="L82" i="3"/>
  <c r="R82" i="3"/>
  <c r="I82" i="3"/>
  <c r="K82" i="3"/>
  <c r="T40" i="3"/>
  <c r="S40" i="3"/>
  <c r="R40" i="3"/>
  <c r="N40" i="3"/>
  <c r="O40" i="3"/>
  <c r="U40" i="3"/>
  <c r="Q40" i="3"/>
  <c r="M40" i="3"/>
  <c r="P40" i="3"/>
  <c r="I40" i="3"/>
  <c r="V40" i="3"/>
  <c r="K40" i="3"/>
  <c r="T41" i="3"/>
  <c r="U41" i="3"/>
  <c r="N41" i="3"/>
  <c r="O41" i="3"/>
  <c r="Q41" i="3"/>
  <c r="S41" i="3"/>
  <c r="P41" i="3"/>
  <c r="R41" i="3"/>
  <c r="M41" i="3"/>
  <c r="L41" i="3"/>
  <c r="V41" i="3"/>
  <c r="I41" i="3"/>
  <c r="K41" i="3"/>
  <c r="T23" i="3"/>
  <c r="U23" i="3"/>
  <c r="S23" i="3"/>
  <c r="N23" i="3"/>
  <c r="R23" i="3"/>
  <c r="O23" i="3"/>
  <c r="V23" i="3"/>
  <c r="Q23" i="3"/>
  <c r="G23" i="3"/>
  <c r="P23" i="3"/>
  <c r="L23" i="3"/>
  <c r="I23" i="3"/>
  <c r="M23" i="3"/>
  <c r="K23" i="3"/>
  <c r="E75" i="3"/>
  <c r="E78" i="3"/>
  <c r="E62" i="3"/>
  <c r="E52" i="3"/>
  <c r="E25" i="3"/>
  <c r="F80" i="3"/>
  <c r="F8" i="3"/>
  <c r="F103" i="3"/>
  <c r="F100" i="3"/>
  <c r="F51" i="3"/>
  <c r="F57" i="3"/>
  <c r="F87" i="3"/>
  <c r="F89" i="3"/>
  <c r="F39" i="3"/>
  <c r="H119" i="3"/>
  <c r="H82" i="3"/>
  <c r="J112" i="3"/>
  <c r="J70" i="3"/>
  <c r="J3" i="3"/>
  <c r="L88" i="3"/>
  <c r="N24" i="3"/>
  <c r="O9" i="3"/>
  <c r="G24" i="3"/>
  <c r="H70" i="3"/>
  <c r="H63" i="3"/>
  <c r="H43" i="3"/>
  <c r="J51" i="3"/>
  <c r="J13" i="3"/>
  <c r="J23" i="3"/>
  <c r="K5" i="3"/>
  <c r="L40" i="3"/>
  <c r="G112" i="3"/>
  <c r="G110" i="3"/>
  <c r="G70" i="3"/>
  <c r="G88" i="3"/>
  <c r="G59" i="3"/>
  <c r="G101" i="3"/>
  <c r="G105" i="3"/>
  <c r="G13" i="3"/>
  <c r="G14" i="3"/>
  <c r="H101" i="3"/>
  <c r="H41" i="3"/>
  <c r="J111" i="3"/>
  <c r="J69" i="3"/>
  <c r="L111" i="3"/>
  <c r="N112" i="3"/>
  <c r="P103" i="3"/>
  <c r="S75" i="3"/>
  <c r="T75" i="3"/>
  <c r="U75" i="3"/>
  <c r="V75" i="3"/>
  <c r="M75" i="3"/>
  <c r="P75" i="3"/>
  <c r="Q75" i="3"/>
  <c r="R75" i="3"/>
  <c r="J75" i="3"/>
  <c r="K75" i="3"/>
  <c r="O75" i="3"/>
  <c r="N75" i="3"/>
  <c r="S71" i="3"/>
  <c r="T71" i="3"/>
  <c r="U71" i="3"/>
  <c r="V71" i="3"/>
  <c r="M71" i="3"/>
  <c r="P71" i="3"/>
  <c r="Q71" i="3"/>
  <c r="R71" i="3"/>
  <c r="N71" i="3"/>
  <c r="J71" i="3"/>
  <c r="K71" i="3"/>
  <c r="S66" i="3"/>
  <c r="T66" i="3"/>
  <c r="U66" i="3"/>
  <c r="V66" i="3"/>
  <c r="M66" i="3"/>
  <c r="P66" i="3"/>
  <c r="Q66" i="3"/>
  <c r="R66" i="3"/>
  <c r="J66" i="3"/>
  <c r="N66" i="3"/>
  <c r="K66" i="3"/>
  <c r="O66" i="3"/>
  <c r="S106" i="3"/>
  <c r="T106" i="3"/>
  <c r="U106" i="3"/>
  <c r="V106" i="3"/>
  <c r="M106" i="3"/>
  <c r="P106" i="3"/>
  <c r="Q106" i="3"/>
  <c r="R106" i="3"/>
  <c r="O106" i="3"/>
  <c r="L106" i="3"/>
  <c r="J106" i="3"/>
  <c r="K106" i="3"/>
  <c r="N106" i="3"/>
  <c r="S78" i="3"/>
  <c r="T78" i="3"/>
  <c r="U78" i="3"/>
  <c r="V78" i="3"/>
  <c r="M78" i="3"/>
  <c r="P78" i="3"/>
  <c r="Q78" i="3"/>
  <c r="R78" i="3"/>
  <c r="J78" i="3"/>
  <c r="O78" i="3"/>
  <c r="K78" i="3"/>
  <c r="L78" i="3"/>
  <c r="R55" i="3"/>
  <c r="S55" i="3"/>
  <c r="T55" i="3"/>
  <c r="U55" i="3"/>
  <c r="V55" i="3"/>
  <c r="M55" i="3"/>
  <c r="P55" i="3"/>
  <c r="Q55" i="3"/>
  <c r="J55" i="3"/>
  <c r="K55" i="3"/>
  <c r="N55" i="3"/>
  <c r="L55" i="3"/>
  <c r="R62" i="3"/>
  <c r="S62" i="3"/>
  <c r="T62" i="3"/>
  <c r="U62" i="3"/>
  <c r="V62" i="3"/>
  <c r="M62" i="3"/>
  <c r="P62" i="3"/>
  <c r="Q62" i="3"/>
  <c r="N62" i="3"/>
  <c r="O62" i="3"/>
  <c r="J62" i="3"/>
  <c r="K62" i="3"/>
  <c r="R35" i="3"/>
  <c r="S35" i="3"/>
  <c r="T35" i="3"/>
  <c r="U35" i="3"/>
  <c r="V35" i="3"/>
  <c r="M35" i="3"/>
  <c r="P35" i="3"/>
  <c r="Q35" i="3"/>
  <c r="L35" i="3"/>
  <c r="J35" i="3"/>
  <c r="N35" i="3"/>
  <c r="K35" i="3"/>
  <c r="O35" i="3"/>
  <c r="R52" i="3"/>
  <c r="S52" i="3"/>
  <c r="T52" i="3"/>
  <c r="U52" i="3"/>
  <c r="V52" i="3"/>
  <c r="M52" i="3"/>
  <c r="P52" i="3"/>
  <c r="Q52" i="3"/>
  <c r="O52" i="3"/>
  <c r="G52" i="3"/>
  <c r="J52" i="3"/>
  <c r="K52" i="3"/>
  <c r="R25" i="3"/>
  <c r="S25" i="3"/>
  <c r="T25" i="3"/>
  <c r="U25" i="3"/>
  <c r="V25" i="3"/>
  <c r="M25" i="3"/>
  <c r="P25" i="3"/>
  <c r="Q25" i="3"/>
  <c r="G25" i="3"/>
  <c r="N25" i="3"/>
  <c r="L25" i="3"/>
  <c r="J25" i="3"/>
  <c r="O25" i="3"/>
  <c r="C103" i="3"/>
  <c r="C51" i="3"/>
  <c r="F112" i="3"/>
  <c r="F110" i="3"/>
  <c r="F70" i="3"/>
  <c r="F88" i="3"/>
  <c r="F59" i="3"/>
  <c r="F101" i="3"/>
  <c r="F105" i="3"/>
  <c r="F13" i="3"/>
  <c r="F24" i="3"/>
  <c r="F9" i="3"/>
  <c r="H44" i="3"/>
  <c r="J119" i="3"/>
  <c r="J101" i="3"/>
  <c r="J40" i="3"/>
  <c r="K115" i="3"/>
  <c r="L119" i="3"/>
  <c r="L59" i="3"/>
  <c r="M44" i="3"/>
  <c r="V31" i="3"/>
  <c r="S80" i="3"/>
  <c r="T80" i="3"/>
  <c r="U80" i="3"/>
  <c r="V80" i="3"/>
  <c r="N80" i="3"/>
  <c r="Q80" i="3"/>
  <c r="R80" i="3"/>
  <c r="P80" i="3"/>
  <c r="H80" i="3"/>
  <c r="K80" i="3"/>
  <c r="M80" i="3"/>
  <c r="O80" i="3"/>
  <c r="L80" i="3"/>
  <c r="S8" i="3"/>
  <c r="T8" i="3"/>
  <c r="U8" i="3"/>
  <c r="V8" i="3"/>
  <c r="N8" i="3"/>
  <c r="Q8" i="3"/>
  <c r="R8" i="3"/>
  <c r="L8" i="3"/>
  <c r="O8" i="3"/>
  <c r="H8" i="3"/>
  <c r="P8" i="3"/>
  <c r="K8" i="3"/>
  <c r="M8" i="3"/>
  <c r="S103" i="3"/>
  <c r="T103" i="3"/>
  <c r="U103" i="3"/>
  <c r="V103" i="3"/>
  <c r="N103" i="3"/>
  <c r="Q103" i="3"/>
  <c r="R103" i="3"/>
  <c r="M103" i="3"/>
  <c r="L103" i="3"/>
  <c r="H103" i="3"/>
  <c r="K103" i="3"/>
  <c r="O103" i="3"/>
  <c r="S100" i="3"/>
  <c r="T100" i="3"/>
  <c r="U100" i="3"/>
  <c r="V100" i="3"/>
  <c r="N100" i="3"/>
  <c r="Q100" i="3"/>
  <c r="R100" i="3"/>
  <c r="O100" i="3"/>
  <c r="H100" i="3"/>
  <c r="L100" i="3"/>
  <c r="P100" i="3"/>
  <c r="M100" i="3"/>
  <c r="K100" i="3"/>
  <c r="S51" i="3"/>
  <c r="T51" i="3"/>
  <c r="U51" i="3"/>
  <c r="V51" i="3"/>
  <c r="N51" i="3"/>
  <c r="Q51" i="3"/>
  <c r="R51" i="3"/>
  <c r="H51" i="3"/>
  <c r="O51" i="3"/>
  <c r="K51" i="3"/>
  <c r="L51" i="3"/>
  <c r="M51" i="3"/>
  <c r="S57" i="3"/>
  <c r="T57" i="3"/>
  <c r="U57" i="3"/>
  <c r="V57" i="3"/>
  <c r="N57" i="3"/>
  <c r="Q57" i="3"/>
  <c r="R57" i="3"/>
  <c r="M57" i="3"/>
  <c r="H57" i="3"/>
  <c r="P57" i="3"/>
  <c r="K57" i="3"/>
  <c r="O57" i="3"/>
  <c r="S87" i="3"/>
  <c r="T87" i="3"/>
  <c r="U87" i="3"/>
  <c r="V87" i="3"/>
  <c r="N87" i="3"/>
  <c r="Q87" i="3"/>
  <c r="H87" i="3"/>
  <c r="R87" i="3"/>
  <c r="M87" i="3"/>
  <c r="K87" i="3"/>
  <c r="L87" i="3"/>
  <c r="R89" i="3"/>
  <c r="S89" i="3"/>
  <c r="T89" i="3"/>
  <c r="U89" i="3"/>
  <c r="V89" i="3"/>
  <c r="N89" i="3"/>
  <c r="Q89" i="3"/>
  <c r="L89" i="3"/>
  <c r="H89" i="3"/>
  <c r="P89" i="3"/>
  <c r="K89" i="3"/>
  <c r="O89" i="3"/>
  <c r="M89" i="3"/>
  <c r="R39" i="3"/>
  <c r="S39" i="3"/>
  <c r="T39" i="3"/>
  <c r="U39" i="3"/>
  <c r="V39" i="3"/>
  <c r="N39" i="3"/>
  <c r="Q39" i="3"/>
  <c r="O39" i="3"/>
  <c r="M39" i="3"/>
  <c r="L39" i="3"/>
  <c r="H39" i="3"/>
  <c r="K39" i="3"/>
  <c r="E112" i="3"/>
  <c r="E110" i="3"/>
  <c r="E70" i="3"/>
  <c r="E88" i="3"/>
  <c r="E59" i="3"/>
  <c r="E101" i="3"/>
  <c r="E105" i="3"/>
  <c r="E13" i="3"/>
  <c r="E24" i="3"/>
  <c r="E9" i="3"/>
  <c r="G43" i="3"/>
  <c r="H110" i="3"/>
  <c r="H115" i="3"/>
  <c r="H47" i="3"/>
  <c r="H13" i="3"/>
  <c r="H52" i="3"/>
  <c r="I75" i="3"/>
  <c r="I66" i="3"/>
  <c r="I78" i="3"/>
  <c r="I62" i="3"/>
  <c r="I52" i="3"/>
  <c r="J80" i="3"/>
  <c r="J89" i="3"/>
  <c r="K6" i="3"/>
  <c r="L75" i="3"/>
  <c r="L5" i="3"/>
  <c r="L52" i="3"/>
  <c r="O71" i="3"/>
  <c r="P87" i="3"/>
  <c r="AS624" i="2"/>
  <c r="AS708" i="2"/>
  <c r="AS580" i="2"/>
  <c r="AS270" i="2"/>
  <c r="AS402" i="2"/>
  <c r="AT450" i="2"/>
  <c r="AT737" i="2"/>
  <c r="AT127" i="2"/>
  <c r="AU730" i="2"/>
  <c r="AS180" i="2"/>
  <c r="AS645" i="2"/>
  <c r="AS386" i="2"/>
  <c r="AS400" i="2"/>
  <c r="AS333" i="2"/>
  <c r="AT457" i="2"/>
  <c r="AT226" i="2"/>
  <c r="AT171" i="2"/>
  <c r="AS450" i="2"/>
  <c r="AS341" i="2"/>
  <c r="AS226" i="2"/>
  <c r="AS490" i="2"/>
  <c r="AS461" i="2"/>
  <c r="AS446" i="2"/>
  <c r="AS74" i="2"/>
  <c r="AS688" i="2"/>
  <c r="AS479" i="2"/>
  <c r="AS278" i="2"/>
  <c r="AS179" i="2"/>
  <c r="AS211" i="2"/>
  <c r="AS394" i="2"/>
  <c r="AS532" i="2"/>
  <c r="AT183" i="2"/>
  <c r="AT550" i="2"/>
  <c r="AT2" i="2"/>
  <c r="AS457" i="2"/>
  <c r="AS248" i="2"/>
  <c r="AS171" i="2"/>
  <c r="AS492" i="2"/>
  <c r="AS525" i="2"/>
  <c r="AS319" i="2"/>
  <c r="AS685" i="2"/>
  <c r="AS227" i="2"/>
  <c r="AS636" i="2"/>
  <c r="AS725" i="2"/>
  <c r="AS507" i="2"/>
  <c r="AS703" i="2"/>
  <c r="AS251" i="2"/>
  <c r="AS555" i="2"/>
  <c r="AS726" i="2"/>
  <c r="AS508" i="2"/>
  <c r="AS459" i="2"/>
  <c r="AS498" i="2"/>
  <c r="AS526" i="2"/>
  <c r="AS473" i="2"/>
  <c r="AS679" i="2"/>
  <c r="AS66" i="2"/>
  <c r="AS534" i="2"/>
  <c r="AS544" i="2"/>
  <c r="AS707" i="2"/>
  <c r="AS342" i="2"/>
  <c r="AS351" i="2"/>
  <c r="AT528" i="2"/>
  <c r="AT714" i="2"/>
  <c r="AT16" i="2"/>
  <c r="AT722" i="2"/>
  <c r="AT492" i="2"/>
  <c r="AT558" i="2"/>
  <c r="AT461" i="2"/>
  <c r="AT31" i="2"/>
  <c r="AT30" i="2"/>
  <c r="AS681" i="2"/>
  <c r="AS696" i="2"/>
  <c r="AS476" i="2"/>
  <c r="AS433" i="2"/>
  <c r="AS212" i="2"/>
  <c r="AS228" i="2"/>
  <c r="AS628" i="2"/>
  <c r="AS160" i="2"/>
  <c r="AS700" i="2"/>
  <c r="AS73" i="2"/>
  <c r="AS39" i="2"/>
  <c r="AS577" i="2"/>
  <c r="AS173" i="2"/>
  <c r="AS120" i="2"/>
  <c r="AS588" i="2"/>
  <c r="AS178" i="2"/>
  <c r="AS291" i="2"/>
  <c r="AS47" i="2"/>
  <c r="AS250" i="2"/>
  <c r="AS652" i="2"/>
  <c r="AS225" i="2"/>
  <c r="AS549" i="2"/>
  <c r="AS596" i="2"/>
  <c r="AS376" i="2"/>
  <c r="AS540" i="2"/>
  <c r="AS237" i="2"/>
  <c r="AS273" i="2"/>
  <c r="AS468" i="2"/>
  <c r="AS603" i="2"/>
  <c r="AS152" i="2"/>
  <c r="AS520" i="2"/>
  <c r="AS629" i="2"/>
  <c r="AS617" i="2"/>
  <c r="AS102" i="2"/>
  <c r="AT341" i="2"/>
  <c r="AT95" i="2"/>
  <c r="AT200" i="2"/>
  <c r="AS702" i="2"/>
  <c r="AS271" i="2"/>
  <c r="AS95" i="2"/>
  <c r="AS158" i="2"/>
  <c r="AS31" i="2"/>
  <c r="AS663" i="2"/>
  <c r="AS598" i="2"/>
  <c r="AT661" i="2"/>
  <c r="AT712" i="2"/>
  <c r="AT584" i="2"/>
  <c r="AT440" i="2"/>
  <c r="AT567" i="2"/>
  <c r="AT701" i="2"/>
  <c r="AT29" i="2"/>
  <c r="AT605" i="2"/>
  <c r="AT76" i="2"/>
  <c r="AT731" i="2"/>
  <c r="AT509" i="2"/>
  <c r="AT572" i="2"/>
  <c r="AT403" i="2"/>
  <c r="AT610" i="2"/>
  <c r="AT233" i="2"/>
  <c r="AT189" i="2"/>
  <c r="AT264" i="2"/>
  <c r="AT14" i="2"/>
  <c r="AT599" i="2"/>
  <c r="AT151" i="2"/>
  <c r="AT71" i="2"/>
  <c r="AT249" i="2"/>
  <c r="AS277" i="2"/>
  <c r="AS355" i="2"/>
  <c r="AS218" i="2"/>
  <c r="AS117" i="2"/>
  <c r="AS626" i="2"/>
  <c r="AS447" i="2"/>
  <c r="AT327" i="2"/>
  <c r="AT49" i="2"/>
  <c r="AT23" i="2"/>
  <c r="AS127" i="2"/>
  <c r="AS205" i="2"/>
  <c r="AS579" i="2"/>
  <c r="AS113" i="2"/>
  <c r="AS339" i="2"/>
  <c r="AS378" i="2"/>
  <c r="AS396" i="2"/>
  <c r="AT632" i="2"/>
  <c r="AT729" i="2"/>
  <c r="AT110" i="2"/>
  <c r="AT480" i="2"/>
  <c r="AS738" i="2"/>
  <c r="AS694" i="2"/>
  <c r="AS410" i="2"/>
  <c r="AS363" i="2"/>
  <c r="AS387" i="2"/>
  <c r="AS405" i="2"/>
  <c r="AS137" i="2"/>
  <c r="AS466" i="2"/>
  <c r="AS524" i="2"/>
  <c r="AS142" i="2"/>
  <c r="AS488" i="2"/>
  <c r="AS655" i="2"/>
  <c r="AS128" i="2"/>
  <c r="AS381" i="2"/>
  <c r="AS70" i="2"/>
  <c r="AS589" i="2"/>
  <c r="AS462" i="2"/>
  <c r="AS723" i="2"/>
  <c r="AS6" i="2"/>
  <c r="AS123" i="2"/>
  <c r="AS689" i="2"/>
  <c r="AS511" i="2"/>
  <c r="AT271" i="2"/>
  <c r="AT465" i="2"/>
  <c r="AT145" i="2"/>
  <c r="AS16" i="2"/>
  <c r="AS2" i="2"/>
  <c r="AS456" i="2"/>
  <c r="AS365" i="2"/>
  <c r="AT730" i="2"/>
  <c r="AT587" i="2"/>
  <c r="AT553" i="2"/>
  <c r="AT483" i="2"/>
  <c r="AS730" i="2"/>
  <c r="AS632" i="2"/>
  <c r="AS661" i="2"/>
  <c r="AS587" i="2"/>
  <c r="AS693" i="2"/>
  <c r="AS729" i="2"/>
  <c r="AS125" i="2"/>
  <c r="AS553" i="2"/>
  <c r="AS712" i="2"/>
  <c r="AS110" i="2"/>
  <c r="AS584" i="2"/>
  <c r="AS440" i="2"/>
  <c r="AS483" i="2"/>
  <c r="AS567" i="2"/>
  <c r="AS191" i="2"/>
  <c r="AS315" i="2"/>
  <c r="AS326" i="2"/>
  <c r="AS451" i="2"/>
  <c r="AS497" i="2"/>
  <c r="AS417" i="2"/>
  <c r="AT702" i="2"/>
  <c r="AT187" i="2"/>
  <c r="AT490" i="2"/>
  <c r="AS528" i="2"/>
  <c r="AS83" i="2"/>
  <c r="AS465" i="2"/>
  <c r="AS478" i="2"/>
  <c r="AS635" i="2"/>
  <c r="AS310" i="2"/>
  <c r="AT693" i="2"/>
  <c r="AS639" i="2"/>
  <c r="AS618" i="2"/>
  <c r="AS561" i="2"/>
  <c r="AS449" i="2"/>
  <c r="AS646" i="2"/>
  <c r="AS290" i="2"/>
  <c r="AS531" i="2"/>
  <c r="AS22" i="2"/>
  <c r="AS359" i="2"/>
  <c r="AS53" i="2"/>
  <c r="AS296" i="2"/>
  <c r="AS430" i="2"/>
  <c r="AS8" i="2"/>
  <c r="AS360" i="2"/>
  <c r="AS413" i="2"/>
  <c r="AS734" i="2"/>
  <c r="AS32" i="2"/>
  <c r="AS213" i="2"/>
  <c r="AS362" i="2"/>
  <c r="AS75" i="2"/>
  <c r="AS575" i="2"/>
  <c r="AS623" i="2"/>
  <c r="AS156" i="2"/>
  <c r="AS443" i="2"/>
  <c r="AS131" i="2"/>
  <c r="AT529" i="2"/>
  <c r="AT579" i="2"/>
  <c r="AT113" i="2"/>
  <c r="AS327" i="2"/>
  <c r="AS187" i="2"/>
  <c r="AS143" i="2"/>
  <c r="AS200" i="2"/>
  <c r="AS445" i="2"/>
  <c r="AS46" i="2"/>
  <c r="AT125" i="2"/>
  <c r="AS602" i="2"/>
  <c r="AS711" i="2"/>
  <c r="AS133" i="2"/>
  <c r="AS347" i="2"/>
  <c r="AS368" i="2"/>
  <c r="AS68" i="2"/>
  <c r="AS115" i="2"/>
  <c r="AS350" i="2"/>
  <c r="AS453" i="2"/>
  <c r="AS539" i="2"/>
  <c r="AS431" i="2"/>
  <c r="AS9" i="2"/>
  <c r="AS437" i="2"/>
  <c r="AS13" i="2"/>
  <c r="AS713" i="2"/>
  <c r="AS78" i="2"/>
  <c r="AS474" i="2"/>
  <c r="AS523" i="2"/>
  <c r="AS585" i="2"/>
  <c r="AS489" i="2"/>
  <c r="AT83" i="2"/>
  <c r="AT158" i="2"/>
  <c r="AS183" i="2"/>
  <c r="AS49" i="2"/>
  <c r="AS23" i="2"/>
  <c r="AS30" i="2"/>
  <c r="AS357" i="2"/>
  <c r="AS664" i="2"/>
  <c r="AS313" i="2"/>
  <c r="AS280" i="2"/>
  <c r="AS644" i="2"/>
  <c r="AS112" i="2"/>
  <c r="AS356" i="2"/>
  <c r="AS625" i="2"/>
  <c r="AS149" i="2"/>
  <c r="AS7" i="2"/>
  <c r="AS52" i="2"/>
  <c r="AS593" i="2"/>
  <c r="AS28" i="2"/>
  <c r="AS20" i="2"/>
  <c r="AS414" i="2"/>
  <c r="AS241" i="2"/>
  <c r="AS338" i="2"/>
  <c r="AS55" i="2"/>
  <c r="AS667" i="2"/>
  <c r="AS562" i="2"/>
  <c r="AS318" i="2"/>
  <c r="AS672" i="2"/>
  <c r="AS658" i="2"/>
  <c r="AS283" i="2"/>
  <c r="AT676" i="2"/>
  <c r="AT248" i="2"/>
  <c r="AT284" i="2"/>
  <c r="AS737" i="2"/>
  <c r="AS529" i="2"/>
  <c r="AS550" i="2"/>
  <c r="AS284" i="2"/>
  <c r="AS558" i="2"/>
  <c r="AS116" i="2"/>
  <c r="AS175" i="2"/>
  <c r="AS634" i="2"/>
  <c r="AS630" i="2"/>
  <c r="AS545" i="2"/>
  <c r="AS538" i="2"/>
  <c r="AS429" i="2"/>
  <c r="AS716" i="2"/>
  <c r="AS597" i="2"/>
  <c r="AS377" i="2"/>
  <c r="AS369" i="2"/>
  <c r="AS111" i="2"/>
  <c r="AS223" i="2"/>
  <c r="AS372" i="2"/>
  <c r="AS253" i="2"/>
  <c r="AS140" i="2"/>
  <c r="AS317" i="2"/>
  <c r="AS309" i="2"/>
  <c r="AS735" i="2"/>
  <c r="AS177" i="2"/>
  <c r="AS583" i="2"/>
  <c r="AS275" i="2"/>
  <c r="AS320" i="2"/>
  <c r="AS312" i="2"/>
  <c r="AS717" i="2"/>
  <c r="AS324" i="2"/>
  <c r="AS436" i="2"/>
  <c r="AS197" i="2"/>
  <c r="AS77" i="2"/>
  <c r="AS519" i="2"/>
  <c r="AS258" i="2"/>
  <c r="AT205" i="2"/>
  <c r="AT143" i="2"/>
  <c r="AT478" i="2"/>
  <c r="AS676" i="2"/>
  <c r="AS714" i="2"/>
  <c r="AS722" i="2"/>
  <c r="AS145" i="2"/>
  <c r="AS641" i="2"/>
  <c r="AS343" i="2"/>
  <c r="AS146" i="2"/>
  <c r="AS554" i="2"/>
  <c r="AS240" i="2"/>
  <c r="AS463" i="2"/>
  <c r="AS371" i="2"/>
  <c r="AS401" i="2"/>
  <c r="AS521" i="2"/>
  <c r="AS108" i="2"/>
  <c r="AS442" i="2"/>
  <c r="AS345" i="2"/>
  <c r="AS600" i="2"/>
  <c r="AS352" i="2"/>
  <c r="AS136" i="2"/>
  <c r="AS638" i="2"/>
  <c r="AS621" i="2"/>
  <c r="AS293" i="2"/>
  <c r="AS388" i="2"/>
  <c r="AS93" i="2"/>
  <c r="AS88" i="2"/>
  <c r="AS678" i="2"/>
  <c r="AS385" i="2"/>
  <c r="AS691" i="2"/>
  <c r="AS620" i="2"/>
  <c r="AS706" i="2"/>
  <c r="AS153" i="2"/>
  <c r="AS438" i="2"/>
  <c r="AS601" i="2"/>
  <c r="AS144" i="2"/>
  <c r="AS64" i="2"/>
  <c r="AS340" i="2"/>
  <c r="AS287" i="2"/>
  <c r="AS262" i="2"/>
  <c r="AS606" i="2"/>
  <c r="AS423" i="2"/>
  <c r="AS334" i="2"/>
  <c r="AS257" i="2"/>
  <c r="AS17" i="2"/>
  <c r="AS460" i="2"/>
  <c r="AS63" i="2"/>
  <c r="AS649" i="2"/>
  <c r="AS119" i="2"/>
  <c r="AS640" i="2"/>
  <c r="AS420" i="2"/>
  <c r="AS182" i="2"/>
  <c r="AS92" i="2"/>
  <c r="AS101" i="2"/>
  <c r="AS207" i="2"/>
  <c r="AS139" i="2"/>
  <c r="AS103" i="2"/>
  <c r="AS332" i="2"/>
  <c r="AS499" i="2"/>
  <c r="AS407" i="2"/>
  <c r="AS718" i="2"/>
  <c r="AS19" i="2"/>
  <c r="AS704" i="2"/>
  <c r="AS299" i="2"/>
  <c r="AS295" i="2"/>
  <c r="AS669" i="2"/>
  <c r="AS303" i="2"/>
  <c r="AS57" i="2"/>
  <c r="AS336" i="2"/>
  <c r="AS541" i="2"/>
  <c r="AS195" i="2"/>
  <c r="AS393" i="2"/>
  <c r="AS653" i="2"/>
  <c r="AS162" i="2"/>
  <c r="AS346" i="2"/>
  <c r="AS370" i="2"/>
  <c r="AS612" i="2"/>
  <c r="AS259" i="2"/>
  <c r="AS592" i="2"/>
  <c r="AS475" i="2"/>
  <c r="AS530" i="2"/>
  <c r="AS709" i="2"/>
  <c r="AS389" i="2"/>
  <c r="AS673" i="2"/>
  <c r="AT624" i="2"/>
  <c r="AT708" i="2"/>
  <c r="AT580" i="2"/>
  <c r="AT270" i="2"/>
  <c r="AV270" i="2" s="1"/>
  <c r="AT402" i="2"/>
  <c r="AT324" i="2"/>
  <c r="AT462" i="2"/>
  <c r="AT277" i="2"/>
  <c r="AT191" i="2"/>
  <c r="AT66" i="2"/>
  <c r="AT479" i="2"/>
  <c r="AT180" i="2"/>
  <c r="AT78" i="2"/>
  <c r="AT152" i="2"/>
  <c r="AT575" i="2"/>
  <c r="AT436" i="2"/>
  <c r="AT355" i="2"/>
  <c r="AT723" i="2"/>
  <c r="AT315" i="2"/>
  <c r="AT534" i="2"/>
  <c r="AT278" i="2"/>
  <c r="AT645" i="2"/>
  <c r="AT474" i="2"/>
  <c r="AT520" i="2"/>
  <c r="AT623" i="2"/>
  <c r="AT197" i="2"/>
  <c r="AT218" i="2"/>
  <c r="AT6" i="2"/>
  <c r="AT326" i="2"/>
  <c r="AT544" i="2"/>
  <c r="AR13" i="2"/>
  <c r="AS668" i="2"/>
  <c r="AS665" i="2"/>
  <c r="AS217" i="2"/>
  <c r="AS181" i="2"/>
  <c r="AS229" i="2"/>
  <c r="AS174" i="2"/>
  <c r="AS522" i="2"/>
  <c r="AS662" i="2"/>
  <c r="AS627" i="2"/>
  <c r="AS469" i="2"/>
  <c r="AS307" i="2"/>
  <c r="AS416" i="2"/>
  <c r="AS59" i="2"/>
  <c r="AS571" i="2"/>
  <c r="AS382" i="2"/>
  <c r="AS361" i="2"/>
  <c r="AS556" i="2"/>
  <c r="AS569" i="2"/>
  <c r="AS244" i="2"/>
  <c r="AS559" i="2"/>
  <c r="AS132" i="2"/>
  <c r="AS169" i="2"/>
  <c r="AS109" i="2"/>
  <c r="AS268" i="2"/>
  <c r="AS455" i="2"/>
  <c r="AS695" i="2"/>
  <c r="AS367" i="2"/>
  <c r="AS238" i="2"/>
  <c r="AS48" i="2"/>
  <c r="AS452" i="2"/>
  <c r="AS578" i="2"/>
  <c r="AS34" i="2"/>
  <c r="AS65" i="2"/>
  <c r="AS80" i="2"/>
  <c r="AS24" i="2"/>
  <c r="AS100" i="2"/>
  <c r="AS615" i="2"/>
  <c r="AS302" i="2"/>
  <c r="AS485" i="2"/>
  <c r="AS267" i="2"/>
  <c r="AS427" i="2"/>
  <c r="AS185" i="2"/>
  <c r="AS86" i="2"/>
  <c r="AS40" i="2"/>
  <c r="AS335" i="2"/>
  <c r="AS692" i="2"/>
  <c r="AS573" i="2"/>
  <c r="AS563" i="2"/>
  <c r="AS224" i="2"/>
  <c r="AS727" i="2"/>
  <c r="AS292" i="2"/>
  <c r="AS657" i="2"/>
  <c r="AS557" i="2"/>
  <c r="AS411" i="2"/>
  <c r="AS380" i="2"/>
  <c r="AS256" i="2"/>
  <c r="AS608" i="2"/>
  <c r="AS306" i="2"/>
  <c r="AS375" i="2"/>
  <c r="AS391" i="2"/>
  <c r="AT681" i="2"/>
  <c r="AT696" i="2"/>
  <c r="AT476" i="2"/>
  <c r="AT433" i="2"/>
  <c r="AT212" i="2"/>
  <c r="AT228" i="2"/>
  <c r="AT628" i="2"/>
  <c r="AT160" i="2"/>
  <c r="AT700" i="2"/>
  <c r="AT73" i="2"/>
  <c r="AT39" i="2"/>
  <c r="AT577" i="2"/>
  <c r="AT173" i="2"/>
  <c r="AT120" i="2"/>
  <c r="AT588" i="2"/>
  <c r="AT178" i="2"/>
  <c r="AT291" i="2"/>
  <c r="AT47" i="2"/>
  <c r="AT250" i="2"/>
  <c r="AT652" i="2"/>
  <c r="AS659" i="2"/>
  <c r="AS366" i="2"/>
  <c r="AS38" i="2"/>
  <c r="AS286" i="2"/>
  <c r="AS107" i="2"/>
  <c r="AS288" i="2"/>
  <c r="AS79" i="2"/>
  <c r="AS147" i="2"/>
  <c r="AS157" i="2"/>
  <c r="AS353" i="2"/>
  <c r="AS67" i="2"/>
  <c r="AS41" i="2"/>
  <c r="AS656" i="2"/>
  <c r="AS126" i="2"/>
  <c r="AS4" i="2"/>
  <c r="AS699" i="2"/>
  <c r="AS26" i="2"/>
  <c r="AS590" i="2"/>
  <c r="AS235" i="2"/>
  <c r="AS314" i="2"/>
  <c r="AS358" i="2"/>
  <c r="AS202" i="2"/>
  <c r="AS94" i="2"/>
  <c r="AS99" i="2"/>
  <c r="AS176" i="2"/>
  <c r="AS170" i="2"/>
  <c r="AS424" i="2"/>
  <c r="AS219" i="2"/>
  <c r="AS204" i="2"/>
  <c r="AS631" i="2"/>
  <c r="AS651" i="2"/>
  <c r="AS325" i="2"/>
  <c r="AT738" i="2"/>
  <c r="AT694" i="2"/>
  <c r="AT410" i="2"/>
  <c r="AT363" i="2"/>
  <c r="AT387" i="2"/>
  <c r="AT405" i="2"/>
  <c r="AT137" i="2"/>
  <c r="AT466" i="2"/>
  <c r="AT524" i="2"/>
  <c r="AT142" i="2"/>
  <c r="AT488" i="2"/>
  <c r="AT655" i="2"/>
  <c r="AT128" i="2"/>
  <c r="AT381" i="2"/>
  <c r="AT70" i="2"/>
  <c r="AT589" i="2"/>
  <c r="AT434" i="2"/>
  <c r="AT252" i="2"/>
  <c r="AT305" i="2"/>
  <c r="AT510" i="2"/>
  <c r="AT214" i="2"/>
  <c r="AT373" i="2"/>
  <c r="AT15" i="2"/>
  <c r="AT418" i="2"/>
  <c r="AT220" i="2"/>
  <c r="AT168" i="2"/>
  <c r="AT698" i="2"/>
  <c r="AT619" i="2"/>
  <c r="AT505" i="2"/>
  <c r="AT230" i="2"/>
  <c r="AT138" i="2"/>
  <c r="AT690" i="2"/>
  <c r="AT62" i="2"/>
  <c r="AT614" i="2"/>
  <c r="AT421" i="2"/>
  <c r="AT96" i="2"/>
  <c r="AT308" i="2"/>
  <c r="AT666" i="2"/>
  <c r="AT5" i="2"/>
  <c r="AT515" i="2"/>
  <c r="AT643" i="2"/>
  <c r="AT671" i="2"/>
  <c r="AT426" i="2"/>
  <c r="AT622" i="2"/>
  <c r="AT300" i="2"/>
  <c r="AT467" i="2"/>
  <c r="AT186" i="2"/>
  <c r="AT680" i="2"/>
  <c r="AT163" i="2"/>
  <c r="AT25" i="2"/>
  <c r="AT188" i="2"/>
  <c r="AT331" i="2"/>
  <c r="AT148" i="2"/>
  <c r="AT51" i="2"/>
  <c r="AT441" i="2"/>
  <c r="AT27" i="2"/>
  <c r="AT35" i="2"/>
  <c r="AT329" i="2"/>
  <c r="AT337" i="2"/>
  <c r="AT687" i="2"/>
  <c r="AT81" i="2"/>
  <c r="AT222" i="2"/>
  <c r="AT129" i="2"/>
  <c r="AR136" i="2"/>
  <c r="AR93" i="2"/>
  <c r="AR88" i="2"/>
  <c r="AR18" i="2"/>
  <c r="AR124" i="2"/>
  <c r="AR130" i="2"/>
  <c r="AR196" i="2"/>
  <c r="AR135" i="2"/>
  <c r="AR3" i="2"/>
  <c r="AR199" i="2"/>
  <c r="AR428" i="2"/>
  <c r="AR165" i="2"/>
  <c r="AR82" i="2"/>
  <c r="AR472" i="2"/>
  <c r="AR11" i="2"/>
  <c r="AR242" i="2"/>
  <c r="AR398" i="2"/>
  <c r="AR348" i="2"/>
  <c r="AU632" i="2"/>
  <c r="AU661" i="2"/>
  <c r="AU587" i="2"/>
  <c r="AU693" i="2"/>
  <c r="AU729" i="2"/>
  <c r="AU125" i="2"/>
  <c r="AU553" i="2"/>
  <c r="AU712" i="2"/>
  <c r="AU110" i="2"/>
  <c r="AU584" i="2"/>
  <c r="AU440" i="2"/>
  <c r="AU483" i="2"/>
  <c r="AU567" i="2"/>
  <c r="AU480" i="2"/>
  <c r="AU701" i="2"/>
  <c r="AU29" i="2"/>
  <c r="AU605" i="2"/>
  <c r="AU76" i="2"/>
  <c r="AU731" i="2"/>
  <c r="AU509" i="2"/>
  <c r="AU572" i="2"/>
  <c r="AU403" i="2"/>
  <c r="AU610" i="2"/>
  <c r="AU233" i="2"/>
  <c r="AU189" i="2"/>
  <c r="AU264" i="2"/>
  <c r="AU14" i="2"/>
  <c r="AU599" i="2"/>
  <c r="AU151" i="2"/>
  <c r="AU71" i="2"/>
  <c r="AU249" i="2"/>
  <c r="AU614" i="2"/>
  <c r="AS434" i="2"/>
  <c r="AS252" i="2"/>
  <c r="AS305" i="2"/>
  <c r="AS510" i="2"/>
  <c r="AS214" i="2"/>
  <c r="AS373" i="2"/>
  <c r="AS15" i="2"/>
  <c r="AS418" i="2"/>
  <c r="AS220" i="2"/>
  <c r="AS168" i="2"/>
  <c r="AS698" i="2"/>
  <c r="AS619" i="2"/>
  <c r="AS505" i="2"/>
  <c r="AS230" i="2"/>
  <c r="AS138" i="2"/>
  <c r="AS690" i="2"/>
  <c r="AS62" i="2"/>
  <c r="AS298" i="2"/>
  <c r="AS122" i="2"/>
  <c r="AS216" i="2"/>
  <c r="AS322" i="2"/>
  <c r="AS491" i="2"/>
  <c r="AS54" i="2"/>
  <c r="AS552" i="2"/>
  <c r="AS159" i="2"/>
  <c r="AS566" i="2"/>
  <c r="AS190" i="2"/>
  <c r="AS548" i="2"/>
  <c r="AS677" i="2"/>
  <c r="AS263" i="2"/>
  <c r="AS134" i="2"/>
  <c r="AS533" i="2"/>
  <c r="AS486" i="2"/>
  <c r="AS36" i="2"/>
  <c r="AS412" i="2"/>
  <c r="AS85" i="2"/>
  <c r="AS42" i="2"/>
  <c r="AS344" i="2"/>
  <c r="AS374" i="2"/>
  <c r="AS106" i="2"/>
  <c r="AS304" i="2"/>
  <c r="AS276" i="2"/>
  <c r="AS481" i="2"/>
  <c r="AS399" i="2"/>
  <c r="AS527" i="2"/>
  <c r="AS261" i="2"/>
  <c r="AT639" i="2"/>
  <c r="AT602" i="2"/>
  <c r="AT618" i="2"/>
  <c r="AT711" i="2"/>
  <c r="AT561" i="2"/>
  <c r="AT133" i="2"/>
  <c r="AT449" i="2"/>
  <c r="AT347" i="2"/>
  <c r="AT646" i="2"/>
  <c r="AT368" i="2"/>
  <c r="AT290" i="2"/>
  <c r="AT68" i="2"/>
  <c r="AT531" i="2"/>
  <c r="AT115" i="2"/>
  <c r="AT22" i="2"/>
  <c r="AT350" i="2"/>
  <c r="AT359" i="2"/>
  <c r="AT453" i="2"/>
  <c r="AT53" i="2"/>
  <c r="AT539" i="2"/>
  <c r="AT296" i="2"/>
  <c r="AT431" i="2"/>
  <c r="AT430" i="2"/>
  <c r="AT9" i="2"/>
  <c r="AT8" i="2"/>
  <c r="AT437" i="2"/>
  <c r="AT360" i="2"/>
  <c r="AT413" i="2"/>
  <c r="AT13" i="2"/>
  <c r="AT734" i="2"/>
  <c r="AT32" i="2"/>
  <c r="AT213" i="2"/>
  <c r="AT362" i="2"/>
  <c r="AT75" i="2"/>
  <c r="AT44" i="2"/>
  <c r="AT503" i="2"/>
  <c r="AT650" i="2"/>
  <c r="AT114" i="2"/>
  <c r="AT33" i="2"/>
  <c r="AT349" i="2"/>
  <c r="AR299" i="2"/>
  <c r="AR303" i="2"/>
  <c r="AS480" i="2"/>
  <c r="AS701" i="2"/>
  <c r="AS29" i="2"/>
  <c r="AS605" i="2"/>
  <c r="AS76" i="2"/>
  <c r="AS731" i="2"/>
  <c r="AS509" i="2"/>
  <c r="AS572" i="2"/>
  <c r="AS403" i="2"/>
  <c r="AS610" i="2"/>
  <c r="AS233" i="2"/>
  <c r="AS189" i="2"/>
  <c r="AS264" i="2"/>
  <c r="AS14" i="2"/>
  <c r="AS599" i="2"/>
  <c r="AS151" i="2"/>
  <c r="AS71" i="2"/>
  <c r="AS249" i="2"/>
  <c r="AS614" i="2"/>
  <c r="AS421" i="2"/>
  <c r="AS96" i="2"/>
  <c r="AS308" i="2"/>
  <c r="AS666" i="2"/>
  <c r="AS5" i="2"/>
  <c r="AS515" i="2"/>
  <c r="AS643" i="2"/>
  <c r="AS671" i="2"/>
  <c r="AS426" i="2"/>
  <c r="AS622" i="2"/>
  <c r="AS300" i="2"/>
  <c r="AS467" i="2"/>
  <c r="AS186" i="2"/>
  <c r="AS680" i="2"/>
  <c r="AS163" i="2"/>
  <c r="AS25" i="2"/>
  <c r="AS188" i="2"/>
  <c r="AS331" i="2"/>
  <c r="AS148" i="2"/>
  <c r="AS51" i="2"/>
  <c r="AS441" i="2"/>
  <c r="AS27" i="2"/>
  <c r="AS35" i="2"/>
  <c r="AS329" i="2"/>
  <c r="AS337" i="2"/>
  <c r="AS687" i="2"/>
  <c r="AS81" i="2"/>
  <c r="AS222" i="2"/>
  <c r="AS129" i="2"/>
  <c r="AT713" i="2"/>
  <c r="AT728" i="2"/>
  <c r="AT415" i="2"/>
  <c r="AT494" i="2"/>
  <c r="AT683" i="2"/>
  <c r="AT255" i="2"/>
  <c r="AT736" i="2"/>
  <c r="AT697" i="2"/>
  <c r="AT246" i="2"/>
  <c r="AT172" i="2"/>
  <c r="AT72" i="2"/>
  <c r="AT654" i="2"/>
  <c r="AT537" i="2"/>
  <c r="AT311" i="2"/>
  <c r="AT710" i="2"/>
  <c r="AT419" i="2"/>
  <c r="AT201" i="2"/>
  <c r="AT512" i="2"/>
  <c r="AT721" i="2"/>
  <c r="AT582" i="2"/>
  <c r="AT84" i="2"/>
  <c r="AT720" i="2"/>
  <c r="AT301" i="2"/>
  <c r="AT660" i="2"/>
  <c r="AT274" i="2"/>
  <c r="AT595" i="2"/>
  <c r="AT294" i="2"/>
  <c r="AT397" i="2"/>
  <c r="AT542" i="2"/>
  <c r="AT12" i="2"/>
  <c r="AT105" i="2"/>
  <c r="AT118" i="2"/>
  <c r="AT560" i="2"/>
  <c r="AT647" i="2"/>
  <c r="AT98" i="2"/>
  <c r="AR65" i="2"/>
  <c r="AS44" i="2"/>
  <c r="AS503" i="2"/>
  <c r="AS650" i="2"/>
  <c r="AS114" i="2"/>
  <c r="AS33" i="2"/>
  <c r="AS349" i="2"/>
  <c r="AS91" i="2"/>
  <c r="AS58" i="2"/>
  <c r="AS90" i="2"/>
  <c r="AS198" i="2"/>
  <c r="AS43" i="2"/>
  <c r="AS239" i="2"/>
  <c r="AS684" i="2"/>
  <c r="AS425" i="2"/>
  <c r="AS422" i="2"/>
  <c r="AS234" i="2"/>
  <c r="AS637" i="2"/>
  <c r="AS210" i="2"/>
  <c r="AS715" i="2"/>
  <c r="AS719" i="2"/>
  <c r="AS37" i="2"/>
  <c r="AS642" i="2"/>
  <c r="AS364" i="2"/>
  <c r="AS611" i="2"/>
  <c r="AS464" i="2"/>
  <c r="AS616" i="2"/>
  <c r="AS89" i="2"/>
  <c r="AS484" i="2"/>
  <c r="AT664" i="2"/>
  <c r="AT685" i="2"/>
  <c r="AT634" i="2"/>
  <c r="AT146" i="2"/>
  <c r="AT313" i="2"/>
  <c r="AT227" i="2"/>
  <c r="AT630" i="2"/>
  <c r="AT554" i="2"/>
  <c r="AT280" i="2"/>
  <c r="AT636" i="2"/>
  <c r="AT545" i="2"/>
  <c r="AT240" i="2"/>
  <c r="AT644" i="2"/>
  <c r="AT725" i="2"/>
  <c r="AT538" i="2"/>
  <c r="AT463" i="2"/>
  <c r="AT112" i="2"/>
  <c r="AT356" i="2"/>
  <c r="AT507" i="2"/>
  <c r="AT429" i="2"/>
  <c r="AT371" i="2"/>
  <c r="AT625" i="2"/>
  <c r="AT149" i="2"/>
  <c r="AT7" i="2"/>
  <c r="AT52" i="2"/>
  <c r="AT593" i="2"/>
  <c r="AT28" i="2"/>
  <c r="AT20" i="2"/>
  <c r="AT414" i="2"/>
  <c r="AT241" i="2"/>
  <c r="AT338" i="2"/>
  <c r="AT55" i="2"/>
  <c r="AT667" i="2"/>
  <c r="AT562" i="2"/>
  <c r="AT318" i="2"/>
  <c r="AT672" i="2"/>
  <c r="AT658" i="2"/>
  <c r="AT283" i="2"/>
  <c r="AT546" i="2"/>
  <c r="AT404" i="2"/>
  <c r="AT477" i="2"/>
  <c r="AT448" i="2"/>
  <c r="AT487" i="2"/>
  <c r="AT551" i="2"/>
  <c r="AT208" i="2"/>
  <c r="AT50" i="2"/>
  <c r="AT581" i="2"/>
  <c r="AT506" i="2"/>
  <c r="AT167" i="2"/>
  <c r="AT496" i="2"/>
  <c r="AT254" i="2"/>
  <c r="AT682" i="2"/>
  <c r="AT260" i="2"/>
  <c r="AT141" i="2"/>
  <c r="AT435" i="2"/>
  <c r="AT245" i="2"/>
  <c r="AT574" i="2"/>
  <c r="AT297" i="2"/>
  <c r="AT732" i="2"/>
  <c r="AR197" i="2"/>
  <c r="AS728" i="2"/>
  <c r="AS415" i="2"/>
  <c r="AS494" i="2"/>
  <c r="AS683" i="2"/>
  <c r="AS255" i="2"/>
  <c r="AS736" i="2"/>
  <c r="AS697" i="2"/>
  <c r="AS246" i="2"/>
  <c r="AS172" i="2"/>
  <c r="AS72" i="2"/>
  <c r="AS654" i="2"/>
  <c r="AS537" i="2"/>
  <c r="AS311" i="2"/>
  <c r="AS710" i="2"/>
  <c r="AS419" i="2"/>
  <c r="AS201" i="2"/>
  <c r="AS512" i="2"/>
  <c r="AS721" i="2"/>
  <c r="AS582" i="2"/>
  <c r="AS84" i="2"/>
  <c r="AS720" i="2"/>
  <c r="AS301" i="2"/>
  <c r="AS660" i="2"/>
  <c r="AS274" i="2"/>
  <c r="AS595" i="2"/>
  <c r="AS294" i="2"/>
  <c r="AS397" i="2"/>
  <c r="AS542" i="2"/>
  <c r="AS12" i="2"/>
  <c r="AS105" i="2"/>
  <c r="AS118" i="2"/>
  <c r="AS560" i="2"/>
  <c r="AS647" i="2"/>
  <c r="AS98" i="2"/>
  <c r="AS121" i="2"/>
  <c r="AS194" i="2"/>
  <c r="AS564" i="2"/>
  <c r="AS390" i="2"/>
  <c r="AS470" i="2"/>
  <c r="AS203" i="2"/>
  <c r="AS45" i="2"/>
  <c r="AS406" i="2"/>
  <c r="AS323" i="2"/>
  <c r="AS633" i="2"/>
  <c r="AS206" i="2"/>
  <c r="AS266" i="2"/>
  <c r="AS321" i="2"/>
  <c r="AS221" i="2"/>
  <c r="AS471" i="2"/>
  <c r="AS518" i="2"/>
  <c r="AS570" i="2"/>
  <c r="AS513" i="2"/>
  <c r="AS516" i="2"/>
  <c r="AS547" i="2"/>
  <c r="AS164" i="2"/>
  <c r="AS514" i="2"/>
  <c r="AS330" i="2"/>
  <c r="AS61" i="2"/>
  <c r="AS565" i="2"/>
  <c r="AS674" i="2"/>
  <c r="AS502" i="2"/>
  <c r="AT716" i="2"/>
  <c r="AT597" i="2"/>
  <c r="AT377" i="2"/>
  <c r="AT369" i="2"/>
  <c r="AT111" i="2"/>
  <c r="AT223" i="2"/>
  <c r="AT372" i="2"/>
  <c r="AT253" i="2"/>
  <c r="AT140" i="2"/>
  <c r="AT317" i="2"/>
  <c r="AT309" i="2"/>
  <c r="AT735" i="2"/>
  <c r="AT177" i="2"/>
  <c r="AT583" i="2"/>
  <c r="AT275" i="2"/>
  <c r="AT320" i="2"/>
  <c r="AT312" i="2"/>
  <c r="AT717" i="2"/>
  <c r="AT87" i="2"/>
  <c r="AT215" i="2"/>
  <c r="AT193" i="2"/>
  <c r="AT269" i="2"/>
  <c r="AT243" i="2"/>
  <c r="AT328" i="2"/>
  <c r="AT535" i="2"/>
  <c r="AR424" i="2"/>
  <c r="AS546" i="2"/>
  <c r="AS404" i="2"/>
  <c r="AS477" i="2"/>
  <c r="AS448" i="2"/>
  <c r="AS487" i="2"/>
  <c r="AS551" i="2"/>
  <c r="AS208" i="2"/>
  <c r="AS50" i="2"/>
  <c r="AS581" i="2"/>
  <c r="AS506" i="2"/>
  <c r="AS167" i="2"/>
  <c r="AS496" i="2"/>
  <c r="AS254" i="2"/>
  <c r="AS682" i="2"/>
  <c r="AS260" i="2"/>
  <c r="AS141" i="2"/>
  <c r="AS435" i="2"/>
  <c r="AS245" i="2"/>
  <c r="AS574" i="2"/>
  <c r="AS297" i="2"/>
  <c r="AS732" i="2"/>
  <c r="AS576" i="2"/>
  <c r="AS150" i="2"/>
  <c r="AS648" i="2"/>
  <c r="AT703" i="2"/>
  <c r="AT401" i="2"/>
  <c r="AT251" i="2"/>
  <c r="AT521" i="2"/>
  <c r="AT108" i="2"/>
  <c r="AT555" i="2"/>
  <c r="AT442" i="2"/>
  <c r="AT345" i="2"/>
  <c r="AT600" i="2"/>
  <c r="AT352" i="2"/>
  <c r="AT136" i="2"/>
  <c r="AT638" i="2"/>
  <c r="AT621" i="2"/>
  <c r="AT293" i="2"/>
  <c r="AT388" i="2"/>
  <c r="AT93" i="2"/>
  <c r="AT88" i="2"/>
  <c r="AT678" i="2"/>
  <c r="AT385" i="2"/>
  <c r="AT691" i="2"/>
  <c r="AT18" i="2"/>
  <c r="AT285" i="2"/>
  <c r="AT705" i="2"/>
  <c r="AT124" i="2"/>
  <c r="AT604" i="2"/>
  <c r="AT130" i="2"/>
  <c r="AT686" i="2"/>
  <c r="AT196" i="2"/>
  <c r="AT458" i="2"/>
  <c r="AT609" i="2"/>
  <c r="AT501" i="2"/>
  <c r="AT594" i="2"/>
  <c r="AT543" i="2"/>
  <c r="AT135" i="2"/>
  <c r="AT379" i="2"/>
  <c r="AT3" i="2"/>
  <c r="AT199" i="2"/>
  <c r="AT724" i="2"/>
  <c r="AT354" i="2"/>
  <c r="AT428" i="2"/>
  <c r="AT165" i="2"/>
  <c r="AT613" i="2"/>
  <c r="AT82" i="2"/>
  <c r="AT281" i="2"/>
  <c r="AR127" i="2"/>
  <c r="AR183" i="2"/>
  <c r="AR205" i="2"/>
  <c r="AR83" i="2"/>
  <c r="AR248" i="2"/>
  <c r="AR158" i="2"/>
  <c r="AR339" i="2"/>
  <c r="AS87" i="2"/>
  <c r="AS215" i="2"/>
  <c r="AS193" i="2"/>
  <c r="AS269" i="2"/>
  <c r="AS243" i="2"/>
  <c r="AS328" i="2"/>
  <c r="AS535" i="2"/>
  <c r="AS289" i="2"/>
  <c r="AS500" i="2"/>
  <c r="AS232" i="2"/>
  <c r="AS504" i="2"/>
  <c r="AS279" i="2"/>
  <c r="AS536" i="2"/>
  <c r="AS104" i="2"/>
  <c r="AS670" i="2"/>
  <c r="AS60" i="2"/>
  <c r="AS392" i="2"/>
  <c r="AS236" i="2"/>
  <c r="AS192" i="2"/>
  <c r="AS166" i="2"/>
  <c r="AS184" i="2"/>
  <c r="AS591" i="2"/>
  <c r="AS316" i="2"/>
  <c r="AS432" i="2"/>
  <c r="AS383" i="2"/>
  <c r="AS675" i="2"/>
  <c r="AS568" i="2"/>
  <c r="AS517" i="2"/>
  <c r="AS439" i="2"/>
  <c r="AS56" i="2"/>
  <c r="AS733" i="2"/>
  <c r="AS97" i="2"/>
  <c r="AS444" i="2"/>
  <c r="AS408" i="2"/>
  <c r="AS384" i="2"/>
  <c r="AS10" i="2"/>
  <c r="AS155" i="2"/>
  <c r="AS209" i="2"/>
  <c r="AS154" i="2"/>
  <c r="AS482" i="2"/>
  <c r="AS21" i="2"/>
  <c r="AS265" i="2"/>
  <c r="AS231" i="2"/>
  <c r="AT726" i="2"/>
  <c r="AT508" i="2"/>
  <c r="AT459" i="2"/>
  <c r="AT498" i="2"/>
  <c r="AT526" i="2"/>
  <c r="AT473" i="2"/>
  <c r="AT688" i="2"/>
  <c r="AT620" i="2"/>
  <c r="AT706" i="2"/>
  <c r="AT153" i="2"/>
  <c r="AT438" i="2"/>
  <c r="AT601" i="2"/>
  <c r="AT144" i="2"/>
  <c r="AT64" i="2"/>
  <c r="AT340" i="2"/>
  <c r="AT287" i="2"/>
  <c r="AT262" i="2"/>
  <c r="AT606" i="2"/>
  <c r="AT423" i="2"/>
  <c r="AT334" i="2"/>
  <c r="AT257" i="2"/>
  <c r="AT17" i="2"/>
  <c r="AT460" i="2"/>
  <c r="AT63" i="2"/>
  <c r="AT649" i="2"/>
  <c r="AT119" i="2"/>
  <c r="AT640" i="2"/>
  <c r="AT420" i="2"/>
  <c r="AT182" i="2"/>
  <c r="AT92" i="2"/>
  <c r="AS18" i="2"/>
  <c r="AS285" i="2"/>
  <c r="AS705" i="2"/>
  <c r="AS124" i="2"/>
  <c r="AS604" i="2"/>
  <c r="AS130" i="2"/>
  <c r="AS686" i="2"/>
  <c r="AS196" i="2"/>
  <c r="AS458" i="2"/>
  <c r="AS609" i="2"/>
  <c r="AS501" i="2"/>
  <c r="AS594" i="2"/>
  <c r="AS543" i="2"/>
  <c r="AS135" i="2"/>
  <c r="AS379" i="2"/>
  <c r="AS3" i="2"/>
  <c r="AS199" i="2"/>
  <c r="AS724" i="2"/>
  <c r="AS354" i="2"/>
  <c r="AS428" i="2"/>
  <c r="AS165" i="2"/>
  <c r="AS613" i="2"/>
  <c r="AS82" i="2"/>
  <c r="AS281" i="2"/>
  <c r="AS472" i="2"/>
  <c r="AS409" i="2"/>
  <c r="AS69" i="2"/>
  <c r="AS495" i="2"/>
  <c r="AS493" i="2"/>
  <c r="AS586" i="2"/>
  <c r="AS11" i="2"/>
  <c r="AS272" i="2"/>
  <c r="AS282" i="2"/>
  <c r="AS395" i="2"/>
  <c r="AS242" i="2"/>
  <c r="AS454" i="2"/>
  <c r="AS607" i="2"/>
  <c r="AS247" i="2"/>
  <c r="AS398" i="2"/>
  <c r="AS161" i="2"/>
  <c r="AS348" i="2"/>
  <c r="AT679" i="2"/>
  <c r="AT668" i="2"/>
  <c r="AT665" i="2"/>
  <c r="AT217" i="2"/>
  <c r="AT181" i="2"/>
  <c r="AT229" i="2"/>
  <c r="AT174" i="2"/>
  <c r="AT522" i="2"/>
  <c r="AT662" i="2"/>
  <c r="AT627" i="2"/>
  <c r="AT469" i="2"/>
  <c r="AT307" i="2"/>
  <c r="AT416" i="2"/>
  <c r="AT59" i="2"/>
  <c r="AT571" i="2"/>
  <c r="AT382" i="2"/>
  <c r="AT361" i="2"/>
  <c r="AT556" i="2"/>
  <c r="AT569" i="2"/>
  <c r="AT244" i="2"/>
  <c r="AT559" i="2"/>
  <c r="AT132" i="2"/>
  <c r="AT169" i="2"/>
  <c r="AT109" i="2"/>
  <c r="AT268" i="2"/>
  <c r="AT455" i="2"/>
  <c r="AT695" i="2"/>
  <c r="AT367" i="2"/>
  <c r="AT238" i="2"/>
  <c r="AT48" i="2"/>
  <c r="AT452" i="2"/>
  <c r="AT578" i="2"/>
  <c r="AT34" i="2"/>
  <c r="AT65" i="2"/>
  <c r="AT80" i="2"/>
  <c r="AT24" i="2"/>
  <c r="AT100" i="2"/>
  <c r="AT615" i="2"/>
  <c r="AT302" i="2"/>
  <c r="AT485" i="2"/>
  <c r="AT267" i="2"/>
  <c r="AT427" i="2"/>
  <c r="AT185" i="2"/>
  <c r="AT86" i="2"/>
  <c r="AT40" i="2"/>
  <c r="AT339" i="2"/>
  <c r="AT445" i="2"/>
  <c r="AT456" i="2"/>
  <c r="AT635" i="2"/>
  <c r="AT641" i="2"/>
  <c r="AT116" i="2"/>
  <c r="AT525" i="2"/>
  <c r="AT446" i="2"/>
  <c r="AT663" i="2"/>
  <c r="AT378" i="2"/>
  <c r="AT46" i="2"/>
  <c r="AT357" i="2"/>
  <c r="AT365" i="2"/>
  <c r="AT310" i="2"/>
  <c r="AT343" i="2"/>
  <c r="AT175" i="2"/>
  <c r="AT319" i="2"/>
  <c r="AT74" i="2"/>
  <c r="AT598" i="2"/>
  <c r="AT396" i="2"/>
  <c r="AR146" i="2"/>
  <c r="AR280" i="2"/>
  <c r="AR240" i="2"/>
  <c r="AR371" i="2"/>
  <c r="AR7" i="2"/>
  <c r="AR52" i="2"/>
  <c r="AR28" i="2"/>
  <c r="AR20" i="2"/>
  <c r="AR414" i="2"/>
  <c r="AR241" i="2"/>
  <c r="AR55" i="2"/>
  <c r="AR50" i="2"/>
  <c r="AR167" i="2"/>
  <c r="AR254" i="2"/>
  <c r="AR245" i="2"/>
  <c r="AU450" i="2"/>
  <c r="AU737" i="2"/>
  <c r="AU127" i="2"/>
  <c r="AU702" i="2"/>
  <c r="AU528" i="2"/>
  <c r="AU327" i="2"/>
  <c r="AU183" i="2"/>
  <c r="AU676" i="2"/>
  <c r="AU457" i="2"/>
  <c r="AU341" i="2"/>
  <c r="AU529" i="2"/>
  <c r="AU205" i="2"/>
  <c r="AU271" i="2"/>
  <c r="AU83" i="2"/>
  <c r="AU187" i="2"/>
  <c r="AU714" i="2"/>
  <c r="AU49" i="2"/>
  <c r="AU248" i="2"/>
  <c r="AU226" i="2"/>
  <c r="AU550" i="2"/>
  <c r="AU579" i="2"/>
  <c r="AU95" i="2"/>
  <c r="AU143" i="2"/>
  <c r="AU465" i="2"/>
  <c r="AU16" i="2"/>
  <c r="AU722" i="2"/>
  <c r="AU171" i="2"/>
  <c r="AU284" i="2"/>
  <c r="AU490" i="2"/>
  <c r="AU23" i="2"/>
  <c r="AU158" i="2"/>
  <c r="AT298" i="2"/>
  <c r="AT122" i="2"/>
  <c r="AT216" i="2"/>
  <c r="AT322" i="2"/>
  <c r="AT491" i="2"/>
  <c r="AT54" i="2"/>
  <c r="AT552" i="2"/>
  <c r="AT159" i="2"/>
  <c r="AT566" i="2"/>
  <c r="AT190" i="2"/>
  <c r="AT548" i="2"/>
  <c r="AT677" i="2"/>
  <c r="AT263" i="2"/>
  <c r="AT134" i="2"/>
  <c r="AT533" i="2"/>
  <c r="AT486" i="2"/>
  <c r="AT36" i="2"/>
  <c r="AT412" i="2"/>
  <c r="AT85" i="2"/>
  <c r="AT42" i="2"/>
  <c r="AT344" i="2"/>
  <c r="AT374" i="2"/>
  <c r="AT106" i="2"/>
  <c r="AT304" i="2"/>
  <c r="AT276" i="2"/>
  <c r="AT481" i="2"/>
  <c r="AT399" i="2"/>
  <c r="AT527" i="2"/>
  <c r="AT261" i="2"/>
  <c r="AR111" i="2"/>
  <c r="AR372" i="2"/>
  <c r="AR253" i="2"/>
  <c r="AR193" i="2"/>
  <c r="AR269" i="2"/>
  <c r="AR243" i="2"/>
  <c r="AR328" i="2"/>
  <c r="AR60" i="2"/>
  <c r="AR236" i="2"/>
  <c r="AR166" i="2"/>
  <c r="AR439" i="2"/>
  <c r="AR56" i="2"/>
  <c r="AR97" i="2"/>
  <c r="AR10" i="2"/>
  <c r="AR155" i="2"/>
  <c r="AR482" i="2"/>
  <c r="AR231" i="2"/>
  <c r="AU738" i="2"/>
  <c r="AU694" i="2"/>
  <c r="AU410" i="2"/>
  <c r="AU363" i="2"/>
  <c r="AU387" i="2"/>
  <c r="AU405" i="2"/>
  <c r="AU137" i="2"/>
  <c r="AU466" i="2"/>
  <c r="AU524" i="2"/>
  <c r="AU142" i="2"/>
  <c r="AU488" i="2"/>
  <c r="AU655" i="2"/>
  <c r="AU128" i="2"/>
  <c r="AU381" i="2"/>
  <c r="AU70" i="2"/>
  <c r="AU589" i="2"/>
  <c r="AU434" i="2"/>
  <c r="AU252" i="2"/>
  <c r="AU305" i="2"/>
  <c r="AU510" i="2"/>
  <c r="AU214" i="2"/>
  <c r="AU373" i="2"/>
  <c r="AU15" i="2"/>
  <c r="AU418" i="2"/>
  <c r="AU220" i="2"/>
  <c r="AU168" i="2"/>
  <c r="AU698" i="2"/>
  <c r="AU619" i="2"/>
  <c r="AU505" i="2"/>
  <c r="AU230" i="2"/>
  <c r="AU138" i="2"/>
  <c r="AU690" i="2"/>
  <c r="AU62" i="2"/>
  <c r="AT91" i="2"/>
  <c r="AT58" i="2"/>
  <c r="AT90" i="2"/>
  <c r="AT198" i="2"/>
  <c r="AT43" i="2"/>
  <c r="AT239" i="2"/>
  <c r="AT684" i="2"/>
  <c r="AT425" i="2"/>
  <c r="AT422" i="2"/>
  <c r="AT234" i="2"/>
  <c r="AT637" i="2"/>
  <c r="AT210" i="2"/>
  <c r="AT715" i="2"/>
  <c r="AT719" i="2"/>
  <c r="AT37" i="2"/>
  <c r="AT642" i="2"/>
  <c r="AT364" i="2"/>
  <c r="AT611" i="2"/>
  <c r="AT464" i="2"/>
  <c r="AT616" i="2"/>
  <c r="AT89" i="2"/>
  <c r="AT484" i="2"/>
  <c r="AR153" i="2"/>
  <c r="AR262" i="2"/>
  <c r="AR334" i="2"/>
  <c r="AR257" i="2"/>
  <c r="AR17" i="2"/>
  <c r="AR63" i="2"/>
  <c r="AR119" i="2"/>
  <c r="AR420" i="2"/>
  <c r="AR207" i="2"/>
  <c r="AR295" i="2"/>
  <c r="AR336" i="2"/>
  <c r="AR195" i="2"/>
  <c r="AR393" i="2"/>
  <c r="AR259" i="2"/>
  <c r="AR389" i="2"/>
  <c r="AU639" i="2"/>
  <c r="AU602" i="2"/>
  <c r="AU618" i="2"/>
  <c r="AU711" i="2"/>
  <c r="AU561" i="2"/>
  <c r="AU133" i="2"/>
  <c r="AU449" i="2"/>
  <c r="AU347" i="2"/>
  <c r="AU646" i="2"/>
  <c r="AU368" i="2"/>
  <c r="AU290" i="2"/>
  <c r="AU68" i="2"/>
  <c r="AU531" i="2"/>
  <c r="AU115" i="2"/>
  <c r="AU22" i="2"/>
  <c r="AU350" i="2"/>
  <c r="AU359" i="2"/>
  <c r="AU453" i="2"/>
  <c r="AU53" i="2"/>
  <c r="AU539" i="2"/>
  <c r="AU296" i="2"/>
  <c r="AU431" i="2"/>
  <c r="AU430" i="2"/>
  <c r="AU9" i="2"/>
  <c r="AU8" i="2"/>
  <c r="AU437" i="2"/>
  <c r="AU360" i="2"/>
  <c r="AU413" i="2"/>
  <c r="AU13" i="2"/>
  <c r="AT121" i="2"/>
  <c r="AT194" i="2"/>
  <c r="AT564" i="2"/>
  <c r="AT390" i="2"/>
  <c r="AT470" i="2"/>
  <c r="AT203" i="2"/>
  <c r="AT45" i="2"/>
  <c r="AT406" i="2"/>
  <c r="AT323" i="2"/>
  <c r="AT633" i="2"/>
  <c r="AT206" i="2"/>
  <c r="AT266" i="2"/>
  <c r="AT321" i="2"/>
  <c r="AT221" i="2"/>
  <c r="AT471" i="2"/>
  <c r="AT518" i="2"/>
  <c r="AT570" i="2"/>
  <c r="AT513" i="2"/>
  <c r="AT516" i="2"/>
  <c r="AT547" i="2"/>
  <c r="AT164" i="2"/>
  <c r="AT514" i="2"/>
  <c r="AT330" i="2"/>
  <c r="AT61" i="2"/>
  <c r="AT565" i="2"/>
  <c r="AT674" i="2"/>
  <c r="AT502" i="2"/>
  <c r="AR217" i="2"/>
  <c r="AR174" i="2"/>
  <c r="AR307" i="2"/>
  <c r="AR59" i="2"/>
  <c r="AR361" i="2"/>
  <c r="AR569" i="2"/>
  <c r="AR559" i="2"/>
  <c r="AR132" i="2"/>
  <c r="AR169" i="2"/>
  <c r="AR109" i="2"/>
  <c r="AR268" i="2"/>
  <c r="AR455" i="2"/>
  <c r="AR34" i="2"/>
  <c r="AR80" i="2"/>
  <c r="AR24" i="2"/>
  <c r="AR100" i="2"/>
  <c r="AR302" i="2"/>
  <c r="AR485" i="2"/>
  <c r="AR40" i="2"/>
  <c r="AR224" i="2"/>
  <c r="AU713" i="2"/>
  <c r="AU728" i="2"/>
  <c r="AU415" i="2"/>
  <c r="AU494" i="2"/>
  <c r="AU683" i="2"/>
  <c r="AU255" i="2"/>
  <c r="AU736" i="2"/>
  <c r="AU697" i="2"/>
  <c r="AU246" i="2"/>
  <c r="AU172" i="2"/>
  <c r="AU72" i="2"/>
  <c r="AU654" i="2"/>
  <c r="AU537" i="2"/>
  <c r="AU311" i="2"/>
  <c r="AU710" i="2"/>
  <c r="AU419" i="2"/>
  <c r="AU201" i="2"/>
  <c r="AU512" i="2"/>
  <c r="AU721" i="2"/>
  <c r="AU582" i="2"/>
  <c r="AU84" i="2"/>
  <c r="AU720" i="2"/>
  <c r="AU301" i="2"/>
  <c r="AU660" i="2"/>
  <c r="AU274" i="2"/>
  <c r="AU595" i="2"/>
  <c r="AU294" i="2"/>
  <c r="AU397" i="2"/>
  <c r="AU542" i="2"/>
  <c r="AU12" i="2"/>
  <c r="AU105" i="2"/>
  <c r="AU118" i="2"/>
  <c r="AU560" i="2"/>
  <c r="AT576" i="2"/>
  <c r="AT150" i="2"/>
  <c r="AT648" i="2"/>
  <c r="AR277" i="2"/>
  <c r="AR191" i="2"/>
  <c r="AR66" i="2"/>
  <c r="AR180" i="2"/>
  <c r="AR78" i="2"/>
  <c r="AR355" i="2"/>
  <c r="AR278" i="2"/>
  <c r="AR218" i="2"/>
  <c r="AR6" i="2"/>
  <c r="AR179" i="2"/>
  <c r="AR156" i="2"/>
  <c r="AR123" i="2"/>
  <c r="AR211" i="2"/>
  <c r="AR585" i="2"/>
  <c r="AR131" i="2"/>
  <c r="AR351" i="2"/>
  <c r="AU664" i="2"/>
  <c r="AU685" i="2"/>
  <c r="AU634" i="2"/>
  <c r="AU146" i="2"/>
  <c r="AU313" i="2"/>
  <c r="AU227" i="2"/>
  <c r="AU630" i="2"/>
  <c r="AU554" i="2"/>
  <c r="AU280" i="2"/>
  <c r="AU636" i="2"/>
  <c r="AU545" i="2"/>
  <c r="AU240" i="2"/>
  <c r="AU644" i="2"/>
  <c r="AU725" i="2"/>
  <c r="AU538" i="2"/>
  <c r="AU463" i="2"/>
  <c r="AU112" i="2"/>
  <c r="AU356" i="2"/>
  <c r="AU507" i="2"/>
  <c r="AU429" i="2"/>
  <c r="AU371" i="2"/>
  <c r="AU625" i="2"/>
  <c r="AU149" i="2"/>
  <c r="AU7" i="2"/>
  <c r="AU52" i="2"/>
  <c r="AU593" i="2"/>
  <c r="AU28" i="2"/>
  <c r="AU20" i="2"/>
  <c r="AU414" i="2"/>
  <c r="AU241" i="2"/>
  <c r="AU338" i="2"/>
  <c r="AU55" i="2"/>
  <c r="AU667" i="2"/>
  <c r="AU562" i="2"/>
  <c r="AU318" i="2"/>
  <c r="AU672" i="2"/>
  <c r="AU658" i="2"/>
  <c r="AU283" i="2"/>
  <c r="AU546" i="2"/>
  <c r="AU404" i="2"/>
  <c r="AU477" i="2"/>
  <c r="AU448" i="2"/>
  <c r="AU487" i="2"/>
  <c r="AU551" i="2"/>
  <c r="AU208" i="2"/>
  <c r="AU50" i="2"/>
  <c r="AU581" i="2"/>
  <c r="AU506" i="2"/>
  <c r="AU167" i="2"/>
  <c r="AU496" i="2"/>
  <c r="AU254" i="2"/>
  <c r="AU682" i="2"/>
  <c r="AU260" i="2"/>
  <c r="AU141" i="2"/>
  <c r="AU435" i="2"/>
  <c r="AU245" i="2"/>
  <c r="AU574" i="2"/>
  <c r="AU297" i="2"/>
  <c r="AU732" i="2"/>
  <c r="AU576" i="2"/>
  <c r="AU150" i="2"/>
  <c r="AU648" i="2"/>
  <c r="AT289" i="2"/>
  <c r="AT500" i="2"/>
  <c r="AT232" i="2"/>
  <c r="AT504" i="2"/>
  <c r="AT279" i="2"/>
  <c r="AT536" i="2"/>
  <c r="AT104" i="2"/>
  <c r="AT670" i="2"/>
  <c r="AT60" i="2"/>
  <c r="AT392" i="2"/>
  <c r="AT236" i="2"/>
  <c r="AT192" i="2"/>
  <c r="AT166" i="2"/>
  <c r="AT184" i="2"/>
  <c r="AT591" i="2"/>
  <c r="AT316" i="2"/>
  <c r="AT432" i="2"/>
  <c r="AT383" i="2"/>
  <c r="AT675" i="2"/>
  <c r="AT568" i="2"/>
  <c r="AT517" i="2"/>
  <c r="AT439" i="2"/>
  <c r="AT56" i="2"/>
  <c r="AT733" i="2"/>
  <c r="AT97" i="2"/>
  <c r="AT444" i="2"/>
  <c r="AT408" i="2"/>
  <c r="AT384" i="2"/>
  <c r="AT10" i="2"/>
  <c r="AT155" i="2"/>
  <c r="AT209" i="2"/>
  <c r="AT154" i="2"/>
  <c r="AT482" i="2"/>
  <c r="AT21" i="2"/>
  <c r="AT265" i="2"/>
  <c r="AT231" i="2"/>
  <c r="AR160" i="2"/>
  <c r="AR173" i="2"/>
  <c r="AR120" i="2"/>
  <c r="AR178" i="2"/>
  <c r="AR291" i="2"/>
  <c r="AR47" i="2"/>
  <c r="AR38" i="2"/>
  <c r="AR107" i="2"/>
  <c r="AR79" i="2"/>
  <c r="AR147" i="2"/>
  <c r="AR67" i="2"/>
  <c r="AR41" i="2"/>
  <c r="AR4" i="2"/>
  <c r="AR26" i="2"/>
  <c r="AR202" i="2"/>
  <c r="AR94" i="2"/>
  <c r="AR219" i="2"/>
  <c r="AR204" i="2"/>
  <c r="AR325" i="2"/>
  <c r="AU716" i="2"/>
  <c r="AU597" i="2"/>
  <c r="AU377" i="2"/>
  <c r="AU369" i="2"/>
  <c r="AU111" i="2"/>
  <c r="AU223" i="2"/>
  <c r="AU372" i="2"/>
  <c r="AU253" i="2"/>
  <c r="AU140" i="2"/>
  <c r="AU317" i="2"/>
  <c r="AU309" i="2"/>
  <c r="AU735" i="2"/>
  <c r="AU177" i="2"/>
  <c r="AU583" i="2"/>
  <c r="AU275" i="2"/>
  <c r="AU320" i="2"/>
  <c r="AU312" i="2"/>
  <c r="AU717" i="2"/>
  <c r="AU87" i="2"/>
  <c r="AU215" i="2"/>
  <c r="AU193" i="2"/>
  <c r="AU269" i="2"/>
  <c r="AU243" i="2"/>
  <c r="AU328" i="2"/>
  <c r="AU535" i="2"/>
  <c r="AU289" i="2"/>
  <c r="AU500" i="2"/>
  <c r="AU232" i="2"/>
  <c r="AU504" i="2"/>
  <c r="AU279" i="2"/>
  <c r="AU536" i="2"/>
  <c r="AT472" i="2"/>
  <c r="AT409" i="2"/>
  <c r="AT69" i="2"/>
  <c r="AT495" i="2"/>
  <c r="AT493" i="2"/>
  <c r="AT586" i="2"/>
  <c r="AT11" i="2"/>
  <c r="AT272" i="2"/>
  <c r="AT282" i="2"/>
  <c r="AT395" i="2"/>
  <c r="AT242" i="2"/>
  <c r="AT454" i="2"/>
  <c r="AT607" i="2"/>
  <c r="AT247" i="2"/>
  <c r="AT398" i="2"/>
  <c r="AT161" i="2"/>
  <c r="AT348" i="2"/>
  <c r="AR143" i="2"/>
  <c r="AR16" i="2"/>
  <c r="AR23" i="2"/>
  <c r="AR2" i="2"/>
  <c r="AR145" i="2"/>
  <c r="AR30" i="2"/>
  <c r="AR116" i="2"/>
  <c r="AR525" i="2"/>
  <c r="AR365" i="2"/>
  <c r="AR343" i="2"/>
  <c r="AR175" i="2"/>
  <c r="AR74" i="2"/>
  <c r="AR396" i="2"/>
  <c r="AU703" i="2"/>
  <c r="AU401" i="2"/>
  <c r="AU251" i="2"/>
  <c r="AU521" i="2"/>
  <c r="AU108" i="2"/>
  <c r="AU555" i="2"/>
  <c r="AU442" i="2"/>
  <c r="AU345" i="2"/>
  <c r="AU600" i="2"/>
  <c r="AU352" i="2"/>
  <c r="AU136" i="2"/>
  <c r="AU638" i="2"/>
  <c r="AU621" i="2"/>
  <c r="AU293" i="2"/>
  <c r="AU388" i="2"/>
  <c r="AU93" i="2"/>
  <c r="AU88" i="2"/>
  <c r="AU678" i="2"/>
  <c r="AU385" i="2"/>
  <c r="AU691" i="2"/>
  <c r="AU18" i="2"/>
  <c r="AU285" i="2"/>
  <c r="AU705" i="2"/>
  <c r="AU124" i="2"/>
  <c r="AU604" i="2"/>
  <c r="AU130" i="2"/>
  <c r="AU686" i="2"/>
  <c r="AU196" i="2"/>
  <c r="AU458" i="2"/>
  <c r="AU609" i="2"/>
  <c r="AU501" i="2"/>
  <c r="AU594" i="2"/>
  <c r="AT101" i="2"/>
  <c r="AT207" i="2"/>
  <c r="AT139" i="2"/>
  <c r="AT103" i="2"/>
  <c r="AT332" i="2"/>
  <c r="AT499" i="2"/>
  <c r="AT407" i="2"/>
  <c r="AT718" i="2"/>
  <c r="AT19" i="2"/>
  <c r="AT704" i="2"/>
  <c r="AT299" i="2"/>
  <c r="AT295" i="2"/>
  <c r="AT669" i="2"/>
  <c r="AT303" i="2"/>
  <c r="AT57" i="2"/>
  <c r="AT336" i="2"/>
  <c r="AT541" i="2"/>
  <c r="AT195" i="2"/>
  <c r="AT393" i="2"/>
  <c r="AT653" i="2"/>
  <c r="AT162" i="2"/>
  <c r="AT346" i="2"/>
  <c r="AT370" i="2"/>
  <c r="AT612" i="2"/>
  <c r="AT259" i="2"/>
  <c r="AT592" i="2"/>
  <c r="AT475" i="2"/>
  <c r="AT530" i="2"/>
  <c r="AT709" i="2"/>
  <c r="AT389" i="2"/>
  <c r="AT673" i="2"/>
  <c r="AR387" i="2"/>
  <c r="AR137" i="2"/>
  <c r="AR128" i="2"/>
  <c r="AR70" i="2"/>
  <c r="AR434" i="2"/>
  <c r="AR252" i="2"/>
  <c r="AR15" i="2"/>
  <c r="AR168" i="2"/>
  <c r="AR230" i="2"/>
  <c r="AR138" i="2"/>
  <c r="AR216" i="2"/>
  <c r="AR491" i="2"/>
  <c r="AR54" i="2"/>
  <c r="AR36" i="2"/>
  <c r="AR412" i="2"/>
  <c r="AR42" i="2"/>
  <c r="AR374" i="2"/>
  <c r="AR106" i="2"/>
  <c r="AR261" i="2"/>
  <c r="AU726" i="2"/>
  <c r="AU508" i="2"/>
  <c r="AU459" i="2"/>
  <c r="AU498" i="2"/>
  <c r="AU526" i="2"/>
  <c r="AU473" i="2"/>
  <c r="AU688" i="2"/>
  <c r="AU620" i="2"/>
  <c r="AU706" i="2"/>
  <c r="AU153" i="2"/>
  <c r="AU438" i="2"/>
  <c r="AU601" i="2"/>
  <c r="AU144" i="2"/>
  <c r="AU64" i="2"/>
  <c r="AU340" i="2"/>
  <c r="AU287" i="2"/>
  <c r="AU262" i="2"/>
  <c r="AU606" i="2"/>
  <c r="AU423" i="2"/>
  <c r="AU334" i="2"/>
  <c r="AU257" i="2"/>
  <c r="AU17" i="2"/>
  <c r="AU460" i="2"/>
  <c r="AU63" i="2"/>
  <c r="AU649" i="2"/>
  <c r="AU119" i="2"/>
  <c r="AU640" i="2"/>
  <c r="AU420" i="2"/>
  <c r="AU182" i="2"/>
  <c r="AU92" i="2"/>
  <c r="AU101" i="2"/>
  <c r="AU207" i="2"/>
  <c r="AT335" i="2"/>
  <c r="AT692" i="2"/>
  <c r="AT573" i="2"/>
  <c r="AT563" i="2"/>
  <c r="AT224" i="2"/>
  <c r="AT727" i="2"/>
  <c r="AT292" i="2"/>
  <c r="AT657" i="2"/>
  <c r="AT557" i="2"/>
  <c r="AT411" i="2"/>
  <c r="AT380" i="2"/>
  <c r="AT256" i="2"/>
  <c r="AT608" i="2"/>
  <c r="AT306" i="2"/>
  <c r="AT375" i="2"/>
  <c r="AT391" i="2"/>
  <c r="AR125" i="2"/>
  <c r="AR29" i="2"/>
  <c r="AR189" i="2"/>
  <c r="AR151" i="2"/>
  <c r="AR71" i="2"/>
  <c r="AR249" i="2"/>
  <c r="AR96" i="2"/>
  <c r="AR5" i="2"/>
  <c r="AR426" i="2"/>
  <c r="AR300" i="2"/>
  <c r="AR163" i="2"/>
  <c r="AR25" i="2"/>
  <c r="AR188" i="2"/>
  <c r="AR331" i="2"/>
  <c r="AR27" i="2"/>
  <c r="AR35" i="2"/>
  <c r="AR337" i="2"/>
  <c r="AR81" i="2"/>
  <c r="AU679" i="2"/>
  <c r="AU668" i="2"/>
  <c r="AU665" i="2"/>
  <c r="AU217" i="2"/>
  <c r="AU181" i="2"/>
  <c r="AU229" i="2"/>
  <c r="AU174" i="2"/>
  <c r="AU522" i="2"/>
  <c r="AU662" i="2"/>
  <c r="AU627" i="2"/>
  <c r="AU469" i="2"/>
  <c r="AU307" i="2"/>
  <c r="AU416" i="2"/>
  <c r="AU59" i="2"/>
  <c r="AU571" i="2"/>
  <c r="AU382" i="2"/>
  <c r="AU361" i="2"/>
  <c r="AU556" i="2"/>
  <c r="AU569" i="2"/>
  <c r="AU244" i="2"/>
  <c r="AU559" i="2"/>
  <c r="AU132" i="2"/>
  <c r="AU169" i="2"/>
  <c r="AU109" i="2"/>
  <c r="AU268" i="2"/>
  <c r="AU455" i="2"/>
  <c r="AU695" i="2"/>
  <c r="AU367" i="2"/>
  <c r="AU238" i="2"/>
  <c r="AU48" i="2"/>
  <c r="AU452" i="2"/>
  <c r="AU578" i="2"/>
  <c r="AU34" i="2"/>
  <c r="AU65" i="2"/>
  <c r="AU80" i="2"/>
  <c r="AU24" i="2"/>
  <c r="AU100" i="2"/>
  <c r="AU615" i="2"/>
  <c r="AT179" i="2"/>
  <c r="AT386" i="2"/>
  <c r="AT523" i="2"/>
  <c r="AT629" i="2"/>
  <c r="AT156" i="2"/>
  <c r="AT77" i="2"/>
  <c r="AT117" i="2"/>
  <c r="AT123" i="2"/>
  <c r="AT451" i="2"/>
  <c r="AT707" i="2"/>
  <c r="AT211" i="2"/>
  <c r="AT400" i="2"/>
  <c r="AT617" i="2"/>
  <c r="AT443" i="2"/>
  <c r="AT519" i="2"/>
  <c r="AT585" i="2"/>
  <c r="AT626" i="2"/>
  <c r="AT689" i="2"/>
  <c r="AT497" i="2"/>
  <c r="AT342" i="2"/>
  <c r="AT394" i="2"/>
  <c r="AT333" i="2"/>
  <c r="AT102" i="2"/>
  <c r="AT131" i="2"/>
  <c r="AT258" i="2"/>
  <c r="AT489" i="2"/>
  <c r="AT511" i="2"/>
  <c r="AT447" i="2"/>
  <c r="AT417" i="2"/>
  <c r="AT351" i="2"/>
  <c r="AT532" i="2"/>
  <c r="AR133" i="2"/>
  <c r="AR368" i="2"/>
  <c r="AR68" i="2"/>
  <c r="AR115" i="2"/>
  <c r="AR22" i="2"/>
  <c r="AR359" i="2"/>
  <c r="AR53" i="2"/>
  <c r="AR296" i="2"/>
  <c r="AR9" i="2"/>
  <c r="AR8" i="2"/>
  <c r="AR360" i="2"/>
  <c r="AR32" i="2"/>
  <c r="AR75" i="2"/>
  <c r="AR349" i="2"/>
  <c r="AR91" i="2"/>
  <c r="AR58" i="2"/>
  <c r="AR90" i="2"/>
  <c r="AR43" i="2"/>
  <c r="AR422" i="2"/>
  <c r="AR210" i="2"/>
  <c r="AR37" i="2"/>
  <c r="AR364" i="2"/>
  <c r="AR89" i="2"/>
  <c r="AR484" i="2"/>
  <c r="AU624" i="2"/>
  <c r="AU708" i="2"/>
  <c r="AU580" i="2"/>
  <c r="AU270" i="2"/>
  <c r="AU402" i="2"/>
  <c r="AU324" i="2"/>
  <c r="AU462" i="2"/>
  <c r="AU277" i="2"/>
  <c r="AU191" i="2"/>
  <c r="AU66" i="2"/>
  <c r="AU479" i="2"/>
  <c r="AU180" i="2"/>
  <c r="AU78" i="2"/>
  <c r="AU152" i="2"/>
  <c r="AU575" i="2"/>
  <c r="AU436" i="2"/>
  <c r="AU355" i="2"/>
  <c r="AU723" i="2"/>
  <c r="AU315" i="2"/>
  <c r="AU534" i="2"/>
  <c r="AU278" i="2"/>
  <c r="AU645" i="2"/>
  <c r="AU474" i="2"/>
  <c r="AU520" i="2"/>
  <c r="AU623" i="2"/>
  <c r="AU197" i="2"/>
  <c r="AU218" i="2"/>
  <c r="AU6" i="2"/>
  <c r="AU326" i="2"/>
  <c r="AU544" i="2"/>
  <c r="AU179" i="2"/>
  <c r="AU386" i="2"/>
  <c r="AT225" i="2"/>
  <c r="AT549" i="2"/>
  <c r="AT596" i="2"/>
  <c r="AT376" i="2"/>
  <c r="AT540" i="2"/>
  <c r="AT237" i="2"/>
  <c r="AT273" i="2"/>
  <c r="AT468" i="2"/>
  <c r="AT603" i="2"/>
  <c r="AT659" i="2"/>
  <c r="AT366" i="2"/>
  <c r="AT38" i="2"/>
  <c r="AT286" i="2"/>
  <c r="AT107" i="2"/>
  <c r="AT288" i="2"/>
  <c r="AT79" i="2"/>
  <c r="AT147" i="2"/>
  <c r="AT157" i="2"/>
  <c r="AT353" i="2"/>
  <c r="AT67" i="2"/>
  <c r="AT41" i="2"/>
  <c r="AT656" i="2"/>
  <c r="AT126" i="2"/>
  <c r="AT4" i="2"/>
  <c r="AT699" i="2"/>
  <c r="AT26" i="2"/>
  <c r="AT590" i="2"/>
  <c r="AT235" i="2"/>
  <c r="AT314" i="2"/>
  <c r="AT358" i="2"/>
  <c r="AT202" i="2"/>
  <c r="AT94" i="2"/>
  <c r="AT99" i="2"/>
  <c r="AT176" i="2"/>
  <c r="AT170" i="2"/>
  <c r="AT424" i="2"/>
  <c r="AT219" i="2"/>
  <c r="AT204" i="2"/>
  <c r="AT631" i="2"/>
  <c r="AT651" i="2"/>
  <c r="AT325" i="2"/>
  <c r="AR255" i="2"/>
  <c r="AR246" i="2"/>
  <c r="AR72" i="2"/>
  <c r="AR311" i="2"/>
  <c r="AR84" i="2"/>
  <c r="AR595" i="2"/>
  <c r="AR12" i="2"/>
  <c r="AR105" i="2"/>
  <c r="AR118" i="2"/>
  <c r="AR194" i="2"/>
  <c r="AR390" i="2"/>
  <c r="AR203" i="2"/>
  <c r="AR45" i="2"/>
  <c r="AR323" i="2"/>
  <c r="AR206" i="2"/>
  <c r="AR61" i="2"/>
  <c r="AR502" i="2"/>
  <c r="AU681" i="2"/>
  <c r="AU696" i="2"/>
  <c r="AU476" i="2"/>
  <c r="AU433" i="2"/>
  <c r="AU212" i="2"/>
  <c r="AU228" i="2"/>
  <c r="AU628" i="2"/>
  <c r="AU160" i="2"/>
  <c r="AU700" i="2"/>
  <c r="AU73" i="2"/>
  <c r="AU39" i="2"/>
  <c r="AU577" i="2"/>
  <c r="AU173" i="2"/>
  <c r="AU120" i="2"/>
  <c r="AU588" i="2"/>
  <c r="AU104" i="2"/>
  <c r="AU670" i="2"/>
  <c r="AU60" i="2"/>
  <c r="AU392" i="2"/>
  <c r="AU236" i="2"/>
  <c r="AU192" i="2"/>
  <c r="AU166" i="2"/>
  <c r="AU184" i="2"/>
  <c r="AU591" i="2"/>
  <c r="AU316" i="2"/>
  <c r="AU432" i="2"/>
  <c r="AU383" i="2"/>
  <c r="AU675" i="2"/>
  <c r="AU568" i="2"/>
  <c r="AU517" i="2"/>
  <c r="AU439" i="2"/>
  <c r="AU56" i="2"/>
  <c r="AU733" i="2"/>
  <c r="AU97" i="2"/>
  <c r="AU444" i="2"/>
  <c r="AU408" i="2"/>
  <c r="AU384" i="2"/>
  <c r="AU10" i="2"/>
  <c r="AU155" i="2"/>
  <c r="AU209" i="2"/>
  <c r="AU154" i="2"/>
  <c r="AU482" i="2"/>
  <c r="AU21" i="2"/>
  <c r="AU265" i="2"/>
  <c r="AU231" i="2"/>
  <c r="AU543" i="2"/>
  <c r="AU135" i="2"/>
  <c r="AU379" i="2"/>
  <c r="AU3" i="2"/>
  <c r="AU199" i="2"/>
  <c r="AU724" i="2"/>
  <c r="AU354" i="2"/>
  <c r="AU428" i="2"/>
  <c r="AU165" i="2"/>
  <c r="AU613" i="2"/>
  <c r="AU82" i="2"/>
  <c r="AU281" i="2"/>
  <c r="AU472" i="2"/>
  <c r="AU409" i="2"/>
  <c r="AU69" i="2"/>
  <c r="AU495" i="2"/>
  <c r="AU493" i="2"/>
  <c r="AU586" i="2"/>
  <c r="AU11" i="2"/>
  <c r="AU272" i="2"/>
  <c r="AU282" i="2"/>
  <c r="AU395" i="2"/>
  <c r="AU242" i="2"/>
  <c r="AU454" i="2"/>
  <c r="AU607" i="2"/>
  <c r="AU247" i="2"/>
  <c r="AU398" i="2"/>
  <c r="AU161" i="2"/>
  <c r="AU348" i="2"/>
  <c r="AU139" i="2"/>
  <c r="AU103" i="2"/>
  <c r="AU332" i="2"/>
  <c r="AU499" i="2"/>
  <c r="AU407" i="2"/>
  <c r="AU718" i="2"/>
  <c r="AU19" i="2"/>
  <c r="AU704" i="2"/>
  <c r="AU299" i="2"/>
  <c r="AU295" i="2"/>
  <c r="AU669" i="2"/>
  <c r="AU303" i="2"/>
  <c r="AU57" i="2"/>
  <c r="AU336" i="2"/>
  <c r="AU541" i="2"/>
  <c r="AU195" i="2"/>
  <c r="AU393" i="2"/>
  <c r="AU653" i="2"/>
  <c r="AU162" i="2"/>
  <c r="AU346" i="2"/>
  <c r="AU370" i="2"/>
  <c r="AU612" i="2"/>
  <c r="AU259" i="2"/>
  <c r="AU592" i="2"/>
  <c r="AU475" i="2"/>
  <c r="AU530" i="2"/>
  <c r="AU709" i="2"/>
  <c r="AU389" i="2"/>
  <c r="AU673" i="2"/>
  <c r="AU302" i="2"/>
  <c r="AU485" i="2"/>
  <c r="AU267" i="2"/>
  <c r="AU427" i="2"/>
  <c r="AU185" i="2"/>
  <c r="AU86" i="2"/>
  <c r="AU40" i="2"/>
  <c r="AU335" i="2"/>
  <c r="AU692" i="2"/>
  <c r="AU573" i="2"/>
  <c r="AU563" i="2"/>
  <c r="AU224" i="2"/>
  <c r="AU727" i="2"/>
  <c r="AU292" i="2"/>
  <c r="AU657" i="2"/>
  <c r="AU557" i="2"/>
  <c r="AU411" i="2"/>
  <c r="AU380" i="2"/>
  <c r="AU256" i="2"/>
  <c r="AU608" i="2"/>
  <c r="AU306" i="2"/>
  <c r="AU375" i="2"/>
  <c r="AU391" i="2"/>
  <c r="AU523" i="2"/>
  <c r="AU629" i="2"/>
  <c r="AU156" i="2"/>
  <c r="AU77" i="2"/>
  <c r="AU117" i="2"/>
  <c r="AU123" i="2"/>
  <c r="AU451" i="2"/>
  <c r="AU707" i="2"/>
  <c r="AU211" i="2"/>
  <c r="AU400" i="2"/>
  <c r="AU617" i="2"/>
  <c r="AU443" i="2"/>
  <c r="AU519" i="2"/>
  <c r="AU585" i="2"/>
  <c r="AU626" i="2"/>
  <c r="AU689" i="2"/>
  <c r="AU497" i="2"/>
  <c r="AU342" i="2"/>
  <c r="AU394" i="2"/>
  <c r="AU333" i="2"/>
  <c r="AU102" i="2"/>
  <c r="AU131" i="2"/>
  <c r="AU258" i="2"/>
  <c r="AU489" i="2"/>
  <c r="AU511" i="2"/>
  <c r="AU447" i="2"/>
  <c r="AU417" i="2"/>
  <c r="AU351" i="2"/>
  <c r="AU532" i="2"/>
  <c r="AU178" i="2"/>
  <c r="AU291" i="2"/>
  <c r="AU47" i="2"/>
  <c r="AU250" i="2"/>
  <c r="AU652" i="2"/>
  <c r="AU225" i="2"/>
  <c r="AU549" i="2"/>
  <c r="AU596" i="2"/>
  <c r="AU376" i="2"/>
  <c r="AU540" i="2"/>
  <c r="AU237" i="2"/>
  <c r="AU273" i="2"/>
  <c r="AU468" i="2"/>
  <c r="AU603" i="2"/>
  <c r="AU659" i="2"/>
  <c r="AU366" i="2"/>
  <c r="AU38" i="2"/>
  <c r="AU286" i="2"/>
  <c r="AU107" i="2"/>
  <c r="AU288" i="2"/>
  <c r="AU79" i="2"/>
  <c r="AU147" i="2"/>
  <c r="AU157" i="2"/>
  <c r="AU353" i="2"/>
  <c r="AU67" i="2"/>
  <c r="AU41" i="2"/>
  <c r="AU656" i="2"/>
  <c r="AU126" i="2"/>
  <c r="AU4" i="2"/>
  <c r="AU699" i="2"/>
  <c r="AU26" i="2"/>
  <c r="AU590" i="2"/>
  <c r="AU235" i="2"/>
  <c r="AU314" i="2"/>
  <c r="AU358" i="2"/>
  <c r="AU202" i="2"/>
  <c r="AU94" i="2"/>
  <c r="AU99" i="2"/>
  <c r="AU176" i="2"/>
  <c r="AU170" i="2"/>
  <c r="AU424" i="2"/>
  <c r="AU219" i="2"/>
  <c r="AU204" i="2"/>
  <c r="AU631" i="2"/>
  <c r="AU651" i="2"/>
  <c r="AU325" i="2"/>
  <c r="AU113" i="2"/>
  <c r="AU200" i="2"/>
  <c r="AU2" i="2"/>
  <c r="AU478" i="2"/>
  <c r="AU145" i="2"/>
  <c r="AU492" i="2"/>
  <c r="AU558" i="2"/>
  <c r="AU461" i="2"/>
  <c r="AU31" i="2"/>
  <c r="AU30" i="2"/>
  <c r="AU339" i="2"/>
  <c r="AU445" i="2"/>
  <c r="AU456" i="2"/>
  <c r="AU635" i="2"/>
  <c r="AU641" i="2"/>
  <c r="AU116" i="2"/>
  <c r="AU525" i="2"/>
  <c r="AU446" i="2"/>
  <c r="AU663" i="2"/>
  <c r="AU378" i="2"/>
  <c r="AU46" i="2"/>
  <c r="AU357" i="2"/>
  <c r="AU365" i="2"/>
  <c r="AU310" i="2"/>
  <c r="AU343" i="2"/>
  <c r="AU175" i="2"/>
  <c r="AU319" i="2"/>
  <c r="AU74" i="2"/>
  <c r="AU598" i="2"/>
  <c r="AU396" i="2"/>
  <c r="AU298" i="2"/>
  <c r="AU122" i="2"/>
  <c r="AU216" i="2"/>
  <c r="AU322" i="2"/>
  <c r="AU491" i="2"/>
  <c r="AU54" i="2"/>
  <c r="AU552" i="2"/>
  <c r="AU159" i="2"/>
  <c r="AU566" i="2"/>
  <c r="AU190" i="2"/>
  <c r="AU548" i="2"/>
  <c r="AU677" i="2"/>
  <c r="AU263" i="2"/>
  <c r="AU134" i="2"/>
  <c r="AU533" i="2"/>
  <c r="AU486" i="2"/>
  <c r="AU36" i="2"/>
  <c r="AU412" i="2"/>
  <c r="AU85" i="2"/>
  <c r="AU42" i="2"/>
  <c r="AU344" i="2"/>
  <c r="AU374" i="2"/>
  <c r="AU106" i="2"/>
  <c r="AU304" i="2"/>
  <c r="AU276" i="2"/>
  <c r="AU481" i="2"/>
  <c r="AU399" i="2"/>
  <c r="AU527" i="2"/>
  <c r="AU261" i="2"/>
  <c r="AU421" i="2"/>
  <c r="AU96" i="2"/>
  <c r="AU308" i="2"/>
  <c r="AU666" i="2"/>
  <c r="AU5" i="2"/>
  <c r="AU515" i="2"/>
  <c r="AU643" i="2"/>
  <c r="AU671" i="2"/>
  <c r="AU426" i="2"/>
  <c r="AU622" i="2"/>
  <c r="AU300" i="2"/>
  <c r="AU467" i="2"/>
  <c r="AU186" i="2"/>
  <c r="AU680" i="2"/>
  <c r="AU163" i="2"/>
  <c r="AU25" i="2"/>
  <c r="AU188" i="2"/>
  <c r="AU331" i="2"/>
  <c r="AU148" i="2"/>
  <c r="AU51" i="2"/>
  <c r="AU441" i="2"/>
  <c r="AU27" i="2"/>
  <c r="AU35" i="2"/>
  <c r="AU329" i="2"/>
  <c r="AU337" i="2"/>
  <c r="AU687" i="2"/>
  <c r="AU81" i="2"/>
  <c r="AU222" i="2"/>
  <c r="AU129" i="2"/>
  <c r="AU734" i="2"/>
  <c r="AU32" i="2"/>
  <c r="AU213" i="2"/>
  <c r="AU362" i="2"/>
  <c r="AU75" i="2"/>
  <c r="AU44" i="2"/>
  <c r="AU503" i="2"/>
  <c r="AU650" i="2"/>
  <c r="AU114" i="2"/>
  <c r="AU33" i="2"/>
  <c r="AU349" i="2"/>
  <c r="AU91" i="2"/>
  <c r="AU58" i="2"/>
  <c r="AU90" i="2"/>
  <c r="AU198" i="2"/>
  <c r="AU43" i="2"/>
  <c r="AU239" i="2"/>
  <c r="AU684" i="2"/>
  <c r="AU425" i="2"/>
  <c r="AU422" i="2"/>
  <c r="AU234" i="2"/>
  <c r="AU637" i="2"/>
  <c r="AU210" i="2"/>
  <c r="AU715" i="2"/>
  <c r="AU719" i="2"/>
  <c r="AU37" i="2"/>
  <c r="AU642" i="2"/>
  <c r="AU364" i="2"/>
  <c r="AU611" i="2"/>
  <c r="AU464" i="2"/>
  <c r="AU616" i="2"/>
  <c r="AU89" i="2"/>
  <c r="AU484" i="2"/>
  <c r="AU647" i="2"/>
  <c r="AU98" i="2"/>
  <c r="AU121" i="2"/>
  <c r="AU194" i="2"/>
  <c r="AU564" i="2"/>
  <c r="AU390" i="2"/>
  <c r="AU470" i="2"/>
  <c r="AU203" i="2"/>
  <c r="AU45" i="2"/>
  <c r="AU406" i="2"/>
  <c r="AU323" i="2"/>
  <c r="AU633" i="2"/>
  <c r="AU206" i="2"/>
  <c r="AU266" i="2"/>
  <c r="AU321" i="2"/>
  <c r="AU221" i="2"/>
  <c r="AU471" i="2"/>
  <c r="AU518" i="2"/>
  <c r="AU570" i="2"/>
  <c r="AU513" i="2"/>
  <c r="AU516" i="2"/>
  <c r="AU547" i="2"/>
  <c r="AU164" i="2"/>
  <c r="AU514" i="2"/>
  <c r="AU330" i="2"/>
  <c r="AU61" i="2"/>
  <c r="AU565" i="2"/>
  <c r="AU674" i="2"/>
  <c r="AU502" i="2"/>
  <c r="Y120" i="3" l="1"/>
  <c r="W23" i="3"/>
  <c r="W44" i="3"/>
  <c r="W22" i="3"/>
  <c r="Y59" i="3"/>
  <c r="Y103" i="3"/>
  <c r="Y62" i="3"/>
  <c r="Y41" i="3"/>
  <c r="Y72" i="3"/>
  <c r="W20" i="3"/>
  <c r="Y27" i="3"/>
  <c r="W34" i="3"/>
  <c r="W35" i="3"/>
  <c r="W36" i="3"/>
  <c r="W65" i="3"/>
  <c r="W76" i="3"/>
  <c r="W14" i="3"/>
  <c r="W55" i="3"/>
  <c r="W9" i="3"/>
  <c r="Y111" i="3"/>
  <c r="W7" i="3"/>
  <c r="Y11" i="3"/>
  <c r="W71" i="3"/>
  <c r="Y17" i="3"/>
  <c r="W28" i="3"/>
  <c r="Y42" i="3"/>
  <c r="Y20" i="3"/>
  <c r="Y114" i="3"/>
  <c r="Y60" i="3"/>
  <c r="Y88" i="3"/>
  <c r="Y8" i="3"/>
  <c r="Y55" i="3"/>
  <c r="Y40" i="3"/>
  <c r="Y53" i="3"/>
  <c r="Y61" i="3"/>
  <c r="W48" i="3"/>
  <c r="Y99" i="3"/>
  <c r="Y67" i="3"/>
  <c r="W105" i="3"/>
  <c r="Y79" i="3"/>
  <c r="W95" i="3"/>
  <c r="W114" i="3"/>
  <c r="W59" i="3"/>
  <c r="W6" i="3"/>
  <c r="Y50" i="3"/>
  <c r="W104" i="3"/>
  <c r="W52" i="3"/>
  <c r="W97" i="3"/>
  <c r="W112" i="3"/>
  <c r="W91" i="3"/>
  <c r="Y7" i="3"/>
  <c r="Y105" i="3"/>
  <c r="W77" i="3"/>
  <c r="Y26" i="3"/>
  <c r="Y35" i="3"/>
  <c r="W61" i="3"/>
  <c r="Y70" i="3"/>
  <c r="Y80" i="3"/>
  <c r="Y78" i="3"/>
  <c r="Y82" i="3"/>
  <c r="Y49" i="3"/>
  <c r="W5" i="3"/>
  <c r="W73" i="3"/>
  <c r="W115" i="3"/>
  <c r="W49" i="3"/>
  <c r="Y83" i="3"/>
  <c r="W64" i="3"/>
  <c r="Y86" i="3"/>
  <c r="W106" i="3"/>
  <c r="W10" i="3"/>
  <c r="Y45" i="3"/>
  <c r="W45" i="3"/>
  <c r="Y110" i="3"/>
  <c r="Y106" i="3"/>
  <c r="Y97" i="3"/>
  <c r="W72" i="3"/>
  <c r="Y58" i="3"/>
  <c r="Y19" i="3"/>
  <c r="Y84" i="3"/>
  <c r="W53" i="3"/>
  <c r="Y113" i="3"/>
  <c r="Y107" i="3"/>
  <c r="W87" i="3"/>
  <c r="W69" i="3"/>
  <c r="Y30" i="3"/>
  <c r="W90" i="3"/>
  <c r="W119" i="3"/>
  <c r="W37" i="3"/>
  <c r="W70" i="3"/>
  <c r="Y15" i="3"/>
  <c r="Y93" i="3"/>
  <c r="W17" i="3"/>
  <c r="Y91" i="3"/>
  <c r="W102" i="3"/>
  <c r="Y33" i="3"/>
  <c r="Y100" i="3"/>
  <c r="Y112" i="3"/>
  <c r="Y66" i="3"/>
  <c r="Y3" i="3"/>
  <c r="Y54" i="3"/>
  <c r="W42" i="3"/>
  <c r="W25" i="3"/>
  <c r="W99" i="3"/>
  <c r="W96" i="3"/>
  <c r="W117" i="3"/>
  <c r="W79" i="3"/>
  <c r="W75" i="3"/>
  <c r="Y6" i="3"/>
  <c r="W47" i="3"/>
  <c r="W85" i="3"/>
  <c r="Y77" i="3"/>
  <c r="W16" i="3"/>
  <c r="Y117" i="3"/>
  <c r="W111" i="3"/>
  <c r="Y94" i="3"/>
  <c r="Y38" i="3"/>
  <c r="W26" i="3"/>
  <c r="W63" i="3"/>
  <c r="Y109" i="3"/>
  <c r="Y65" i="3"/>
  <c r="W51" i="3"/>
  <c r="Y71" i="3"/>
  <c r="Y44" i="3"/>
  <c r="W4" i="3"/>
  <c r="Y29" i="3"/>
  <c r="Y90" i="3"/>
  <c r="W24" i="3"/>
  <c r="Y46" i="3"/>
  <c r="W58" i="3"/>
  <c r="W56" i="3"/>
  <c r="Y108" i="3"/>
  <c r="W118" i="3"/>
  <c r="Y116" i="3"/>
  <c r="Y32" i="3"/>
  <c r="Y56" i="3"/>
  <c r="W39" i="3"/>
  <c r="Y101" i="3"/>
  <c r="Y23" i="3"/>
  <c r="W18" i="3"/>
  <c r="W103" i="3"/>
  <c r="Y39" i="3"/>
  <c r="Y75" i="3"/>
  <c r="Y69" i="3"/>
  <c r="W43" i="3"/>
  <c r="W80" i="3"/>
  <c r="W82" i="3"/>
  <c r="W92" i="3"/>
  <c r="Y12" i="3"/>
  <c r="W84" i="3"/>
  <c r="W3" i="3"/>
  <c r="Y81" i="3"/>
  <c r="W113" i="3"/>
  <c r="Y4" i="3"/>
  <c r="Y104" i="3"/>
  <c r="W120" i="3"/>
  <c r="W13" i="3"/>
  <c r="W15" i="3"/>
  <c r="Y22" i="3"/>
  <c r="W93" i="3"/>
  <c r="W89" i="3"/>
  <c r="Y51" i="3"/>
  <c r="Y52" i="3"/>
  <c r="W68" i="3"/>
  <c r="Y95" i="3"/>
  <c r="Y10" i="3"/>
  <c r="W21" i="3"/>
  <c r="Y9" i="3"/>
  <c r="Y89" i="3"/>
  <c r="Y31" i="3"/>
  <c r="W2" i="3"/>
  <c r="X62" i="3" s="1"/>
  <c r="W78" i="3"/>
  <c r="Y2" i="3"/>
  <c r="Z118" i="3" s="1"/>
  <c r="W94" i="3"/>
  <c r="W19" i="3"/>
  <c r="W66" i="3"/>
  <c r="Y43" i="3"/>
  <c r="W107" i="3"/>
  <c r="Y102" i="3"/>
  <c r="Y96" i="3"/>
  <c r="Y64" i="3"/>
  <c r="W54" i="3"/>
  <c r="W8" i="3"/>
  <c r="W38" i="3"/>
  <c r="Y18" i="3"/>
  <c r="W57" i="3"/>
  <c r="W11" i="3"/>
  <c r="W81" i="3"/>
  <c r="Y73" i="3"/>
  <c r="Y24" i="3"/>
  <c r="Y87" i="3"/>
  <c r="Y119" i="3"/>
  <c r="W60" i="3"/>
  <c r="W88" i="3"/>
  <c r="Y28" i="3"/>
  <c r="W109" i="3"/>
  <c r="W46" i="3"/>
  <c r="W12" i="3"/>
  <c r="Y98" i="3"/>
  <c r="Y68" i="3"/>
  <c r="W110" i="3"/>
  <c r="Y115" i="3"/>
  <c r="Y36" i="3"/>
  <c r="W101" i="3"/>
  <c r="Y85" i="3"/>
  <c r="Y16" i="3"/>
  <c r="Y37" i="3"/>
  <c r="W50" i="3"/>
  <c r="X50" i="3" s="1"/>
  <c r="W86" i="3"/>
  <c r="Y92" i="3"/>
  <c r="W100" i="3"/>
  <c r="W30" i="3"/>
  <c r="W98" i="3"/>
  <c r="W27" i="3"/>
  <c r="Y13" i="3"/>
  <c r="Y57" i="3"/>
  <c r="Y25" i="3"/>
  <c r="W67" i="3"/>
  <c r="W108" i="3"/>
  <c r="Y48" i="3"/>
  <c r="Z48" i="3" s="1"/>
  <c r="Y14" i="3"/>
  <c r="Y21" i="3"/>
  <c r="W41" i="3"/>
  <c r="Y34" i="3"/>
  <c r="Y76" i="3"/>
  <c r="W83" i="3"/>
  <c r="Y74" i="3"/>
  <c r="W74" i="3"/>
  <c r="W33" i="3"/>
  <c r="W116" i="3"/>
  <c r="AV708" i="2"/>
  <c r="AV624" i="2"/>
  <c r="AV610" i="2"/>
  <c r="AV614" i="2"/>
  <c r="AV509" i="2"/>
  <c r="AV580" i="2"/>
  <c r="AV71" i="2"/>
  <c r="AV76" i="2"/>
  <c r="AV151" i="2"/>
  <c r="AV605" i="2"/>
  <c r="AV226" i="2"/>
  <c r="AV599" i="2"/>
  <c r="AV29" i="2"/>
  <c r="AV225" i="2"/>
  <c r="AV700" i="2"/>
  <c r="AV679" i="2"/>
  <c r="AV636" i="2"/>
  <c r="AV413" i="2"/>
  <c r="AV561" i="2"/>
  <c r="AV712" i="2"/>
  <c r="AV723" i="2"/>
  <c r="AV405" i="2"/>
  <c r="AV355" i="2"/>
  <c r="AV598" i="2"/>
  <c r="AV450" i="2"/>
  <c r="AV264" i="2"/>
  <c r="AV480" i="2"/>
  <c r="AV713" i="2"/>
  <c r="AV250" i="2"/>
  <c r="AV628" i="2"/>
  <c r="AV685" i="2"/>
  <c r="AV211" i="2"/>
  <c r="AV607" i="2"/>
  <c r="AV472" i="2"/>
  <c r="AV543" i="2"/>
  <c r="AV18" i="2"/>
  <c r="AV209" i="2"/>
  <c r="AV675" i="2"/>
  <c r="AV104" i="2"/>
  <c r="AV215" i="2"/>
  <c r="AV435" i="2"/>
  <c r="AV487" i="2"/>
  <c r="AV514" i="2"/>
  <c r="AV633" i="2"/>
  <c r="AV560" i="2"/>
  <c r="AV84" i="2"/>
  <c r="AV246" i="2"/>
  <c r="AV611" i="2"/>
  <c r="AV239" i="2"/>
  <c r="AV129" i="2"/>
  <c r="AV188" i="2"/>
  <c r="AV5" i="2"/>
  <c r="AV189" i="2"/>
  <c r="AV106" i="2"/>
  <c r="AV548" i="2"/>
  <c r="AV690" i="2"/>
  <c r="AV510" i="2"/>
  <c r="AV204" i="2"/>
  <c r="AV26" i="2"/>
  <c r="AV107" i="2"/>
  <c r="AV224" i="2"/>
  <c r="AV615" i="2"/>
  <c r="AV455" i="2"/>
  <c r="AV59" i="2"/>
  <c r="AV668" i="2"/>
  <c r="AV475" i="2"/>
  <c r="AV57" i="2"/>
  <c r="AV139" i="2"/>
  <c r="AV257" i="2"/>
  <c r="AV706" i="2"/>
  <c r="AV352" i="2"/>
  <c r="AV343" i="2"/>
  <c r="AV140" i="2"/>
  <c r="AV630" i="2"/>
  <c r="AV283" i="2"/>
  <c r="AV593" i="2"/>
  <c r="AV30" i="2"/>
  <c r="AV8" i="2"/>
  <c r="AV639" i="2"/>
  <c r="AV125" i="2"/>
  <c r="AV456" i="2"/>
  <c r="AV589" i="2"/>
  <c r="AV363" i="2"/>
  <c r="AV579" i="2"/>
  <c r="AV437" i="2"/>
  <c r="AV602" i="2"/>
  <c r="AV501" i="2"/>
  <c r="AV10" i="2"/>
  <c r="AV432" i="2"/>
  <c r="AV279" i="2"/>
  <c r="AV260" i="2"/>
  <c r="AV477" i="2"/>
  <c r="AV105" i="2"/>
  <c r="AV721" i="2"/>
  <c r="AV736" i="2"/>
  <c r="AV642" i="2"/>
  <c r="AV198" i="2"/>
  <c r="AV81" i="2"/>
  <c r="AV163" i="2"/>
  <c r="AV308" i="2"/>
  <c r="AV344" i="2"/>
  <c r="AV566" i="2"/>
  <c r="AV230" i="2"/>
  <c r="AV252" i="2"/>
  <c r="AV424" i="2"/>
  <c r="AV4" i="2"/>
  <c r="AV38" i="2"/>
  <c r="AV375" i="2"/>
  <c r="AV573" i="2"/>
  <c r="AV24" i="2"/>
  <c r="AV109" i="2"/>
  <c r="AV307" i="2"/>
  <c r="AV259" i="2"/>
  <c r="AV669" i="2"/>
  <c r="AV101" i="2"/>
  <c r="AV691" i="2"/>
  <c r="AV345" i="2"/>
  <c r="AV145" i="2"/>
  <c r="AV672" i="2"/>
  <c r="AV7" i="2"/>
  <c r="AV49" i="2"/>
  <c r="AV402" i="2"/>
  <c r="AV197" i="2"/>
  <c r="AV133" i="2"/>
  <c r="AV339" i="2"/>
  <c r="AV629" i="2"/>
  <c r="AV532" i="2"/>
  <c r="AV454" i="2"/>
  <c r="AV281" i="2"/>
  <c r="AV594" i="2"/>
  <c r="AV155" i="2"/>
  <c r="AV383" i="2"/>
  <c r="AV536" i="2"/>
  <c r="AV87" i="2"/>
  <c r="AV141" i="2"/>
  <c r="AV448" i="2"/>
  <c r="AV164" i="2"/>
  <c r="AV323" i="2"/>
  <c r="AV118" i="2"/>
  <c r="AV582" i="2"/>
  <c r="AV697" i="2"/>
  <c r="AV364" i="2"/>
  <c r="AV43" i="2"/>
  <c r="AV222" i="2"/>
  <c r="AV25" i="2"/>
  <c r="AV666" i="2"/>
  <c r="AV233" i="2"/>
  <c r="AV374" i="2"/>
  <c r="AV190" i="2"/>
  <c r="AV138" i="2"/>
  <c r="AV305" i="2"/>
  <c r="AV219" i="2"/>
  <c r="AV699" i="2"/>
  <c r="AV286" i="2"/>
  <c r="AV391" i="2"/>
  <c r="AV563" i="2"/>
  <c r="AV100" i="2"/>
  <c r="AV268" i="2"/>
  <c r="AV416" i="2"/>
  <c r="AV592" i="2"/>
  <c r="AV303" i="2"/>
  <c r="AV207" i="2"/>
  <c r="AV334" i="2"/>
  <c r="AV620" i="2"/>
  <c r="AV600" i="2"/>
  <c r="AV641" i="2"/>
  <c r="AV436" i="2"/>
  <c r="AV253" i="2"/>
  <c r="AV634" i="2"/>
  <c r="AV658" i="2"/>
  <c r="AV52" i="2"/>
  <c r="AV23" i="2"/>
  <c r="AV13" i="2"/>
  <c r="AV711" i="2"/>
  <c r="AV131" i="2"/>
  <c r="AV360" i="2"/>
  <c r="AV618" i="2"/>
  <c r="AV417" i="2"/>
  <c r="AV553" i="2"/>
  <c r="AV365" i="2"/>
  <c r="AV462" i="2"/>
  <c r="AV387" i="2"/>
  <c r="AV113" i="2"/>
  <c r="AV277" i="2"/>
  <c r="AV663" i="2"/>
  <c r="AV520" i="2"/>
  <c r="AV652" i="2"/>
  <c r="AV160" i="2"/>
  <c r="AV473" i="2"/>
  <c r="AV227" i="2"/>
  <c r="AV394" i="2"/>
  <c r="AV341" i="2"/>
  <c r="AV406" i="2"/>
  <c r="AV152" i="2"/>
  <c r="AV395" i="2"/>
  <c r="AV613" i="2"/>
  <c r="AV609" i="2"/>
  <c r="AV384" i="2"/>
  <c r="AV316" i="2"/>
  <c r="AV504" i="2"/>
  <c r="AV682" i="2"/>
  <c r="AV404" i="2"/>
  <c r="AV516" i="2"/>
  <c r="AV45" i="2"/>
  <c r="AV12" i="2"/>
  <c r="AV512" i="2"/>
  <c r="AV255" i="2"/>
  <c r="AV37" i="2"/>
  <c r="AV90" i="2"/>
  <c r="AV687" i="2"/>
  <c r="AV680" i="2"/>
  <c r="AV96" i="2"/>
  <c r="AV403" i="2"/>
  <c r="AV42" i="2"/>
  <c r="AV159" i="2"/>
  <c r="AV505" i="2"/>
  <c r="AV434" i="2"/>
  <c r="AV170" i="2"/>
  <c r="AV126" i="2"/>
  <c r="AV366" i="2"/>
  <c r="AV306" i="2"/>
  <c r="AV692" i="2"/>
  <c r="AV80" i="2"/>
  <c r="AV169" i="2"/>
  <c r="AV469" i="2"/>
  <c r="AV612" i="2"/>
  <c r="AV295" i="2"/>
  <c r="AV92" i="2"/>
  <c r="AV606" i="2"/>
  <c r="AV385" i="2"/>
  <c r="AV442" i="2"/>
  <c r="AV722" i="2"/>
  <c r="AV717" i="2"/>
  <c r="AV223" i="2"/>
  <c r="AV116" i="2"/>
  <c r="AV318" i="2"/>
  <c r="AV149" i="2"/>
  <c r="AV183" i="2"/>
  <c r="AV9" i="2"/>
  <c r="AV156" i="2"/>
  <c r="AV430" i="2"/>
  <c r="AV451" i="2"/>
  <c r="AV729" i="2"/>
  <c r="AV2" i="2"/>
  <c r="AV70" i="2"/>
  <c r="AV410" i="2"/>
  <c r="AV205" i="2"/>
  <c r="AV158" i="2"/>
  <c r="AV47" i="2"/>
  <c r="AV228" i="2"/>
  <c r="AV498" i="2"/>
  <c r="AV319" i="2"/>
  <c r="AV179" i="2"/>
  <c r="AV547" i="2"/>
  <c r="AV423" i="2"/>
  <c r="AV175" i="2"/>
  <c r="AV443" i="2"/>
  <c r="AV31" i="2"/>
  <c r="AV282" i="2"/>
  <c r="AV165" i="2"/>
  <c r="AV458" i="2"/>
  <c r="AV408" i="2"/>
  <c r="AV591" i="2"/>
  <c r="AV232" i="2"/>
  <c r="AV254" i="2"/>
  <c r="AV546" i="2"/>
  <c r="AV513" i="2"/>
  <c r="AV203" i="2"/>
  <c r="AV542" i="2"/>
  <c r="AV201" i="2"/>
  <c r="AV683" i="2"/>
  <c r="AV719" i="2"/>
  <c r="AV58" i="2"/>
  <c r="AV337" i="2"/>
  <c r="AV186" i="2"/>
  <c r="AV421" i="2"/>
  <c r="AV572" i="2"/>
  <c r="AV85" i="2"/>
  <c r="AV552" i="2"/>
  <c r="AV619" i="2"/>
  <c r="AV176" i="2"/>
  <c r="AV656" i="2"/>
  <c r="AV659" i="2"/>
  <c r="AV608" i="2"/>
  <c r="AV335" i="2"/>
  <c r="AV65" i="2"/>
  <c r="AV132" i="2"/>
  <c r="AV627" i="2"/>
  <c r="AV370" i="2"/>
  <c r="AV299" i="2"/>
  <c r="AV182" i="2"/>
  <c r="AV262" i="2"/>
  <c r="AV678" i="2"/>
  <c r="AV108" i="2"/>
  <c r="AV714" i="2"/>
  <c r="AV312" i="2"/>
  <c r="AV111" i="2"/>
  <c r="AV558" i="2"/>
  <c r="AV562" i="2"/>
  <c r="AV625" i="2"/>
  <c r="AV431" i="2"/>
  <c r="AV46" i="2"/>
  <c r="AV623" i="2"/>
  <c r="AV296" i="2"/>
  <c r="AV310" i="2"/>
  <c r="AV326" i="2"/>
  <c r="AV693" i="2"/>
  <c r="AV16" i="2"/>
  <c r="AV381" i="2"/>
  <c r="AV694" i="2"/>
  <c r="AV127" i="2"/>
  <c r="AV95" i="2"/>
  <c r="AV603" i="2"/>
  <c r="AV291" i="2"/>
  <c r="AV212" i="2"/>
  <c r="AV459" i="2"/>
  <c r="AV525" i="2"/>
  <c r="AV278" i="2"/>
  <c r="AV272" i="2"/>
  <c r="AV428" i="2"/>
  <c r="AV196" i="2"/>
  <c r="AV444" i="2"/>
  <c r="AV184" i="2"/>
  <c r="AV500" i="2"/>
  <c r="AV648" i="2"/>
  <c r="AV496" i="2"/>
  <c r="AV570" i="2"/>
  <c r="AV470" i="2"/>
  <c r="AV397" i="2"/>
  <c r="AV419" i="2"/>
  <c r="AV494" i="2"/>
  <c r="AV715" i="2"/>
  <c r="AV91" i="2"/>
  <c r="AV329" i="2"/>
  <c r="AV467" i="2"/>
  <c r="AV412" i="2"/>
  <c r="AV54" i="2"/>
  <c r="AV698" i="2"/>
  <c r="AV99" i="2"/>
  <c r="AV41" i="2"/>
  <c r="AV256" i="2"/>
  <c r="AV40" i="2"/>
  <c r="AV34" i="2"/>
  <c r="AV559" i="2"/>
  <c r="AV662" i="2"/>
  <c r="AV346" i="2"/>
  <c r="AV704" i="2"/>
  <c r="AV420" i="2"/>
  <c r="AV287" i="2"/>
  <c r="AV88" i="2"/>
  <c r="AV521" i="2"/>
  <c r="AV676" i="2"/>
  <c r="AV320" i="2"/>
  <c r="AV369" i="2"/>
  <c r="AV284" i="2"/>
  <c r="AV667" i="2"/>
  <c r="AV356" i="2"/>
  <c r="AV539" i="2"/>
  <c r="AV445" i="2"/>
  <c r="AV575" i="2"/>
  <c r="AV53" i="2"/>
  <c r="AV635" i="2"/>
  <c r="AV315" i="2"/>
  <c r="AV587" i="2"/>
  <c r="AV128" i="2"/>
  <c r="AV738" i="2"/>
  <c r="AV271" i="2"/>
  <c r="AV468" i="2"/>
  <c r="AV178" i="2"/>
  <c r="AV433" i="2"/>
  <c r="AV508" i="2"/>
  <c r="AV492" i="2"/>
  <c r="AV479" i="2"/>
  <c r="AV372" i="2"/>
  <c r="AV11" i="2"/>
  <c r="AV354" i="2"/>
  <c r="AV686" i="2"/>
  <c r="AV97" i="2"/>
  <c r="AV166" i="2"/>
  <c r="AV289" i="2"/>
  <c r="AV150" i="2"/>
  <c r="AV167" i="2"/>
  <c r="AV518" i="2"/>
  <c r="AV390" i="2"/>
  <c r="AV294" i="2"/>
  <c r="AV710" i="2"/>
  <c r="AV415" i="2"/>
  <c r="AV210" i="2"/>
  <c r="AV349" i="2"/>
  <c r="AV35" i="2"/>
  <c r="AV300" i="2"/>
  <c r="AV249" i="2"/>
  <c r="AV731" i="2"/>
  <c r="AV261" i="2"/>
  <c r="AV36" i="2"/>
  <c r="AV491" i="2"/>
  <c r="AV168" i="2"/>
  <c r="AV94" i="2"/>
  <c r="AV67" i="2"/>
  <c r="AV380" i="2"/>
  <c r="AV86" i="2"/>
  <c r="AV578" i="2"/>
  <c r="AV244" i="2"/>
  <c r="AV522" i="2"/>
  <c r="AV162" i="2"/>
  <c r="AV19" i="2"/>
  <c r="AV640" i="2"/>
  <c r="AV340" i="2"/>
  <c r="AV93" i="2"/>
  <c r="AV401" i="2"/>
  <c r="AV275" i="2"/>
  <c r="AV377" i="2"/>
  <c r="AV550" i="2"/>
  <c r="AV55" i="2"/>
  <c r="AV112" i="2"/>
  <c r="AV489" i="2"/>
  <c r="AV453" i="2"/>
  <c r="AV200" i="2"/>
  <c r="AV359" i="2"/>
  <c r="AV478" i="2"/>
  <c r="AV191" i="2"/>
  <c r="AV661" i="2"/>
  <c r="AV655" i="2"/>
  <c r="AV702" i="2"/>
  <c r="AV273" i="2"/>
  <c r="AV588" i="2"/>
  <c r="AV476" i="2"/>
  <c r="AV351" i="2"/>
  <c r="AV726" i="2"/>
  <c r="AV171" i="2"/>
  <c r="AV333" i="2"/>
  <c r="AV82" i="2"/>
  <c r="AV526" i="2"/>
  <c r="AV586" i="2"/>
  <c r="AV724" i="2"/>
  <c r="AV130" i="2"/>
  <c r="AV231" i="2"/>
  <c r="AV733" i="2"/>
  <c r="AV192" i="2"/>
  <c r="AV535" i="2"/>
  <c r="AV576" i="2"/>
  <c r="AV506" i="2"/>
  <c r="AV502" i="2"/>
  <c r="AV471" i="2"/>
  <c r="AV564" i="2"/>
  <c r="AV595" i="2"/>
  <c r="AV311" i="2"/>
  <c r="AV728" i="2"/>
  <c r="AV637" i="2"/>
  <c r="AV33" i="2"/>
  <c r="AV27" i="2"/>
  <c r="AV622" i="2"/>
  <c r="AV527" i="2"/>
  <c r="AV486" i="2"/>
  <c r="AV322" i="2"/>
  <c r="AV220" i="2"/>
  <c r="AV202" i="2"/>
  <c r="AV353" i="2"/>
  <c r="AV411" i="2"/>
  <c r="AV185" i="2"/>
  <c r="AV452" i="2"/>
  <c r="AV569" i="2"/>
  <c r="AV174" i="2"/>
  <c r="AV653" i="2"/>
  <c r="AV718" i="2"/>
  <c r="AV119" i="2"/>
  <c r="AV64" i="2"/>
  <c r="AV388" i="2"/>
  <c r="AV371" i="2"/>
  <c r="AV583" i="2"/>
  <c r="AV597" i="2"/>
  <c r="AV529" i="2"/>
  <c r="AV338" i="2"/>
  <c r="AV644" i="2"/>
  <c r="AV585" i="2"/>
  <c r="AV350" i="2"/>
  <c r="AV143" i="2"/>
  <c r="AV75" i="2"/>
  <c r="AV22" i="2"/>
  <c r="AV465" i="2"/>
  <c r="AV567" i="2"/>
  <c r="AV632" i="2"/>
  <c r="AV488" i="2"/>
  <c r="AV237" i="2"/>
  <c r="AV120" i="2"/>
  <c r="AV696" i="2"/>
  <c r="AV342" i="2"/>
  <c r="AV555" i="2"/>
  <c r="AV248" i="2"/>
  <c r="AV688" i="2"/>
  <c r="AV400" i="2"/>
  <c r="AV324" i="2"/>
  <c r="AV497" i="2"/>
  <c r="AV348" i="2"/>
  <c r="AV493" i="2"/>
  <c r="AV199" i="2"/>
  <c r="AV604" i="2"/>
  <c r="AV265" i="2"/>
  <c r="AV56" i="2"/>
  <c r="AV236" i="2"/>
  <c r="AV328" i="2"/>
  <c r="AV732" i="2"/>
  <c r="AV581" i="2"/>
  <c r="AV674" i="2"/>
  <c r="AV221" i="2"/>
  <c r="AV194" i="2"/>
  <c r="AV274" i="2"/>
  <c r="AV537" i="2"/>
  <c r="AV484" i="2"/>
  <c r="AV234" i="2"/>
  <c r="AV114" i="2"/>
  <c r="AV441" i="2"/>
  <c r="AV426" i="2"/>
  <c r="AV399" i="2"/>
  <c r="AV533" i="2"/>
  <c r="AV216" i="2"/>
  <c r="AV418" i="2"/>
  <c r="AV358" i="2"/>
  <c r="AV157" i="2"/>
  <c r="AV557" i="2"/>
  <c r="AV427" i="2"/>
  <c r="AV48" i="2"/>
  <c r="AV556" i="2"/>
  <c r="AV229" i="2"/>
  <c r="AV673" i="2"/>
  <c r="AV393" i="2"/>
  <c r="AV407" i="2"/>
  <c r="AV649" i="2"/>
  <c r="AV144" i="2"/>
  <c r="AV293" i="2"/>
  <c r="AV463" i="2"/>
  <c r="AV177" i="2"/>
  <c r="AV716" i="2"/>
  <c r="AV737" i="2"/>
  <c r="AV241" i="2"/>
  <c r="AV280" i="2"/>
  <c r="AV523" i="2"/>
  <c r="AV115" i="2"/>
  <c r="AV187" i="2"/>
  <c r="AV362" i="2"/>
  <c r="AV531" i="2"/>
  <c r="AV83" i="2"/>
  <c r="AV483" i="2"/>
  <c r="AV730" i="2"/>
  <c r="AV511" i="2"/>
  <c r="AV142" i="2"/>
  <c r="AV447" i="2"/>
  <c r="AV540" i="2"/>
  <c r="AV173" i="2"/>
  <c r="AV681" i="2"/>
  <c r="AV707" i="2"/>
  <c r="AV251" i="2"/>
  <c r="AV457" i="2"/>
  <c r="AV74" i="2"/>
  <c r="AV386" i="2"/>
  <c r="AV161" i="2"/>
  <c r="AV495" i="2"/>
  <c r="AV3" i="2"/>
  <c r="AV124" i="2"/>
  <c r="AV21" i="2"/>
  <c r="AV439" i="2"/>
  <c r="AV392" i="2"/>
  <c r="AV243" i="2"/>
  <c r="AV297" i="2"/>
  <c r="AV50" i="2"/>
  <c r="AV565" i="2"/>
  <c r="AV321" i="2"/>
  <c r="AV121" i="2"/>
  <c r="AV660" i="2"/>
  <c r="AV654" i="2"/>
  <c r="AV89" i="2"/>
  <c r="AV422" i="2"/>
  <c r="AV650" i="2"/>
  <c r="AV51" i="2"/>
  <c r="AV671" i="2"/>
  <c r="AV481" i="2"/>
  <c r="AV134" i="2"/>
  <c r="AV122" i="2"/>
  <c r="AV15" i="2"/>
  <c r="AV325" i="2"/>
  <c r="AV314" i="2"/>
  <c r="AV147" i="2"/>
  <c r="AV657" i="2"/>
  <c r="AV267" i="2"/>
  <c r="AV238" i="2"/>
  <c r="AV361" i="2"/>
  <c r="AV181" i="2"/>
  <c r="AV389" i="2"/>
  <c r="AV195" i="2"/>
  <c r="AV499" i="2"/>
  <c r="AV63" i="2"/>
  <c r="AV601" i="2"/>
  <c r="AV621" i="2"/>
  <c r="AV240" i="2"/>
  <c r="AV258" i="2"/>
  <c r="AV735" i="2"/>
  <c r="AV429" i="2"/>
  <c r="AV414" i="2"/>
  <c r="AV313" i="2"/>
  <c r="AV474" i="2"/>
  <c r="AV68" i="2"/>
  <c r="AV327" i="2"/>
  <c r="AV213" i="2"/>
  <c r="AV290" i="2"/>
  <c r="AV528" i="2"/>
  <c r="AV440" i="2"/>
  <c r="AV689" i="2"/>
  <c r="AV524" i="2"/>
  <c r="AV626" i="2"/>
  <c r="AV376" i="2"/>
  <c r="AV577" i="2"/>
  <c r="AV544" i="2"/>
  <c r="AV703" i="2"/>
  <c r="AV446" i="2"/>
  <c r="AV645" i="2"/>
  <c r="AV398" i="2"/>
  <c r="AV69" i="2"/>
  <c r="AV379" i="2"/>
  <c r="AV705" i="2"/>
  <c r="AV482" i="2"/>
  <c r="AV517" i="2"/>
  <c r="AV60" i="2"/>
  <c r="AV269" i="2"/>
  <c r="AV574" i="2"/>
  <c r="AV208" i="2"/>
  <c r="AV61" i="2"/>
  <c r="AV266" i="2"/>
  <c r="AV98" i="2"/>
  <c r="AV301" i="2"/>
  <c r="AV72" i="2"/>
  <c r="AV616" i="2"/>
  <c r="AV425" i="2"/>
  <c r="AV503" i="2"/>
  <c r="AV148" i="2"/>
  <c r="AV643" i="2"/>
  <c r="AV14" i="2"/>
  <c r="AV701" i="2"/>
  <c r="AV276" i="2"/>
  <c r="AV263" i="2"/>
  <c r="AV298" i="2"/>
  <c r="AV373" i="2"/>
  <c r="AV651" i="2"/>
  <c r="AV235" i="2"/>
  <c r="AV79" i="2"/>
  <c r="AV292" i="2"/>
  <c r="AV485" i="2"/>
  <c r="AV367" i="2"/>
  <c r="AV382" i="2"/>
  <c r="AV217" i="2"/>
  <c r="AV709" i="2"/>
  <c r="AV541" i="2"/>
  <c r="AV332" i="2"/>
  <c r="AV460" i="2"/>
  <c r="AV438" i="2"/>
  <c r="AV638" i="2"/>
  <c r="AV554" i="2"/>
  <c r="AV519" i="2"/>
  <c r="AV309" i="2"/>
  <c r="AV538" i="2"/>
  <c r="AV20" i="2"/>
  <c r="AV664" i="2"/>
  <c r="AV78" i="2"/>
  <c r="AV368" i="2"/>
  <c r="AV32" i="2"/>
  <c r="AV646" i="2"/>
  <c r="AV584" i="2"/>
  <c r="AV123" i="2"/>
  <c r="AV466" i="2"/>
  <c r="AV396" i="2"/>
  <c r="AV117" i="2"/>
  <c r="AV102" i="2"/>
  <c r="AV596" i="2"/>
  <c r="AV39" i="2"/>
  <c r="AV534" i="2"/>
  <c r="AV507" i="2"/>
  <c r="AV461" i="2"/>
  <c r="AV180" i="2"/>
  <c r="AV242" i="2"/>
  <c r="AV247" i="2"/>
  <c r="AV409" i="2"/>
  <c r="AV135" i="2"/>
  <c r="AV285" i="2"/>
  <c r="AV154" i="2"/>
  <c r="AV568" i="2"/>
  <c r="AV670" i="2"/>
  <c r="AV193" i="2"/>
  <c r="AV245" i="2"/>
  <c r="AV551" i="2"/>
  <c r="AV330" i="2"/>
  <c r="AV206" i="2"/>
  <c r="AV647" i="2"/>
  <c r="AV720" i="2"/>
  <c r="AV172" i="2"/>
  <c r="AV464" i="2"/>
  <c r="AV684" i="2"/>
  <c r="AV44" i="2"/>
  <c r="AV331" i="2"/>
  <c r="AV515" i="2"/>
  <c r="AV304" i="2"/>
  <c r="AV677" i="2"/>
  <c r="AV62" i="2"/>
  <c r="AV214" i="2"/>
  <c r="AV631" i="2"/>
  <c r="AV590" i="2"/>
  <c r="AV288" i="2"/>
  <c r="AV727" i="2"/>
  <c r="AV302" i="2"/>
  <c r="AV695" i="2"/>
  <c r="AV571" i="2"/>
  <c r="AV665" i="2"/>
  <c r="AV530" i="2"/>
  <c r="AV336" i="2"/>
  <c r="AV103" i="2"/>
  <c r="AV17" i="2"/>
  <c r="AV153" i="2"/>
  <c r="AV136" i="2"/>
  <c r="AV146" i="2"/>
  <c r="AV77" i="2"/>
  <c r="AV317" i="2"/>
  <c r="AV545" i="2"/>
  <c r="AV28" i="2"/>
  <c r="AV357" i="2"/>
  <c r="AV347" i="2"/>
  <c r="AV734" i="2"/>
  <c r="AV449" i="2"/>
  <c r="AV110" i="2"/>
  <c r="AV6" i="2"/>
  <c r="AV137" i="2"/>
  <c r="AV378" i="2"/>
  <c r="AV218" i="2"/>
  <c r="AV617" i="2"/>
  <c r="AV549" i="2"/>
  <c r="AV73" i="2"/>
  <c r="AV66" i="2"/>
  <c r="AV725" i="2"/>
  <c r="AV490" i="2"/>
  <c r="X93" i="3" l="1"/>
  <c r="Z97" i="3"/>
  <c r="X8" i="3"/>
  <c r="X90" i="3"/>
  <c r="Z67" i="3"/>
  <c r="Z42" i="3"/>
  <c r="X36" i="3"/>
  <c r="X23" i="3"/>
  <c r="X116" i="3"/>
  <c r="X67" i="3"/>
  <c r="Z16" i="3"/>
  <c r="X88" i="3"/>
  <c r="X54" i="3"/>
  <c r="Z31" i="3"/>
  <c r="X15" i="3"/>
  <c r="X80" i="3"/>
  <c r="Z116" i="3"/>
  <c r="X51" i="3"/>
  <c r="X47" i="3"/>
  <c r="Z112" i="3"/>
  <c r="Z30" i="3"/>
  <c r="Z110" i="3"/>
  <c r="Z49" i="3"/>
  <c r="X112" i="3"/>
  <c r="Z99" i="3"/>
  <c r="X28" i="3"/>
  <c r="X35" i="3"/>
  <c r="Z120" i="3"/>
  <c r="Z44" i="3"/>
  <c r="Z7" i="3"/>
  <c r="X82" i="3"/>
  <c r="X33" i="3"/>
  <c r="Z64" i="3"/>
  <c r="Z6" i="3"/>
  <c r="X34" i="3"/>
  <c r="X74" i="3"/>
  <c r="Z57" i="3"/>
  <c r="X101" i="3"/>
  <c r="Z119" i="3"/>
  <c r="Z96" i="3"/>
  <c r="Z9" i="3"/>
  <c r="X120" i="3"/>
  <c r="Z69" i="3"/>
  <c r="Z108" i="3"/>
  <c r="Z109" i="3"/>
  <c r="X75" i="3"/>
  <c r="Z33" i="3"/>
  <c r="X87" i="3"/>
  <c r="Z45" i="3"/>
  <c r="Z78" i="3"/>
  <c r="X52" i="3"/>
  <c r="Z61" i="3"/>
  <c r="X71" i="3"/>
  <c r="Z27" i="3"/>
  <c r="Z5" i="3"/>
  <c r="X92" i="3"/>
  <c r="X44" i="3"/>
  <c r="Z32" i="3"/>
  <c r="Z85" i="3"/>
  <c r="X69" i="3"/>
  <c r="Z17" i="3"/>
  <c r="Z74" i="3"/>
  <c r="Z13" i="3"/>
  <c r="Z36" i="3"/>
  <c r="Z87" i="3"/>
  <c r="Z102" i="3"/>
  <c r="X21" i="3"/>
  <c r="Z104" i="3"/>
  <c r="Z75" i="3"/>
  <c r="X56" i="3"/>
  <c r="X63" i="3"/>
  <c r="X79" i="3"/>
  <c r="X102" i="3"/>
  <c r="Z107" i="3"/>
  <c r="X10" i="3"/>
  <c r="Z80" i="3"/>
  <c r="X104" i="3"/>
  <c r="Z53" i="3"/>
  <c r="Z11" i="3"/>
  <c r="X20" i="3"/>
  <c r="X109" i="3"/>
  <c r="X73" i="3"/>
  <c r="X2" i="3"/>
  <c r="Z71" i="3"/>
  <c r="Z25" i="3"/>
  <c r="Z89" i="3"/>
  <c r="X45" i="3"/>
  <c r="Z82" i="3"/>
  <c r="X32" i="3"/>
  <c r="X83" i="3"/>
  <c r="X27" i="3"/>
  <c r="Z115" i="3"/>
  <c r="Z24" i="3"/>
  <c r="X107" i="3"/>
  <c r="Z10" i="3"/>
  <c r="Z4" i="3"/>
  <c r="Z39" i="3"/>
  <c r="X58" i="3"/>
  <c r="X26" i="3"/>
  <c r="X117" i="3"/>
  <c r="Z91" i="3"/>
  <c r="Z113" i="3"/>
  <c r="X106" i="3"/>
  <c r="Z70" i="3"/>
  <c r="Z50" i="3"/>
  <c r="Z40" i="3"/>
  <c r="X7" i="3"/>
  <c r="Z72" i="3"/>
  <c r="X29" i="3"/>
  <c r="Z56" i="3"/>
  <c r="X65" i="3"/>
  <c r="X85" i="3"/>
  <c r="X60" i="3"/>
  <c r="Z65" i="3"/>
  <c r="X97" i="3"/>
  <c r="Z76" i="3"/>
  <c r="X98" i="3"/>
  <c r="X110" i="3"/>
  <c r="Z73" i="3"/>
  <c r="Z43" i="3"/>
  <c r="Z95" i="3"/>
  <c r="X113" i="3"/>
  <c r="X103" i="3"/>
  <c r="Z46" i="3"/>
  <c r="Z38" i="3"/>
  <c r="X96" i="3"/>
  <c r="X17" i="3"/>
  <c r="X53" i="3"/>
  <c r="Z86" i="3"/>
  <c r="X61" i="3"/>
  <c r="X6" i="3"/>
  <c r="Z55" i="3"/>
  <c r="Z111" i="3"/>
  <c r="Z41" i="3"/>
  <c r="Z63" i="3"/>
  <c r="X119" i="3"/>
  <c r="X108" i="3"/>
  <c r="X5" i="3"/>
  <c r="X13" i="3"/>
  <c r="Z100" i="3"/>
  <c r="X48" i="3"/>
  <c r="Z34" i="3"/>
  <c r="X30" i="3"/>
  <c r="Z68" i="3"/>
  <c r="X81" i="3"/>
  <c r="X66" i="3"/>
  <c r="X68" i="3"/>
  <c r="Z81" i="3"/>
  <c r="X18" i="3"/>
  <c r="X24" i="3"/>
  <c r="Z94" i="3"/>
  <c r="X99" i="3"/>
  <c r="Z93" i="3"/>
  <c r="Z84" i="3"/>
  <c r="X64" i="3"/>
  <c r="Z35" i="3"/>
  <c r="X59" i="3"/>
  <c r="Z8" i="3"/>
  <c r="X9" i="3"/>
  <c r="Z62" i="3"/>
  <c r="Z47" i="3"/>
  <c r="X38" i="3"/>
  <c r="Z3" i="3"/>
  <c r="Z20" i="3"/>
  <c r="Z22" i="3"/>
  <c r="Z66" i="3"/>
  <c r="X43" i="3"/>
  <c r="X100" i="3"/>
  <c r="Z98" i="3"/>
  <c r="X19" i="3"/>
  <c r="Z52" i="3"/>
  <c r="X3" i="3"/>
  <c r="Z23" i="3"/>
  <c r="Z90" i="3"/>
  <c r="X111" i="3"/>
  <c r="X25" i="3"/>
  <c r="Z15" i="3"/>
  <c r="Z19" i="3"/>
  <c r="Z83" i="3"/>
  <c r="Z26" i="3"/>
  <c r="X114" i="3"/>
  <c r="Z88" i="3"/>
  <c r="X55" i="3"/>
  <c r="Z103" i="3"/>
  <c r="X78" i="3"/>
  <c r="X105" i="3"/>
  <c r="Z28" i="3"/>
  <c r="X91" i="3"/>
  <c r="X118" i="3"/>
  <c r="X11" i="3"/>
  <c r="Z21" i="3"/>
  <c r="Z92" i="3"/>
  <c r="X12" i="3"/>
  <c r="X57" i="3"/>
  <c r="X94" i="3"/>
  <c r="Z51" i="3"/>
  <c r="X84" i="3"/>
  <c r="Z101" i="3"/>
  <c r="Z29" i="3"/>
  <c r="Z117" i="3"/>
  <c r="X42" i="3"/>
  <c r="X70" i="3"/>
  <c r="Z58" i="3"/>
  <c r="X49" i="3"/>
  <c r="X77" i="3"/>
  <c r="X95" i="3"/>
  <c r="Z60" i="3"/>
  <c r="X14" i="3"/>
  <c r="Z59" i="3"/>
  <c r="X31" i="3"/>
  <c r="Z77" i="3"/>
  <c r="Z37" i="3"/>
  <c r="Z106" i="3"/>
  <c r="X41" i="3"/>
  <c r="Z14" i="3"/>
  <c r="X86" i="3"/>
  <c r="X46" i="3"/>
  <c r="Z18" i="3"/>
  <c r="Z2" i="3"/>
  <c r="X89" i="3"/>
  <c r="Z12" i="3"/>
  <c r="X39" i="3"/>
  <c r="X4" i="3"/>
  <c r="X16" i="3"/>
  <c r="Z54" i="3"/>
  <c r="X37" i="3"/>
  <c r="X72" i="3"/>
  <c r="X115" i="3"/>
  <c r="Z105" i="3"/>
  <c r="Z79" i="3"/>
  <c r="Z114" i="3"/>
  <c r="X76" i="3"/>
  <c r="X22" i="3"/>
  <c r="X40" i="3"/>
</calcChain>
</file>

<file path=xl/sharedStrings.xml><?xml version="1.0" encoding="utf-8"?>
<sst xmlns="http://schemas.openxmlformats.org/spreadsheetml/2006/main" count="10619" uniqueCount="3235">
  <si>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</si>
  <si>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</si>
  <si>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</si>
  <si>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</si>
  <si>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</si>
  <si>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</si>
  <si>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</si>
  <si>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</si>
  <si>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</si>
  <si>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</si>
  <si>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</si>
  <si>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</si>
  <si>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</si>
  <si>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</si>
  <si>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</si>
  <si>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</si>
  <si>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</si>
  <si>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</si>
  <si>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</si>
  <si>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</si>
  <si>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</si>
  <si>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</si>
  <si>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</si>
  <si>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</si>
  <si>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</si>
  <si>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</si>
  <si>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</si>
  <si>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</si>
  <si>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</si>
  <si>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</si>
  <si>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</si>
  <si>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</si>
  <si>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</si>
  <si>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</si>
  <si>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</si>
  <si>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</si>
  <si>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</si>
  <si>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</si>
  <si>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ITC Ltd</t>
  </si>
  <si>
    <t>ITC</t>
  </si>
  <si>
    <t>FMCG - Tobacco</t>
  </si>
  <si>
    <t>Hindustan Unilever Ltd</t>
  </si>
  <si>
    <t>HINDUNILVR</t>
  </si>
  <si>
    <t>FMCG - Household Products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</si>
  <si>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</si>
  <si>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</si>
  <si>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</si>
  <si>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</si>
  <si>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</si>
  <si>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</si>
  <si>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</si>
  <si>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</si>
  <si>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</si>
  <si>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</si>
  <si>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</si>
  <si>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Mahindra and Mahindra Ltd</t>
  </si>
  <si>
    <t>M&amp;M</t>
  </si>
  <si>
    <t>Four Wheelers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</si>
  <si>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</si>
  <si>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</si>
  <si>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</si>
  <si>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</si>
  <si>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</si>
  <si>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</si>
  <si>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</si>
  <si>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Kotak Mahindra Bank Ltd</t>
  </si>
  <si>
    <t>KOTAKBANK</t>
  </si>
  <si>
    <t>UltraTech Cement Ltd</t>
  </si>
  <si>
    <t>ULTRACEMCO</t>
  </si>
  <si>
    <t>Cement</t>
  </si>
  <si>
    <t>Oil and Natural Gas Corporation Ltd</t>
  </si>
  <si>
    <t>ONGC</t>
  </si>
  <si>
    <t>Oil &amp; Gas - Exploration &amp; Production</t>
  </si>
  <si>
    <t>Wipro Ltd</t>
  </si>
  <si>
    <t>WIPRO</t>
  </si>
  <si>
    <t>Hindustan Aeronautics Ltd</t>
  </si>
  <si>
    <t>HAL</t>
  </si>
  <si>
    <t>Aerospace &amp; Defense Equipments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</si>
  <si>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</si>
  <si>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</si>
  <si>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</si>
  <si>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</si>
  <si>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</si>
  <si>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</si>
  <si>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Tata Motors Ltd</t>
  </si>
  <si>
    <t>TATAMOTORS</t>
  </si>
  <si>
    <t>Adani Enterprises Ltd</t>
  </si>
  <si>
    <t>ADANIENT</t>
  </si>
  <si>
    <t>Commodities Trading</t>
  </si>
  <si>
    <t>Siemens Ltd</t>
  </si>
  <si>
    <t>SIEMENS</t>
  </si>
  <si>
    <t>Conglomerates</t>
  </si>
  <si>
    <t>Adani Ports and Special Economic Zone Ltd</t>
  </si>
  <si>
    <t>ADANIPORTS</t>
  </si>
  <si>
    <t>Ports</t>
  </si>
  <si>
    <t>Zomato Ltd</t>
  </si>
  <si>
    <t>ZOMATO</t>
  </si>
  <si>
    <t>Online Services</t>
  </si>
  <si>
    <t>Bajaj Finserv Ltd</t>
  </si>
  <si>
    <t>BAJAJFINSV</t>
  </si>
  <si>
    <t>Coal India Ltd</t>
  </si>
  <si>
    <t>COALINDIA</t>
  </si>
  <si>
    <t>Mining - Coal</t>
  </si>
  <si>
    <t>Bajaj Auto Limited</t>
  </si>
  <si>
    <t>BAJAJ-AUTO</t>
  </si>
  <si>
    <t>Two Wheelers</t>
  </si>
  <si>
    <t>Avenue Supermarts Ltd</t>
  </si>
  <si>
    <t>DMART</t>
  </si>
  <si>
    <t>Retail - Department Stores</t>
  </si>
  <si>
    <t>JSW Steel Ltd</t>
  </si>
  <si>
    <t>JSWSTEEL</t>
  </si>
  <si>
    <t>Iron &amp; Steel</t>
  </si>
  <si>
    <t>Trent Ltd</t>
  </si>
  <si>
    <t>TRENT</t>
  </si>
  <si>
    <t>Retail - Apparel</t>
  </si>
  <si>
    <t>Asian Paints Ltd</t>
  </si>
  <si>
    <t>ASIANPAINT</t>
  </si>
  <si>
    <t>Paints</t>
  </si>
  <si>
    <t>Bharat Electronics Ltd</t>
  </si>
  <si>
    <t>BEL</t>
  </si>
  <si>
    <t>Electronic Equipments</t>
  </si>
  <si>
    <t>Jio Financial Services Ltd</t>
  </si>
  <si>
    <t>JIOFIN</t>
  </si>
  <si>
    <t>Nestle India Ltd</t>
  </si>
  <si>
    <t>NESTLEIND</t>
  </si>
  <si>
    <t>FMCG - Foods</t>
  </si>
  <si>
    <t>Hindustan Zinc Ltd</t>
  </si>
  <si>
    <t>HINDZINC</t>
  </si>
  <si>
    <t>Mining - Diversified</t>
  </si>
  <si>
    <t>DLF Ltd</t>
  </si>
  <si>
    <t>DLF</t>
  </si>
  <si>
    <t>Real Estate</t>
  </si>
  <si>
    <t>Varun Beverages Ltd</t>
  </si>
  <si>
    <t>VBL</t>
  </si>
  <si>
    <t>Soft Drinks</t>
  </si>
  <si>
    <t>Adani Power Ltd</t>
  </si>
  <si>
    <t>ADANIPOWER</t>
  </si>
  <si>
    <t>Adani Green Energy Ltd</t>
  </si>
  <si>
    <t>ADANIGREEN</t>
  </si>
  <si>
    <t>Renewable Energy</t>
  </si>
  <si>
    <t>Indian Oil Corporation Ltd</t>
  </si>
  <si>
    <t>IOC</t>
  </si>
  <si>
    <t>Indian Railway Finance Corp Ltd</t>
  </si>
  <si>
    <t>IRFC</t>
  </si>
  <si>
    <t>Specialized Finance</t>
  </si>
  <si>
    <t>LTIMindtree Ltd</t>
  </si>
  <si>
    <t>LTIM</t>
  </si>
  <si>
    <t>Vedanta Ltd</t>
  </si>
  <si>
    <t>VEDL</t>
  </si>
  <si>
    <t>Metals - Diversified</t>
  </si>
  <si>
    <t>Grasim Industries Ltd</t>
  </si>
  <si>
    <t>GRASIM</t>
  </si>
  <si>
    <t>Tata Steel Ltd</t>
  </si>
  <si>
    <t>TATASTEEL</t>
  </si>
  <si>
    <t>Tech Mahindra Ltd</t>
  </si>
  <si>
    <t>TECHM</t>
  </si>
  <si>
    <t>Interglobe Aviation Ltd</t>
  </si>
  <si>
    <t>INDIGO</t>
  </si>
  <si>
    <t>Airlines</t>
  </si>
  <si>
    <t>Power Finance Corporation Ltd</t>
  </si>
  <si>
    <t>PFC</t>
  </si>
  <si>
    <t>Divi's Laboratories Ltd</t>
  </si>
  <si>
    <t>DIVISLAB</t>
  </si>
  <si>
    <t>Labs &amp; Life Sciences Services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</si>
  <si>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</si>
  <si>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</si>
  <si>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</si>
  <si>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</si>
  <si>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</si>
  <si>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</si>
  <si>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Hyundai Motor India Ltd</t>
  </si>
  <si>
    <t>HYUNDAI</t>
  </si>
  <si>
    <t>Hindalco Industries Ltd</t>
  </si>
  <si>
    <t>HINDALCO</t>
  </si>
  <si>
    <t>Metals - Aluminium</t>
  </si>
  <si>
    <t>SBI Life Insurance Company Ltd</t>
  </si>
  <si>
    <t>SBILIFE</t>
  </si>
  <si>
    <t>REC Limited</t>
  </si>
  <si>
    <t>RECLTD</t>
  </si>
  <si>
    <t>HDFC Life Insurance Company Ltd</t>
  </si>
  <si>
    <t>HDFCLIFE</t>
  </si>
  <si>
    <t>Ambuja Cements Ltd</t>
  </si>
  <si>
    <t>AMBUJACEM</t>
  </si>
  <si>
    <t>Macrotech Developers Ltd</t>
  </si>
  <si>
    <t>LODHA</t>
  </si>
  <si>
    <t>Tata Power Company Ltd</t>
  </si>
  <si>
    <t>TATAPOWER</t>
  </si>
  <si>
    <t>Gail (India) Ltd</t>
  </si>
  <si>
    <t>GAIL</t>
  </si>
  <si>
    <t>Gas Distribution</t>
  </si>
  <si>
    <t>Bank of Baroda Ltd</t>
  </si>
  <si>
    <t>BANKBARODA</t>
  </si>
  <si>
    <t>Eicher Motors Ltd</t>
  </si>
  <si>
    <t>EICHERMOT</t>
  </si>
  <si>
    <t>Trucks &amp; Buses</t>
  </si>
  <si>
    <t>Bharat Petroleum Corporation Ltd</t>
  </si>
  <si>
    <t>BPCL</t>
  </si>
  <si>
    <t>Punjab National Bank</t>
  </si>
  <si>
    <t>PNB</t>
  </si>
  <si>
    <t>Godrej Consumer Products Ltd</t>
  </si>
  <si>
    <t>GODREJCP</t>
  </si>
  <si>
    <t>FMCG - Personal Products</t>
  </si>
  <si>
    <t>Ntpc Green Energy Ltd</t>
  </si>
  <si>
    <t>NTPCGREEN</t>
  </si>
  <si>
    <t>Cipla Ltd</t>
  </si>
  <si>
    <t>CIPLA</t>
  </si>
  <si>
    <t>TVS Motor Company Ltd</t>
  </si>
  <si>
    <t>TVSMOTOR</t>
  </si>
  <si>
    <t>Bajaj Holdings and Investment Ltd</t>
  </si>
  <si>
    <t>BAJAJHLDNG</t>
  </si>
  <si>
    <t>Asset Management</t>
  </si>
  <si>
    <t>Shriram Finance Ltd</t>
  </si>
  <si>
    <t>SHRIRAMFIN</t>
  </si>
  <si>
    <t>Britannia Industries Ltd</t>
  </si>
  <si>
    <t>BRITANNIA</t>
  </si>
  <si>
    <t>Swiggy Ltd</t>
  </si>
  <si>
    <t>SWIGGY</t>
  </si>
  <si>
    <t>Indian Hotels Company Ltd</t>
  </si>
  <si>
    <t>INDHOTEL</t>
  </si>
  <si>
    <t>Hotels, Resorts &amp; Cruise Lines</t>
  </si>
  <si>
    <t>Bajaj Housing Finance Ltd</t>
  </si>
  <si>
    <t>BAJAJHFL</t>
  </si>
  <si>
    <t>CG Power and Industrial Solutions Ltd</t>
  </si>
  <si>
    <t>CGPOWER</t>
  </si>
  <si>
    <t>Samvardhana Motherson International Ltd</t>
  </si>
  <si>
    <t>MOTHERSON</t>
  </si>
  <si>
    <t>Auto Parts</t>
  </si>
  <si>
    <t>Torrent Pharmaceuticals Ltd</t>
  </si>
  <si>
    <t>TORNTPHARM</t>
  </si>
  <si>
    <t>JSW Energy Ltd</t>
  </si>
  <si>
    <t>JSWENERGY</t>
  </si>
  <si>
    <t>Indian Overseas Bank</t>
  </si>
  <si>
    <t>IOB</t>
  </si>
  <si>
    <t>United Spirits Ltd</t>
  </si>
  <si>
    <t>UNITDSPR</t>
  </si>
  <si>
    <t>Alcoholic Beverages</t>
  </si>
  <si>
    <t>Polycab India Ltd</t>
  </si>
  <si>
    <t>POLYCAB</t>
  </si>
  <si>
    <t>Electrical Components &amp; Equipments</t>
  </si>
  <si>
    <t>Info Edge (India) Ltd</t>
  </si>
  <si>
    <t>NAUKRI</t>
  </si>
  <si>
    <t>Cholamandalam Investment and Finance Company Ltd</t>
  </si>
  <si>
    <t>CHOLAFIN</t>
  </si>
  <si>
    <t>Havells India Ltd</t>
  </si>
  <si>
    <t>HAVELLS</t>
  </si>
  <si>
    <t>Oracle Financial Services Software Ltd</t>
  </si>
  <si>
    <t>OFSS</t>
  </si>
  <si>
    <t>Software Services</t>
  </si>
  <si>
    <t>Dixon Technologies (India) Ltd</t>
  </si>
  <si>
    <t>DIXON</t>
  </si>
  <si>
    <t>Home Electronics &amp; Appliances</t>
  </si>
  <si>
    <t>Mankind Pharma Ltd</t>
  </si>
  <si>
    <t>MANKIND</t>
  </si>
  <si>
    <t>Apollo Hospitals Enterprise Ltd</t>
  </si>
  <si>
    <t>APOLLOHOSP</t>
  </si>
  <si>
    <t>Hospitals &amp; Diagnostic Centres</t>
  </si>
  <si>
    <t>Bosch Ltd</t>
  </si>
  <si>
    <t>BOSCHLTD</t>
  </si>
  <si>
    <t>Max Healthcare Institute Ltd</t>
  </si>
  <si>
    <t>MAXHEALTH</t>
  </si>
  <si>
    <t>Dr Reddy's Laboratories Ltd</t>
  </si>
  <si>
    <t>DRREDDY</t>
  </si>
  <si>
    <t>Shree Cement Ltd</t>
  </si>
  <si>
    <t>SHREECEM</t>
  </si>
  <si>
    <t>Canara Bank Ltd</t>
  </si>
  <si>
    <t>CANBK</t>
  </si>
  <si>
    <t>Mazagon Dock Shipbuilders Ltd</t>
  </si>
  <si>
    <t>MAZDOCK</t>
  </si>
  <si>
    <t>Shipbuilding</t>
  </si>
  <si>
    <t>Cummins India Ltd</t>
  </si>
  <si>
    <t>CUMMINSIND</t>
  </si>
  <si>
    <t>Industrial Machinery</t>
  </si>
  <si>
    <t>Union Bank of India Ltd</t>
  </si>
  <si>
    <t>UNIONBANK</t>
  </si>
  <si>
    <t>Adani Energy Solutions Ltd</t>
  </si>
  <si>
    <t>ADANIENSOL</t>
  </si>
  <si>
    <t>Power Infrastructure</t>
  </si>
  <si>
    <t>ICICI Prudential Life Insurance Company Ltd</t>
  </si>
  <si>
    <t>ICICIPRULI</t>
  </si>
  <si>
    <t>Zydus Lifesciences Ltd</t>
  </si>
  <si>
    <t>ZYDUSLIFE</t>
  </si>
  <si>
    <t>ICICI Lombard General Insurance Company Ltd</t>
  </si>
  <si>
    <t>ICICIGI</t>
  </si>
  <si>
    <t>Solar Industries India Ltd</t>
  </si>
  <si>
    <t>SOLARINDS</t>
  </si>
  <si>
    <t>Commodity Chemicals</t>
  </si>
  <si>
    <t>Lupin Ltd</t>
  </si>
  <si>
    <t>LUPIN</t>
  </si>
  <si>
    <t>Tata Consumer Products Ltd</t>
  </si>
  <si>
    <t>TATACONSUM</t>
  </si>
  <si>
    <t>Tea &amp; Coffee</t>
  </si>
  <si>
    <t>Jindal Steel And Power Ltd</t>
  </si>
  <si>
    <t>JINDALSTEL</t>
  </si>
  <si>
    <t>Indus Towers Ltd</t>
  </si>
  <si>
    <t>INDUSTOWER</t>
  </si>
  <si>
    <t>Telecom Infrastructure</t>
  </si>
  <si>
    <t>IDBI Bank Ltd</t>
  </si>
  <si>
    <t>IDBI</t>
  </si>
  <si>
    <t>HDFC Asset Management Company Ltd</t>
  </si>
  <si>
    <t>HDFCAMC</t>
  </si>
  <si>
    <t>Hero MotoCorp Ltd</t>
  </si>
  <si>
    <t>HEROMOTOCO</t>
  </si>
  <si>
    <t>Dabur India Ltd</t>
  </si>
  <si>
    <t>DABUR</t>
  </si>
  <si>
    <t>Suzlon Energy Ltd</t>
  </si>
  <si>
    <t>SUZLON</t>
  </si>
  <si>
    <t>Renewable Energy Equipment &amp; Services</t>
  </si>
  <si>
    <t>Persistent Systems Ltd</t>
  </si>
  <si>
    <t>PERSISTENT</t>
  </si>
  <si>
    <t>Rail Vikas Nigam Ltd</t>
  </si>
  <si>
    <t>RVNL</t>
  </si>
  <si>
    <t>PB Fintech Ltd</t>
  </si>
  <si>
    <t>POLICYBZR</t>
  </si>
  <si>
    <t>GMR Airports Ltd</t>
  </si>
  <si>
    <t>GMRINFRA</t>
  </si>
  <si>
    <t>Bharat Heavy Electricals Ltd</t>
  </si>
  <si>
    <t>BHEL</t>
  </si>
  <si>
    <t>Godrej Properties Ltd</t>
  </si>
  <si>
    <t>GODREJPROP</t>
  </si>
  <si>
    <t>Hindustan Petroleum Corp Ltd</t>
  </si>
  <si>
    <t>HINDPETRO</t>
  </si>
  <si>
    <t>NHPC Ltd</t>
  </si>
  <si>
    <t>NHPC</t>
  </si>
  <si>
    <t>Adani Total Gas Ltd</t>
  </si>
  <si>
    <t>ATGL</t>
  </si>
  <si>
    <t>Marico Ltd</t>
  </si>
  <si>
    <t>MARICO</t>
  </si>
  <si>
    <t>Indian Bank</t>
  </si>
  <si>
    <t>INDIANB</t>
  </si>
  <si>
    <t>Torrent Power Ltd</t>
  </si>
  <si>
    <t>TORNTPOWER</t>
  </si>
  <si>
    <t>Oil India Ltd</t>
  </si>
  <si>
    <t>OIL</t>
  </si>
  <si>
    <t>Colgate-Palmolive (India) Ltd</t>
  </si>
  <si>
    <t>COLPAL</t>
  </si>
  <si>
    <t>Oberoi Realty Ltd</t>
  </si>
  <si>
    <t>OBEROIRLTY</t>
  </si>
  <si>
    <t>Waaree Energies Ltd</t>
  </si>
  <si>
    <t>WAAREEENER</t>
  </si>
  <si>
    <t>Muthoot Finance Ltd</t>
  </si>
  <si>
    <t>MUTHOOTFIN</t>
  </si>
  <si>
    <t>Indusind Bank Ltd</t>
  </si>
  <si>
    <t>INDUSINDBK</t>
  </si>
  <si>
    <t>Prestige Estates Projects Ltd</t>
  </si>
  <si>
    <t>PRESTIGE</t>
  </si>
  <si>
    <t>Kalyan Jewellers India Ltd</t>
  </si>
  <si>
    <t>KALYANKJIL</t>
  </si>
  <si>
    <t>Aurobindo Pharma Ltd</t>
  </si>
  <si>
    <t>AUROPHARMA</t>
  </si>
  <si>
    <t>General Insurance Corporation of India</t>
  </si>
  <si>
    <t>GICRE</t>
  </si>
  <si>
    <t>Tube Investments of India Ltd</t>
  </si>
  <si>
    <t>TIINDIA</t>
  </si>
  <si>
    <t>Cycles</t>
  </si>
  <si>
    <t>Bharti Hexacom Ltd</t>
  </si>
  <si>
    <t>BHARTIHEXA</t>
  </si>
  <si>
    <t>SRF Ltd</t>
  </si>
  <si>
    <t>SRF</t>
  </si>
  <si>
    <t>Ashok Leyland Ltd</t>
  </si>
  <si>
    <t>ASHOKLEY</t>
  </si>
  <si>
    <t>NMDC Ltd</t>
  </si>
  <si>
    <t>NMDC</t>
  </si>
  <si>
    <t>Mining - Iron Ore</t>
  </si>
  <si>
    <t>SBI Cards and Payment Services Ltd</t>
  </si>
  <si>
    <t>SBICARD</t>
  </si>
  <si>
    <t>Payment Infrastructure</t>
  </si>
  <si>
    <t>Alkem Laboratories Ltd</t>
  </si>
  <si>
    <t>ALKEM</t>
  </si>
  <si>
    <t>JSW Infrastructure Ltd</t>
  </si>
  <si>
    <t>JSWINFRA</t>
  </si>
  <si>
    <t>Patanjali Foods Ltd</t>
  </si>
  <si>
    <t>PATANJALI</t>
  </si>
  <si>
    <t>Packaged Foods &amp; Meats</t>
  </si>
  <si>
    <t>Indian Railway Catering and Tourism Corporation Ltd</t>
  </si>
  <si>
    <t>IRCTC</t>
  </si>
  <si>
    <t>Yes Bank Ltd</t>
  </si>
  <si>
    <t>YESBANK</t>
  </si>
  <si>
    <t>Fertilisers And Chemicals Travancore Ltd</t>
  </si>
  <si>
    <t>FACT</t>
  </si>
  <si>
    <t>Fertilizers &amp; Agro Chemicals</t>
  </si>
  <si>
    <t>Bharat Forge Ltd</t>
  </si>
  <si>
    <t>BHARATFORG</t>
  </si>
  <si>
    <t>PI Industries Ltd</t>
  </si>
  <si>
    <t>PIIND</t>
  </si>
  <si>
    <t>Phoenix Mills Ltd</t>
  </si>
  <si>
    <t>PHOENIXLTD</t>
  </si>
  <si>
    <t>UNO Minda Ltd</t>
  </si>
  <si>
    <t>UNOMINDA</t>
  </si>
  <si>
    <t>BSE Ltd</t>
  </si>
  <si>
    <t>BSE</t>
  </si>
  <si>
    <t>Stock Exchanges &amp; Ratings</t>
  </si>
  <si>
    <t>Abbott India Ltd</t>
  </si>
  <si>
    <t>ABBOTINDIA</t>
  </si>
  <si>
    <t>Jindal Stainless Ltd</t>
  </si>
  <si>
    <t>JSL</t>
  </si>
  <si>
    <t>UCO Bank</t>
  </si>
  <si>
    <t>UCOBANK</t>
  </si>
  <si>
    <t>Supreme Industries Ltd</t>
  </si>
  <si>
    <t>SUPREMEIND</t>
  </si>
  <si>
    <t>Plastic Products</t>
  </si>
  <si>
    <t>One 97 Communications Ltd</t>
  </si>
  <si>
    <t>PAYTM</t>
  </si>
  <si>
    <t>Business Support Services</t>
  </si>
  <si>
    <t>Linde India Ltd</t>
  </si>
  <si>
    <t>LINDEINDIA</t>
  </si>
  <si>
    <t>Vodafone Idea Ltd</t>
  </si>
  <si>
    <t>IDEA</t>
  </si>
  <si>
    <t>Coforge Ltd</t>
  </si>
  <si>
    <t>COFORGE</t>
  </si>
  <si>
    <t>Indian Renewable Energy Development Agency Ltd</t>
  </si>
  <si>
    <t>IREDA</t>
  </si>
  <si>
    <t>Premier Energies Ltd</t>
  </si>
  <si>
    <t>PREMIERENE</t>
  </si>
  <si>
    <t>Mphasis Ltd</t>
  </si>
  <si>
    <t>MPHASIS</t>
  </si>
  <si>
    <t>Motilal Oswal Financial Services Ltd</t>
  </si>
  <si>
    <t>MOTILALOFS</t>
  </si>
  <si>
    <t>Diversified Financials</t>
  </si>
  <si>
    <t>Schaeffler India Ltd</t>
  </si>
  <si>
    <t>SCHAEFFLER</t>
  </si>
  <si>
    <t>L&amp;T Technology Services Ltd</t>
  </si>
  <si>
    <t>LTTS</t>
  </si>
  <si>
    <t>Voltas Ltd</t>
  </si>
  <si>
    <t>VOLTAS</t>
  </si>
  <si>
    <t>Berger Paints India Ltd</t>
  </si>
  <si>
    <t>BERGEPAINT</t>
  </si>
  <si>
    <t>Balkrishna Industries Ltd</t>
  </si>
  <si>
    <t>BALKRISIND</t>
  </si>
  <si>
    <t>Tires &amp; Rubber</t>
  </si>
  <si>
    <t>Lloyds Metals And Energy Ltd</t>
  </si>
  <si>
    <t>LLOYDSME</t>
  </si>
  <si>
    <t>MRF Ltd</t>
  </si>
  <si>
    <t>MRF</t>
  </si>
  <si>
    <t>Fortis Healthcare Ltd</t>
  </si>
  <si>
    <t>FORTIS</t>
  </si>
  <si>
    <t>Bank of India Ltd</t>
  </si>
  <si>
    <t>BANKINDIA</t>
  </si>
  <si>
    <t>Thermax Limited</t>
  </si>
  <si>
    <t>THERMAX</t>
  </si>
  <si>
    <t>Central Bank of India Ltd</t>
  </si>
  <si>
    <t>CENTRALBK</t>
  </si>
  <si>
    <t>Federal Bank Ltd</t>
  </si>
  <si>
    <t>FEDERALBNK</t>
  </si>
  <si>
    <t>Aditya Birla Capital Ltd</t>
  </si>
  <si>
    <t>ABCAPITAL</t>
  </si>
  <si>
    <t>Coromandel International Ltd</t>
  </si>
  <si>
    <t>COROMANDEL</t>
  </si>
  <si>
    <t>United Breweries Ltd</t>
  </si>
  <si>
    <t>UBL</t>
  </si>
  <si>
    <t>Container Corporation of India Ltd</t>
  </si>
  <si>
    <t>CONCOR</t>
  </si>
  <si>
    <t>Logistics</t>
  </si>
  <si>
    <t>Procter &amp; Gamble Hygiene and Health Care Ltd</t>
  </si>
  <si>
    <t>PGHH</t>
  </si>
  <si>
    <t>Tata Communications Ltd</t>
  </si>
  <si>
    <t>TATACOMM</t>
  </si>
  <si>
    <t>Hitachi Energy India Ltd</t>
  </si>
  <si>
    <t>POWERINDIA</t>
  </si>
  <si>
    <t>Page Industries Ltd</t>
  </si>
  <si>
    <t>PAGEIND</t>
  </si>
  <si>
    <t>Apparel &amp; Accessories</t>
  </si>
  <si>
    <t>Steel Authority of India Ltd</t>
  </si>
  <si>
    <t>SAIL</t>
  </si>
  <si>
    <t>Petronet LNG Ltd</t>
  </si>
  <si>
    <t>PETRONET</t>
  </si>
  <si>
    <t>Oil &amp; Gas - Storage &amp; Transportation</t>
  </si>
  <si>
    <t>Astral Ltd</t>
  </si>
  <si>
    <t>ASTRAL</t>
  </si>
  <si>
    <t>Building Products - Pipes</t>
  </si>
  <si>
    <t>IDFC First Bank Ltd</t>
  </si>
  <si>
    <t>IDFCFIRSTB</t>
  </si>
  <si>
    <t>Housing and Urban Development Corporation Ltd</t>
  </si>
  <si>
    <t>HUDCO</t>
  </si>
  <si>
    <t>Fsn E-Commerce Ventures Ltd</t>
  </si>
  <si>
    <t>NYKAA</t>
  </si>
  <si>
    <t>Wellness Services</t>
  </si>
  <si>
    <t>GE Vernova T&amp;D India Ltd</t>
  </si>
  <si>
    <t>GVT&amp;D</t>
  </si>
  <si>
    <t>UPL Ltd</t>
  </si>
  <si>
    <t>UPL</t>
  </si>
  <si>
    <t>SJVN Ltd</t>
  </si>
  <si>
    <t>SJVN</t>
  </si>
  <si>
    <t>Biocon Ltd</t>
  </si>
  <si>
    <t>BIOCON</t>
  </si>
  <si>
    <t>Biotechnology</t>
  </si>
  <si>
    <t>Bank of Maharashtra Ltd</t>
  </si>
  <si>
    <t>MAHABANK</t>
  </si>
  <si>
    <t>Sundaram Finance Ltd</t>
  </si>
  <si>
    <t>SUNDARMFIN</t>
  </si>
  <si>
    <t>National Aluminium Co Ltd</t>
  </si>
  <si>
    <t>NATIONALUM</t>
  </si>
  <si>
    <t>Nippon Life India Asset Management Ltd</t>
  </si>
  <si>
    <t>NAM-INDIA</t>
  </si>
  <si>
    <t>Gujarat Fluorochemicals Ltd</t>
  </si>
  <si>
    <t>FLUOROCHEM</t>
  </si>
  <si>
    <t>Specialty Chemicals</t>
  </si>
  <si>
    <t>Cochin Shipyard Ltd</t>
  </si>
  <si>
    <t>COCHINSHIP</t>
  </si>
  <si>
    <t>Bharat Dynamics Ltd</t>
  </si>
  <si>
    <t>BDL</t>
  </si>
  <si>
    <t>Tata Elxsi Ltd</t>
  </si>
  <si>
    <t>TATAELXSI</t>
  </si>
  <si>
    <t>AU Small Finance Bank Ltd</t>
  </si>
  <si>
    <t>AUBANK</t>
  </si>
  <si>
    <t>APL Apollo Tubes Ltd</t>
  </si>
  <si>
    <t>APLAPOLLO</t>
  </si>
  <si>
    <t>360 One Wam Ltd</t>
  </si>
  <si>
    <t>360ONE</t>
  </si>
  <si>
    <t>Investment Banking &amp; Brokerage</t>
  </si>
  <si>
    <t>Glenmark Pharmaceuticals Ltd</t>
  </si>
  <si>
    <t>GLENMARK</t>
  </si>
  <si>
    <t>Jubilant Foodworks Ltd</t>
  </si>
  <si>
    <t>JUBLFOOD</t>
  </si>
  <si>
    <t>Restaurants &amp; Cafes</t>
  </si>
  <si>
    <t>Sona BLW Precision Forgings Ltd</t>
  </si>
  <si>
    <t>SONACOMS</t>
  </si>
  <si>
    <t>KEI Industries Ltd</t>
  </si>
  <si>
    <t>KEI</t>
  </si>
  <si>
    <t>Cables</t>
  </si>
  <si>
    <t>ACC Ltd</t>
  </si>
  <si>
    <t>ACC</t>
  </si>
  <si>
    <t>Ola Electric Mobility Ltd</t>
  </si>
  <si>
    <t>OLAELEC</t>
  </si>
  <si>
    <t>Apar Industries Ltd</t>
  </si>
  <si>
    <t>APARINDS</t>
  </si>
  <si>
    <t>GlaxoSmithKline Pharmaceuticals Ltd</t>
  </si>
  <si>
    <t>GLAXO</t>
  </si>
  <si>
    <t>Adani Wilmar Ltd</t>
  </si>
  <si>
    <t>AWL</t>
  </si>
  <si>
    <t>Max Financial Services Ltd</t>
  </si>
  <si>
    <t>MFSL</t>
  </si>
  <si>
    <t>Kaynes Technology India Ltd</t>
  </si>
  <si>
    <t>KAYNES</t>
  </si>
  <si>
    <t>KPIT Technologies Ltd</t>
  </si>
  <si>
    <t>KPITTECH</t>
  </si>
  <si>
    <t>Blue Star Ltd</t>
  </si>
  <si>
    <t>BLUESTARCO</t>
  </si>
  <si>
    <t>CRISIL Ltd</t>
  </si>
  <si>
    <t>CRISIL</t>
  </si>
  <si>
    <t>Exide Industries Ltd</t>
  </si>
  <si>
    <t>EXIDEIND</t>
  </si>
  <si>
    <t>Batteries</t>
  </si>
  <si>
    <t>Tata Technologies Ltd</t>
  </si>
  <si>
    <t>TATATECH</t>
  </si>
  <si>
    <t>Escorts Kubota Ltd</t>
  </si>
  <si>
    <t>ESCORTS</t>
  </si>
  <si>
    <t>Tractors</t>
  </si>
  <si>
    <t>IPCA Laboratories Ltd</t>
  </si>
  <si>
    <t>IPCALAB</t>
  </si>
  <si>
    <t>Ajanta Pharma Ltd</t>
  </si>
  <si>
    <t>AJANTPHARM</t>
  </si>
  <si>
    <t>Syngene International Ltd</t>
  </si>
  <si>
    <t>SYNGENE</t>
  </si>
  <si>
    <t>Punjab &amp; Sind Bank</t>
  </si>
  <si>
    <t>PSB</t>
  </si>
  <si>
    <t>L&amp;T Finance Ltd</t>
  </si>
  <si>
    <t>LTF</t>
  </si>
  <si>
    <t>Deepak Nitrite Ltd</t>
  </si>
  <si>
    <t>DEEPAKNTR</t>
  </si>
  <si>
    <t>NLC India Ltd</t>
  </si>
  <si>
    <t>NLCINDIA</t>
  </si>
  <si>
    <t>Dalmia Bharat Ltd</t>
  </si>
  <si>
    <t>DALBHARAT</t>
  </si>
  <si>
    <t>Godrej Industries Ltd</t>
  </si>
  <si>
    <t>GODREJIND</t>
  </si>
  <si>
    <t>Honeywell Automation India Ltd</t>
  </si>
  <si>
    <t>HONAUT</t>
  </si>
  <si>
    <t>Central Depository Services (India) Ltd</t>
  </si>
  <si>
    <t>CDSL</t>
  </si>
  <si>
    <t>J K Cement Ltd</t>
  </si>
  <si>
    <t>JKCEMENT</t>
  </si>
  <si>
    <t>Mahindra and Mahindra Financial Services Ltd</t>
  </si>
  <si>
    <t>M&amp;MFIN</t>
  </si>
  <si>
    <t>LIC Housing Finance Ltd</t>
  </si>
  <si>
    <t>LICHSGFIN</t>
  </si>
  <si>
    <t>Home Financing</t>
  </si>
  <si>
    <t>Piramal Pharma Ltd</t>
  </si>
  <si>
    <t>PPLPHARMA</t>
  </si>
  <si>
    <t>3M India Ltd</t>
  </si>
  <si>
    <t>3MINDIA</t>
  </si>
  <si>
    <t>Stationery</t>
  </si>
  <si>
    <t>Tata Investment Corporation Ltd</t>
  </si>
  <si>
    <t>TATAINVEST</t>
  </si>
  <si>
    <t>KPR Mill Ltd</t>
  </si>
  <si>
    <t>KPRMILL</t>
  </si>
  <si>
    <t>Textiles</t>
  </si>
  <si>
    <t>Gujarat Gas Ltd</t>
  </si>
  <si>
    <t>GUJGASLTD</t>
  </si>
  <si>
    <t>IRB Infrastructure Developers Ltd</t>
  </si>
  <si>
    <t>IRB</t>
  </si>
  <si>
    <t>Metro Brands Ltd</t>
  </si>
  <si>
    <t>METROBRAND</t>
  </si>
  <si>
    <t>Footwear</t>
  </si>
  <si>
    <t>Apollo Tyres Ltd</t>
  </si>
  <si>
    <t>APOLLOTYRE</t>
  </si>
  <si>
    <t>New India Assurance Company Ltd</t>
  </si>
  <si>
    <t>NIACL</t>
  </si>
  <si>
    <t>Aditya Birla Fashion and Retail Ltd</t>
  </si>
  <si>
    <t>ABFRL</t>
  </si>
  <si>
    <t>Endurance Technologies Ltd</t>
  </si>
  <si>
    <t>ENDURANCE</t>
  </si>
  <si>
    <t>Suven Pharmaceuticals Ltd</t>
  </si>
  <si>
    <t>SUVENPHAR</t>
  </si>
  <si>
    <t>KEC International Ltd</t>
  </si>
  <si>
    <t>KEC</t>
  </si>
  <si>
    <t>Vedant Fashions Ltd</t>
  </si>
  <si>
    <t>MANYAVAR</t>
  </si>
  <si>
    <t>AIA Engineering Ltd</t>
  </si>
  <si>
    <t>AIAENG</t>
  </si>
  <si>
    <t>Embassy Office Parks REIT</t>
  </si>
  <si>
    <t>EMBASSY</t>
  </si>
  <si>
    <t>Multi Commodity Exchange of India Ltd</t>
  </si>
  <si>
    <t>MCX</t>
  </si>
  <si>
    <t>Aditya Birla Real Estate Ltd</t>
  </si>
  <si>
    <t>ABREL</t>
  </si>
  <si>
    <t>Gillette India Ltd</t>
  </si>
  <si>
    <t>GILLETTE</t>
  </si>
  <si>
    <t>Go Digit General Insurance Ltd</t>
  </si>
  <si>
    <t>GODIGIT</t>
  </si>
  <si>
    <t>Brigade Enterprises Ltd</t>
  </si>
  <si>
    <t>BRIGADE</t>
  </si>
  <si>
    <t>Laurus Labs Ltd</t>
  </si>
  <si>
    <t>LAURUSLABS</t>
  </si>
  <si>
    <t>Brainbees Solutions Ltd</t>
  </si>
  <si>
    <t>FIRSTCRY</t>
  </si>
  <si>
    <t>Radico Khaitan Ltd</t>
  </si>
  <si>
    <t>RADICO</t>
  </si>
  <si>
    <t>Global Health Ltd</t>
  </si>
  <si>
    <t>MEDANTA</t>
  </si>
  <si>
    <t>Sun Tv Network Ltd</t>
  </si>
  <si>
    <t>SUNTV</t>
  </si>
  <si>
    <t>TV Channels &amp; Broadcasters</t>
  </si>
  <si>
    <t>Jyoti CNC Automation Ltd</t>
  </si>
  <si>
    <t>JYOTICNC</t>
  </si>
  <si>
    <t>Aegis Logistics Ltd</t>
  </si>
  <si>
    <t>AEGISLOG</t>
  </si>
  <si>
    <t>Gland Pharma Ltd</t>
  </si>
  <si>
    <t>GLAND</t>
  </si>
  <si>
    <t>Cholamandalam Financial Holdings Ltd</t>
  </si>
  <si>
    <t>CHOLAHLDNG</t>
  </si>
  <si>
    <t>Godfrey Phillips India Ltd</t>
  </si>
  <si>
    <t>GODFRYPHLP</t>
  </si>
  <si>
    <t>Poly Medicure Ltd</t>
  </si>
  <si>
    <t>POLYMED</t>
  </si>
  <si>
    <t>Health Care Equipment &amp; Supplies</t>
  </si>
  <si>
    <t>Star Health and Allied Insurance Company Ltd</t>
  </si>
  <si>
    <t>STARHEALTH</t>
  </si>
  <si>
    <t>Tata Chemicals Ltd</t>
  </si>
  <si>
    <t>TATACHEM</t>
  </si>
  <si>
    <t>Bandhan Bank Ltd</t>
  </si>
  <si>
    <t>BANDHANBNK</t>
  </si>
  <si>
    <t>ICICI Securities Ltd</t>
  </si>
  <si>
    <t>ISEC</t>
  </si>
  <si>
    <t>Motherson Sumi Wiring India Ltd</t>
  </si>
  <si>
    <t>MSUMI</t>
  </si>
  <si>
    <t>Authum Investment &amp; Infrastructure Ltd</t>
  </si>
  <si>
    <t>AIIL</t>
  </si>
  <si>
    <t>J B Chemicals and Pharmaceuticals Ltd</t>
  </si>
  <si>
    <t>JBCHEPHARM</t>
  </si>
  <si>
    <t>ITI Ltd</t>
  </si>
  <si>
    <t>ITI</t>
  </si>
  <si>
    <t>Telecom Equipments</t>
  </si>
  <si>
    <t>Piramal Enterprises Ltd</t>
  </si>
  <si>
    <t>PEL</t>
  </si>
  <si>
    <t>Poonawalla Fincorp Ltd</t>
  </si>
  <si>
    <t>POONAWALLA</t>
  </si>
  <si>
    <t>Emami Ltd</t>
  </si>
  <si>
    <t>EMAMILTD</t>
  </si>
  <si>
    <t>Mangalore Refinery and Petrochemicals Ltd</t>
  </si>
  <si>
    <t>MRPL</t>
  </si>
  <si>
    <t>Hindustan Copper Ltd</t>
  </si>
  <si>
    <t>HINDCOPPER</t>
  </si>
  <si>
    <t>Mining - Copper</t>
  </si>
  <si>
    <t>Bayer Cropscience Ltd</t>
  </si>
  <si>
    <t>BAYERCROP</t>
  </si>
  <si>
    <t>Angel One Ltd</t>
  </si>
  <si>
    <t>ANGELONE</t>
  </si>
  <si>
    <t>Himadri Speciality Chemical Ltd</t>
  </si>
  <si>
    <t>HSCL</t>
  </si>
  <si>
    <t>Sumitomo Chemical India Ltd</t>
  </si>
  <si>
    <t>SUMICHEM</t>
  </si>
  <si>
    <t>NBCC (India) Ltd</t>
  </si>
  <si>
    <t>NBCC</t>
  </si>
  <si>
    <t>Carborundum Universal Ltd</t>
  </si>
  <si>
    <t>CARBORUNIV</t>
  </si>
  <si>
    <t>Narayana Hrudayalaya Ltd</t>
  </si>
  <si>
    <t>NH</t>
  </si>
  <si>
    <t>Inox Wind Ltd</t>
  </si>
  <si>
    <t>INOXWIND</t>
  </si>
  <si>
    <t>TVS Holdings Ltd</t>
  </si>
  <si>
    <t>TVSHLTD</t>
  </si>
  <si>
    <t>Crompton Greaves Consumer Electricals Ltd</t>
  </si>
  <si>
    <t>CROMPTON</t>
  </si>
  <si>
    <t>Emcure Pharmaceuticals Ltd</t>
  </si>
  <si>
    <t>EMCURE</t>
  </si>
  <si>
    <t>Firstsource Solutions Ltd</t>
  </si>
  <si>
    <t>FSL</t>
  </si>
  <si>
    <t>Outsourced services</t>
  </si>
  <si>
    <t>Timken India Ltd</t>
  </si>
  <si>
    <t>TIMKEN</t>
  </si>
  <si>
    <t>Natco Pharma Ltd</t>
  </si>
  <si>
    <t>NATCOPHARM</t>
  </si>
  <si>
    <t>Computer Age Management Services Ltd</t>
  </si>
  <si>
    <t>CAMS</t>
  </si>
  <si>
    <t>SKF India Ltd</t>
  </si>
  <si>
    <t>SKFINDIA</t>
  </si>
  <si>
    <t>Delhivery Ltd</t>
  </si>
  <si>
    <t>DELHIVERY</t>
  </si>
  <si>
    <t>Indraprastha Gas Ltd</t>
  </si>
  <si>
    <t>IGL</t>
  </si>
  <si>
    <t>Hatsun Agro Product Ltd</t>
  </si>
  <si>
    <t>HATSUN</t>
  </si>
  <si>
    <t>Affle (India) Ltd</t>
  </si>
  <si>
    <t>AFFLE</t>
  </si>
  <si>
    <t>Advertising</t>
  </si>
  <si>
    <t>EIH Ltd</t>
  </si>
  <si>
    <t>EIHOTEL</t>
  </si>
  <si>
    <t>Dr. Lal PathLabs Ltd</t>
  </si>
  <si>
    <t>LALPATHLAB</t>
  </si>
  <si>
    <t>CESC Ltd</t>
  </si>
  <si>
    <t>CESC</t>
  </si>
  <si>
    <t>Anant Raj Ltd</t>
  </si>
  <si>
    <t>ANANTRAJ</t>
  </si>
  <si>
    <t>Ramco Cements Limited</t>
  </si>
  <si>
    <t>RAMCOCEM</t>
  </si>
  <si>
    <t>Pfizer Ltd</t>
  </si>
  <si>
    <t>PFIZER</t>
  </si>
  <si>
    <t>Aditya Birla Sun Life AMC Ltd</t>
  </si>
  <si>
    <t>ABSLAMC</t>
  </si>
  <si>
    <t>BASF India Ltd</t>
  </si>
  <si>
    <t>BASF</t>
  </si>
  <si>
    <t>Krishna Institute of Medical Sciences Ltd</t>
  </si>
  <si>
    <t>KIMS</t>
  </si>
  <si>
    <t>Whirlpool of India Ltd</t>
  </si>
  <si>
    <t>WHIRLPOOL</t>
  </si>
  <si>
    <t>Nuvama Wealth Management Ltd</t>
  </si>
  <si>
    <t>NUVAMA</t>
  </si>
  <si>
    <t>Amara Raja Energy &amp; Mobility Ltd</t>
  </si>
  <si>
    <t>ARE&amp;M</t>
  </si>
  <si>
    <t>Grindwell Norton Ltd</t>
  </si>
  <si>
    <t>GRINDWELL</t>
  </si>
  <si>
    <t>Aster DM Healthcare Ltd</t>
  </si>
  <si>
    <t>ASTERDM</t>
  </si>
  <si>
    <t>Sundram Fasteners Ltd</t>
  </si>
  <si>
    <t>SUNDRMFAST</t>
  </si>
  <si>
    <t>ZF Commercial Vehicle Control Systems India Ltd</t>
  </si>
  <si>
    <t>ZFCVINDIA</t>
  </si>
  <si>
    <t>PNB Housing Finance Ltd</t>
  </si>
  <si>
    <t>PNBHOUSING</t>
  </si>
  <si>
    <t>Tejas Networks Ltd</t>
  </si>
  <si>
    <t>TEJASNET</t>
  </si>
  <si>
    <t>Triveni Turbine Ltd</t>
  </si>
  <si>
    <t>TRITURBINE</t>
  </si>
  <si>
    <t>Shyam Metalics and Energy Ltd</t>
  </si>
  <si>
    <t>SHYAMMETL</t>
  </si>
  <si>
    <t>Wockhardt Ltd</t>
  </si>
  <si>
    <t>WOCKPHARMA</t>
  </si>
  <si>
    <t>Ratnamani Metals and Tubes Ltd</t>
  </si>
  <si>
    <t>RATNAMANI</t>
  </si>
  <si>
    <t>CPSE ETF</t>
  </si>
  <si>
    <t>CPSEETF</t>
  </si>
  <si>
    <t>Equity</t>
  </si>
  <si>
    <t>Neuland Laboratories Ltd</t>
  </si>
  <si>
    <t>NEULANDLAB</t>
  </si>
  <si>
    <t>Concord Biotech Ltd</t>
  </si>
  <si>
    <t>CONCORDBIO</t>
  </si>
  <si>
    <t>KIOCL Ltd</t>
  </si>
  <si>
    <t>KIOCL</t>
  </si>
  <si>
    <t>Kansai Nerolac Paints Ltd</t>
  </si>
  <si>
    <t>KANSAINER</t>
  </si>
  <si>
    <t>Swan Energy Ltd</t>
  </si>
  <si>
    <t>SWANENERGY</t>
  </si>
  <si>
    <t>Atul Ltd</t>
  </si>
  <si>
    <t>ATUL</t>
  </si>
  <si>
    <t>Alembic Pharmaceuticals Ltd</t>
  </si>
  <si>
    <t>APLLTD</t>
  </si>
  <si>
    <t>Chambal Fertilisers and Chemicals Ltd</t>
  </si>
  <si>
    <t>CHAMBLFERT</t>
  </si>
  <si>
    <t>Cyient Ltd</t>
  </si>
  <si>
    <t>CYIENT</t>
  </si>
  <si>
    <t>Jupiter Wagons Ltd</t>
  </si>
  <si>
    <t>JWL</t>
  </si>
  <si>
    <t>Rail</t>
  </si>
  <si>
    <t>Kfin Technologies Ltd</t>
  </si>
  <si>
    <t>KFINTECH</t>
  </si>
  <si>
    <t>Welspun Corp Ltd</t>
  </si>
  <si>
    <t>WELCORP</t>
  </si>
  <si>
    <t>Elgi Equipments Ltd</t>
  </si>
  <si>
    <t>ELGIEQUIP</t>
  </si>
  <si>
    <t>Ircon International Ltd</t>
  </si>
  <si>
    <t>IRCON</t>
  </si>
  <si>
    <t>Gujarat State Petronet Ltd</t>
  </si>
  <si>
    <t>GSPL</t>
  </si>
  <si>
    <t>Castrol India Ltd</t>
  </si>
  <si>
    <t>CASTROLIND</t>
  </si>
  <si>
    <t>Bikaji Foods International Ltd</t>
  </si>
  <si>
    <t>BIKAJI</t>
  </si>
  <si>
    <t>Garden Reach Shipbuilders &amp; Engineers Ltd</t>
  </si>
  <si>
    <t>GRSE</t>
  </si>
  <si>
    <t>Amber Enterprises India Ltd</t>
  </si>
  <si>
    <t>AMBER</t>
  </si>
  <si>
    <t>Jindal SAW Ltd</t>
  </si>
  <si>
    <t>JINDALSAW</t>
  </si>
  <si>
    <t>PG Electroplast Ltd</t>
  </si>
  <si>
    <t>PGEL</t>
  </si>
  <si>
    <t>Nexus Select Trust</t>
  </si>
  <si>
    <t>NXST</t>
  </si>
  <si>
    <t>Mindspace Business Parks REIT</t>
  </si>
  <si>
    <t>MINDSPACE</t>
  </si>
  <si>
    <t>Eris Lifesciences Ltd</t>
  </si>
  <si>
    <t>ERIS</t>
  </si>
  <si>
    <t>Devyani International Ltd</t>
  </si>
  <si>
    <t>DEVYANI</t>
  </si>
  <si>
    <t>Schneider Electric Infrastructure Ltd</t>
  </si>
  <si>
    <t>SCHNEIDER</t>
  </si>
  <si>
    <t>NCC Ltd</t>
  </si>
  <si>
    <t>NCC</t>
  </si>
  <si>
    <t>Chalet Hotels Ltd</t>
  </si>
  <si>
    <t>CHALET</t>
  </si>
  <si>
    <t>Jubilant Pharmova Ltd</t>
  </si>
  <si>
    <t>JUBLPHARMA</t>
  </si>
  <si>
    <t>Vinati Organics Ltd</t>
  </si>
  <si>
    <t>VINATIORGA</t>
  </si>
  <si>
    <t>Kajaria Ceramics Ltd</t>
  </si>
  <si>
    <t>KAJARIACER</t>
  </si>
  <si>
    <t>Building Products - Ceramics</t>
  </si>
  <si>
    <t>Karur Vysya Bank Ltd</t>
  </si>
  <si>
    <t>KARURVYSYA</t>
  </si>
  <si>
    <t>JBM Auto Ltd</t>
  </si>
  <si>
    <t>JBMA</t>
  </si>
  <si>
    <t>Signatureglobal (India) Ltd</t>
  </si>
  <si>
    <t>SIGNATURE</t>
  </si>
  <si>
    <t>Aadhar Housing Finance Ltd</t>
  </si>
  <si>
    <t>AADHARHFC</t>
  </si>
  <si>
    <t>Kalpataru Projects International Ltd</t>
  </si>
  <si>
    <t>KPIL</t>
  </si>
  <si>
    <t>V Guard Industries Ltd</t>
  </si>
  <si>
    <t>VGUARD</t>
  </si>
  <si>
    <t>Finolex Cables Ltd</t>
  </si>
  <si>
    <t>FINCABLES</t>
  </si>
  <si>
    <t>Kirloskar Brothers Ltd</t>
  </si>
  <si>
    <t>KIRLOSBROS</t>
  </si>
  <si>
    <t>HFCL Ltd</t>
  </si>
  <si>
    <t>HFCL</t>
  </si>
  <si>
    <t>IIFL Finance Ltd</t>
  </si>
  <si>
    <t>IIFL</t>
  </si>
  <si>
    <t>Bata India Ltd</t>
  </si>
  <si>
    <t>BATAINDIA</t>
  </si>
  <si>
    <t>Five-Star Business Finance Ltd</t>
  </si>
  <si>
    <t>FIVESTAR</t>
  </si>
  <si>
    <t>CIE Automotive India Ltd</t>
  </si>
  <si>
    <t>CIEINDIA</t>
  </si>
  <si>
    <t>Sonata Software Ltd</t>
  </si>
  <si>
    <t>SONATSOFTW</t>
  </si>
  <si>
    <t>Afcons Infrastructure Ltd</t>
  </si>
  <si>
    <t>AFCONS</t>
  </si>
  <si>
    <t>Cello World Ltd</t>
  </si>
  <si>
    <t>CELLO</t>
  </si>
  <si>
    <t>Newgen Software Technologies Ltd</t>
  </si>
  <si>
    <t>NEWGEN</t>
  </si>
  <si>
    <t>Jai Balaji Industries Ltd</t>
  </si>
  <si>
    <t>JAIBALAJI</t>
  </si>
  <si>
    <t>Niva Bupa Health Insurance Company Ltd</t>
  </si>
  <si>
    <t>NIVABUPA</t>
  </si>
  <si>
    <t>Caplin Point Laboratories Ltd</t>
  </si>
  <si>
    <t>CAPLIPOINT</t>
  </si>
  <si>
    <t>LMW Ltd</t>
  </si>
  <si>
    <t>LMW</t>
  </si>
  <si>
    <t>Blue Dart Express Ltd</t>
  </si>
  <si>
    <t>BLUEDART</t>
  </si>
  <si>
    <t>BEML Ltd</t>
  </si>
  <si>
    <t>BEML</t>
  </si>
  <si>
    <t>Navin Fluorine International Ltd</t>
  </si>
  <si>
    <t>NAVINFLUOR</t>
  </si>
  <si>
    <t>Techno Electric &amp; Engineering Company Ltd</t>
  </si>
  <si>
    <t>TECHNOE</t>
  </si>
  <si>
    <t>HBL Engineering Ltd</t>
  </si>
  <si>
    <t>HBLPOWER</t>
  </si>
  <si>
    <t>Ramkrishna Forgings Ltd</t>
  </si>
  <si>
    <t>RKFORGE</t>
  </si>
  <si>
    <t>PTC Industries Ltd</t>
  </si>
  <si>
    <t>PTCIL</t>
  </si>
  <si>
    <t>Zensar Technologies Ltd</t>
  </si>
  <si>
    <t>ZENSARTECH</t>
  </si>
  <si>
    <t>Trident Ltd</t>
  </si>
  <si>
    <t>TRIDENT</t>
  </si>
  <si>
    <t>Anand Rathi Wealth Ltd</t>
  </si>
  <si>
    <t>ANANDRATHI</t>
  </si>
  <si>
    <t>Asahi India Glass Ltd</t>
  </si>
  <si>
    <t>ASAHIINDIA</t>
  </si>
  <si>
    <t>Doms Industries Ltd</t>
  </si>
  <si>
    <t>DOMS</t>
  </si>
  <si>
    <t>DCM Shriram Ltd</t>
  </si>
  <si>
    <t>DCMSHRIRAM</t>
  </si>
  <si>
    <t>IFCI Ltd</t>
  </si>
  <si>
    <t>IFCI</t>
  </si>
  <si>
    <t>Century Plyboards (India) Ltd</t>
  </si>
  <si>
    <t>CENTURYPLY</t>
  </si>
  <si>
    <t>Wood Products</t>
  </si>
  <si>
    <t>Capri Global Capital Ltd</t>
  </si>
  <si>
    <t>CGCL</t>
  </si>
  <si>
    <t>Sobha Ltd</t>
  </si>
  <si>
    <t>SOBHA</t>
  </si>
  <si>
    <t>Rainbow Children's Medicare Ltd</t>
  </si>
  <si>
    <t>RAINBOW</t>
  </si>
  <si>
    <t>Deepak Fertilisers and Petrochemicals Corp Ltd</t>
  </si>
  <si>
    <t>DEEPAKFERT</t>
  </si>
  <si>
    <t>Bls International Services Ltd</t>
  </si>
  <si>
    <t>BLS</t>
  </si>
  <si>
    <t>eClerx Services Limited</t>
  </si>
  <si>
    <t>ECLERX</t>
  </si>
  <si>
    <t>Sarda Energy &amp; Minerals Ltd</t>
  </si>
  <si>
    <t>SARDAEN</t>
  </si>
  <si>
    <t>Akzo Nobel India Ltd</t>
  </si>
  <si>
    <t>AKZOINDIA</t>
  </si>
  <si>
    <t>Relaxo Footwears Ltd</t>
  </si>
  <si>
    <t>RELAXO</t>
  </si>
  <si>
    <t>R R Kabel Ltd</t>
  </si>
  <si>
    <t>RRKABEL</t>
  </si>
  <si>
    <t>Finolex Industries Ltd</t>
  </si>
  <si>
    <t>FINPIPE</t>
  </si>
  <si>
    <t>ACME Solar Holdings Ltd</t>
  </si>
  <si>
    <t>ACMESOLAR</t>
  </si>
  <si>
    <t>PCBL Chemical Ltd</t>
  </si>
  <si>
    <t>PCBL</t>
  </si>
  <si>
    <t>Sagility India Ltd</t>
  </si>
  <si>
    <t>SAGILITY</t>
  </si>
  <si>
    <t>Bombay Burmah Trading Corporation</t>
  </si>
  <si>
    <t>BBTC</t>
  </si>
  <si>
    <t>Birlasoft Ltd</t>
  </si>
  <si>
    <t>BSOFT</t>
  </si>
  <si>
    <t>Astrazeneca Pharma India Ltd</t>
  </si>
  <si>
    <t>ASTRAZEN</t>
  </si>
  <si>
    <t>UTI Asset Management Company Ltd</t>
  </si>
  <si>
    <t>UTIAMC</t>
  </si>
  <si>
    <t>Zen Technologies Ltd</t>
  </si>
  <si>
    <t>ZENTEC</t>
  </si>
  <si>
    <t>Reliance Power Ltd</t>
  </si>
  <si>
    <t>RPOWER</t>
  </si>
  <si>
    <t>JSW Holdings Ltd</t>
  </si>
  <si>
    <t>JSWHL</t>
  </si>
  <si>
    <t>Tbo Tek Ltd</t>
  </si>
  <si>
    <t>TBOTEK</t>
  </si>
  <si>
    <t>Tour &amp; Travel Services</t>
  </si>
  <si>
    <t>Aarti Industries Ltd</t>
  </si>
  <si>
    <t>AARTIIND</t>
  </si>
  <si>
    <t>E I D-Parry (India) Ltd</t>
  </si>
  <si>
    <t>EIDPARRY</t>
  </si>
  <si>
    <t>Sugar</t>
  </si>
  <si>
    <t>Netweb Technologies India Ltd</t>
  </si>
  <si>
    <t>NETWEB</t>
  </si>
  <si>
    <t>Redington Ltd</t>
  </si>
  <si>
    <t>REDINGTON</t>
  </si>
  <si>
    <t>Technology Hardware</t>
  </si>
  <si>
    <t>Aptus Value Housing Finance India Ltd</t>
  </si>
  <si>
    <t>APTUS</t>
  </si>
  <si>
    <t>Titagarh Rail Systems Ltd</t>
  </si>
  <si>
    <t>TITAGARH</t>
  </si>
  <si>
    <t>Kirloskar Oil Engines Ltd</t>
  </si>
  <si>
    <t>KIRLOSENG</t>
  </si>
  <si>
    <t>Action Construction Equipment Ltd</t>
  </si>
  <si>
    <t>ACE</t>
  </si>
  <si>
    <t>Heavy Machinery</t>
  </si>
  <si>
    <t>G R Infraprojects Ltd</t>
  </si>
  <si>
    <t>GRINFRA</t>
  </si>
  <si>
    <t>Indian Energy Exchange Ltd</t>
  </si>
  <si>
    <t>IEX</t>
  </si>
  <si>
    <t>Power Trading &amp; Consultancy</t>
  </si>
  <si>
    <t>Fine Organic Industries Ltd</t>
  </si>
  <si>
    <t>FINEORG</t>
  </si>
  <si>
    <t>PVR INOX Ltd</t>
  </si>
  <si>
    <t>PVRINOX</t>
  </si>
  <si>
    <t>Theatres</t>
  </si>
  <si>
    <t>Marksans Pharma Ltd</t>
  </si>
  <si>
    <t>MARKSANS</t>
  </si>
  <si>
    <t>Tata Teleservices (Maharashtra) Ltd</t>
  </si>
  <si>
    <t>TTML</t>
  </si>
  <si>
    <t>Welspun Living Ltd</t>
  </si>
  <si>
    <t>WELSPUNLIV</t>
  </si>
  <si>
    <t>UTI S&amp;P BSE Sensex ETF</t>
  </si>
  <si>
    <t>UTISENSETF</t>
  </si>
  <si>
    <t>Great Eastern Shipping Company Ltd</t>
  </si>
  <si>
    <t>GESHIP</t>
  </si>
  <si>
    <t>Transformers and Rectifiers (India) Ltd</t>
  </si>
  <si>
    <t>TARIL</t>
  </si>
  <si>
    <t>Indegene Ltd</t>
  </si>
  <si>
    <t>INDGN</t>
  </si>
  <si>
    <t>Waaree Renewable Technologies Ltd</t>
  </si>
  <si>
    <t>WAAREERTL</t>
  </si>
  <si>
    <t>Jyothy Labs Ltd</t>
  </si>
  <si>
    <t>JYOTHYLAB</t>
  </si>
  <si>
    <t>Nava Limited</t>
  </si>
  <si>
    <t>NAVA</t>
  </si>
  <si>
    <t>Data Patterns (India) Ltd</t>
  </si>
  <si>
    <t>DATAPATTNS</t>
  </si>
  <si>
    <t>Vardhman Textiles Ltd</t>
  </si>
  <si>
    <t>VTL</t>
  </si>
  <si>
    <t>Praj Industries Ltd</t>
  </si>
  <si>
    <t>PRAJIND</t>
  </si>
  <si>
    <t>Godrej Agrovet Ltd</t>
  </si>
  <si>
    <t>GODREJAGRO</t>
  </si>
  <si>
    <t>Agro Products</t>
  </si>
  <si>
    <t>LT Foods Ltd</t>
  </si>
  <si>
    <t>LTFOODS</t>
  </si>
  <si>
    <t>Sanofi India Ltd</t>
  </si>
  <si>
    <t>SANOFI</t>
  </si>
  <si>
    <t>KSB Ltd</t>
  </si>
  <si>
    <t>KSB</t>
  </si>
  <si>
    <t>Gravita India Ltd</t>
  </si>
  <si>
    <t>GRAVITA</t>
  </si>
  <si>
    <t>Metals - Lead</t>
  </si>
  <si>
    <t>Manappuram Finance Ltd</t>
  </si>
  <si>
    <t>MANAPPURAM</t>
  </si>
  <si>
    <t>Elecon Engineering Company Ltd</t>
  </si>
  <si>
    <t>ELECON</t>
  </si>
  <si>
    <t>Supreme Petrochem Ltd</t>
  </si>
  <si>
    <t>SPLPETRO</t>
  </si>
  <si>
    <t>Ingersoll-Rand (India) Ltd</t>
  </si>
  <si>
    <t>INGERRAND</t>
  </si>
  <si>
    <t>Indiamart Intermesh Ltd</t>
  </si>
  <si>
    <t>INDIAMART</t>
  </si>
  <si>
    <t>NMDC Steel Ltd</t>
  </si>
  <si>
    <t>NSLNISP</t>
  </si>
  <si>
    <t>CreditAccess Grameen Ltd</t>
  </si>
  <si>
    <t>CREDITACC</t>
  </si>
  <si>
    <t>Genus Power Infrastructures Ltd</t>
  </si>
  <si>
    <t>GENUSPOWER</t>
  </si>
  <si>
    <t>RITES Ltd</t>
  </si>
  <si>
    <t>RITES</t>
  </si>
  <si>
    <t>Strides Pharma Science Ltd</t>
  </si>
  <si>
    <t>STAR</t>
  </si>
  <si>
    <t>Jaiprakash Power Ventures Ltd</t>
  </si>
  <si>
    <t>JPPOWER</t>
  </si>
  <si>
    <t>City Union Bank Ltd</t>
  </si>
  <si>
    <t>CUB</t>
  </si>
  <si>
    <t>Godawari Power and Ispat Ltd</t>
  </si>
  <si>
    <t>GPIL</t>
  </si>
  <si>
    <t>Clean Science and Technology Ltd</t>
  </si>
  <si>
    <t>CLEAN</t>
  </si>
  <si>
    <t>Zee Entertainment Enterprises Ltd</t>
  </si>
  <si>
    <t>ZEEL</t>
  </si>
  <si>
    <t>Railtel Corporation of India Ltd</t>
  </si>
  <si>
    <t>RAILTEL</t>
  </si>
  <si>
    <t>Communication &amp; Networking</t>
  </si>
  <si>
    <t>Glenmark Life Sciences Ltd</t>
  </si>
  <si>
    <t>GLS</t>
  </si>
  <si>
    <t>Zydus Wellness Ltd</t>
  </si>
  <si>
    <t>ZYDUSWELL</t>
  </si>
  <si>
    <t>JM Financial Ltd</t>
  </si>
  <si>
    <t>JMFINANCIL</t>
  </si>
  <si>
    <t>Safari Industries (India) Ltd</t>
  </si>
  <si>
    <t>SAFARI</t>
  </si>
  <si>
    <t>Granules India Ltd</t>
  </si>
  <si>
    <t>GRANULES</t>
  </si>
  <si>
    <t>Aavas Financiers Ltd</t>
  </si>
  <si>
    <t>AAVAS</t>
  </si>
  <si>
    <t>Inox Wind Energy Ltd</t>
  </si>
  <si>
    <t>IWEL</t>
  </si>
  <si>
    <t>Nuvoco Vistas Corporation Ltd</t>
  </si>
  <si>
    <t>NUVOCO</t>
  </si>
  <si>
    <t>Olectra Greentech Ltd</t>
  </si>
  <si>
    <t>OLECTRA</t>
  </si>
  <si>
    <t>Cube Highways Trust</t>
  </si>
  <si>
    <t>CUBEINVIT</t>
  </si>
  <si>
    <t>Roads</t>
  </si>
  <si>
    <t>CEAT Ltd</t>
  </si>
  <si>
    <t>CEATLTD</t>
  </si>
  <si>
    <t>Bharat Global Developers Ltd</t>
  </si>
  <si>
    <t>BGDL</t>
  </si>
  <si>
    <t>Retail - Speciality</t>
  </si>
  <si>
    <t>TTK Prestige Ltd</t>
  </si>
  <si>
    <t>TTKPRESTIG</t>
  </si>
  <si>
    <t>Jubilant Ingrevia Ltd</t>
  </si>
  <si>
    <t>JUBLINGREA</t>
  </si>
  <si>
    <t>Prudent Corporate Advisory Services Ltd</t>
  </si>
  <si>
    <t>PRUDENT</t>
  </si>
  <si>
    <t>Mahanagar Gas Ltd</t>
  </si>
  <si>
    <t>MGL</t>
  </si>
  <si>
    <t>Westlife Foodworld Ltd</t>
  </si>
  <si>
    <t>WESTLIFE</t>
  </si>
  <si>
    <t>Raymond Lifestyle Ltd</t>
  </si>
  <si>
    <t>RAYMONDLSL</t>
  </si>
  <si>
    <t>Usha Martin Ltd</t>
  </si>
  <si>
    <t>USHAMART</t>
  </si>
  <si>
    <t>Network18 Media &amp; Investments Ltd</t>
  </si>
  <si>
    <t>NETWORK18</t>
  </si>
  <si>
    <t>Movies &amp; TV Serials</t>
  </si>
  <si>
    <t>Eureka Forbes Ltd</t>
  </si>
  <si>
    <t>EUREKAFORB</t>
  </si>
  <si>
    <t>Sammaan Capital Ltd</t>
  </si>
  <si>
    <t>SAMMAANCAP</t>
  </si>
  <si>
    <t>Sterling and Wilson Renewable Energy Ltd</t>
  </si>
  <si>
    <t>SWSOLAR</t>
  </si>
  <si>
    <t>Edelweiss Financial Services Ltd</t>
  </si>
  <si>
    <t>EDELWEISS</t>
  </si>
  <si>
    <t>MMTC Ltd</t>
  </si>
  <si>
    <t>MMTC</t>
  </si>
  <si>
    <t>Garware Hi-Tech Films Ltd</t>
  </si>
  <si>
    <t>GRWRHITECH</t>
  </si>
  <si>
    <t>Balrampur Chini Mills Ltd</t>
  </si>
  <si>
    <t>BALRAMCHIN</t>
  </si>
  <si>
    <t>Minda Corporation Ltd</t>
  </si>
  <si>
    <t>MINDACORP</t>
  </si>
  <si>
    <t>Graphite India Ltd</t>
  </si>
  <si>
    <t>GRAPHITE</t>
  </si>
  <si>
    <t>Craftsman Automation Ltd</t>
  </si>
  <si>
    <t>CRAFTSMAN</t>
  </si>
  <si>
    <t>Jammu and Kashmir Bank Ltd</t>
  </si>
  <si>
    <t>J&amp;KBANK</t>
  </si>
  <si>
    <t>Reliance Infrastructure Ltd</t>
  </si>
  <si>
    <t>RELINFRA</t>
  </si>
  <si>
    <t>Mrs. Bectors Food Specialities Ltd</t>
  </si>
  <si>
    <t>BECTORFOOD</t>
  </si>
  <si>
    <t>Vijaya Diagnostic Centre Ltd</t>
  </si>
  <si>
    <t>VIJAYA</t>
  </si>
  <si>
    <t>Black Box Ltd</t>
  </si>
  <si>
    <t>BBOX</t>
  </si>
  <si>
    <t>RedTape</t>
  </si>
  <si>
    <t>REDTAPE</t>
  </si>
  <si>
    <t>Va Tech Wabag Ltd</t>
  </si>
  <si>
    <t>WABAG</t>
  </si>
  <si>
    <t>Water Management</t>
  </si>
  <si>
    <t>RHI Magnesita India Ltd</t>
  </si>
  <si>
    <t>RHIM</t>
  </si>
  <si>
    <t>Powergrid Infrastructure Investment Trust</t>
  </si>
  <si>
    <t>PGINVIT</t>
  </si>
  <si>
    <t>Tips Music Ltd</t>
  </si>
  <si>
    <t>TIPSMUSIC</t>
  </si>
  <si>
    <t>Alok Industries Ltd</t>
  </si>
  <si>
    <t>ALOKINDS</t>
  </si>
  <si>
    <t>Engineers India Ltd</t>
  </si>
  <si>
    <t>ENGINERSIN</t>
  </si>
  <si>
    <t>India Cements Ltd</t>
  </si>
  <si>
    <t>INDIACEM</t>
  </si>
  <si>
    <t>Aether Industries Ltd</t>
  </si>
  <si>
    <t>AETHER</t>
  </si>
  <si>
    <t>Gujarat Mineral Development Corporation Ltd</t>
  </si>
  <si>
    <t>GMDCLTD</t>
  </si>
  <si>
    <t>Kirloskar Pneumatic Company Ltd</t>
  </si>
  <si>
    <t>KIRLPNU</t>
  </si>
  <si>
    <t>Can Fin Homes Ltd</t>
  </si>
  <si>
    <t>CANFINHOME</t>
  </si>
  <si>
    <t>Happiest Minds Technologies Ltd</t>
  </si>
  <si>
    <t>HAPPSTMNDS</t>
  </si>
  <si>
    <t>HEG Ltd</t>
  </si>
  <si>
    <t>HEG</t>
  </si>
  <si>
    <t>Tega Industries Ltd</t>
  </si>
  <si>
    <t>TEGA</t>
  </si>
  <si>
    <t>shipping corporation of India Ltd</t>
  </si>
  <si>
    <t>SCI</t>
  </si>
  <si>
    <t>Sanofi Consumer Healthcare India Ltd</t>
  </si>
  <si>
    <t>SANOFICONR</t>
  </si>
  <si>
    <t>IIFL Capital Services Ltd</t>
  </si>
  <si>
    <t>IIFLCAPS</t>
  </si>
  <si>
    <t>Bengal &amp; Assam Company Ltd</t>
  </si>
  <si>
    <t>BENGALASM</t>
  </si>
  <si>
    <t>KPI Green Energy Ltd</t>
  </si>
  <si>
    <t>KPIGREEN</t>
  </si>
  <si>
    <t>Maharashtra Scooters Ltd</t>
  </si>
  <si>
    <t>MAHSCOOTER</t>
  </si>
  <si>
    <t>Sapphire Foods India Ltd</t>
  </si>
  <si>
    <t>SAPPHIRE</t>
  </si>
  <si>
    <t>JK Tyre &amp; Industries Ltd</t>
  </si>
  <si>
    <t>JKTYRE</t>
  </si>
  <si>
    <t>Choice International Ltd</t>
  </si>
  <si>
    <t>CHOICEIN</t>
  </si>
  <si>
    <t>Raymond Ltd</t>
  </si>
  <si>
    <t>RAYMOND</t>
  </si>
  <si>
    <t>Metropolis Healthcare Ltd</t>
  </si>
  <si>
    <t>METROPOLIS</t>
  </si>
  <si>
    <t>Intellect Design Arena Ltd</t>
  </si>
  <si>
    <t>INTELLECT</t>
  </si>
  <si>
    <t>Isgec Heavy Engineering Ltd</t>
  </si>
  <si>
    <t>ISGEC</t>
  </si>
  <si>
    <t>Ganesh Housing Corp Ltd</t>
  </si>
  <si>
    <t>GANESHHOUC</t>
  </si>
  <si>
    <t>Bharat 22 ETF</t>
  </si>
  <si>
    <t>ICICIB22</t>
  </si>
  <si>
    <t>Vesuvius India Ltd</t>
  </si>
  <si>
    <t>VESUVIUS</t>
  </si>
  <si>
    <t>CCL Products (India) Ltd</t>
  </si>
  <si>
    <t>CCL</t>
  </si>
  <si>
    <t>Nippon India ETF Nifty Bank BeES</t>
  </si>
  <si>
    <t>BANKBEES</t>
  </si>
  <si>
    <t>Kirloskar Ferrous Industries Ltd</t>
  </si>
  <si>
    <t>KIRLFER</t>
  </si>
  <si>
    <t>Alkyl Amines Chemicals Ltd</t>
  </si>
  <si>
    <t>ALKYLAMINE</t>
  </si>
  <si>
    <t>RBL Bank Ltd</t>
  </si>
  <si>
    <t>RBLBANK</t>
  </si>
  <si>
    <t>Lemon Tree Hotels Ltd</t>
  </si>
  <si>
    <t>LEMONTREE</t>
  </si>
  <si>
    <t>INOX India Ltd</t>
  </si>
  <si>
    <t>INOXINDIA</t>
  </si>
  <si>
    <t>Quess Corp Ltd</t>
  </si>
  <si>
    <t>QUESS</t>
  </si>
  <si>
    <t>Employment Services</t>
  </si>
  <si>
    <t>Happy Forgings Ltd</t>
  </si>
  <si>
    <t>HAPPYFORGE</t>
  </si>
  <si>
    <t>Voltamp Transformers Ltd</t>
  </si>
  <si>
    <t>VOLTAMP</t>
  </si>
  <si>
    <t>ELANTAS Beck India Ltd</t>
  </si>
  <si>
    <t>ELANTAS</t>
  </si>
  <si>
    <t>Galaxy Surfactants Ltd</t>
  </si>
  <si>
    <t>GALAXYSURF</t>
  </si>
  <si>
    <t>P N Gadgil Jewellers Ltd</t>
  </si>
  <si>
    <t>PNGJL</t>
  </si>
  <si>
    <t>Azad Engineering Ltd</t>
  </si>
  <si>
    <t>AZAD</t>
  </si>
  <si>
    <t>MedPlus Health Services Ltd</t>
  </si>
  <si>
    <t>MEDPLUS</t>
  </si>
  <si>
    <t>Thomas Cook (India) Ltd</t>
  </si>
  <si>
    <t>THOMASCOOK</t>
  </si>
  <si>
    <t>Time Technoplast Ltd</t>
  </si>
  <si>
    <t>TIMETECHNO</t>
  </si>
  <si>
    <t>Arvind Ltd</t>
  </si>
  <si>
    <t>ARVIND</t>
  </si>
  <si>
    <t>Syrma SGS Technology Ltd</t>
  </si>
  <si>
    <t>SYRMA</t>
  </si>
  <si>
    <t>Sansera Engineering Ltd</t>
  </si>
  <si>
    <t>SANSERA</t>
  </si>
  <si>
    <t>Mastek Ltd</t>
  </si>
  <si>
    <t>MASTEK</t>
  </si>
  <si>
    <t>Saregama India Ltd</t>
  </si>
  <si>
    <t>SAREGAMA</t>
  </si>
  <si>
    <t>Electrosteel Castings Ltd</t>
  </si>
  <si>
    <t>ELECTCAST</t>
  </si>
  <si>
    <t>Rattanindia Enterprises Ltd</t>
  </si>
  <si>
    <t>RTNINDIA</t>
  </si>
  <si>
    <t>Latent View Analytics Ltd</t>
  </si>
  <si>
    <t>LATENTVIEW</t>
  </si>
  <si>
    <t>Cera Sanitaryware Ltd</t>
  </si>
  <si>
    <t>CERA</t>
  </si>
  <si>
    <t>Rashtriya Chemicals and Fertilizers Ltd</t>
  </si>
  <si>
    <t>RCF</t>
  </si>
  <si>
    <t>Jupiter Life Line Hospitals Ltd</t>
  </si>
  <si>
    <t>JLHL</t>
  </si>
  <si>
    <t>Birla Corporation Ltd</t>
  </si>
  <si>
    <t>BIRLACORPN</t>
  </si>
  <si>
    <t>Puravankara Ltd</t>
  </si>
  <si>
    <t>PURVA</t>
  </si>
  <si>
    <t>Valor Estate Ltd</t>
  </si>
  <si>
    <t>DBREALTY</t>
  </si>
  <si>
    <t>Gujarat Narmada Valley Fertilizers &amp; Chemicals Ltd</t>
  </si>
  <si>
    <t>GNFC</t>
  </si>
  <si>
    <t>Allied Blenders and Distillers Ltd</t>
  </si>
  <si>
    <t>ABDL</t>
  </si>
  <si>
    <t>Garware Technical Fibres Ltd</t>
  </si>
  <si>
    <t>GARFIBRES</t>
  </si>
  <si>
    <t>JK Lakshmi Cement Ltd</t>
  </si>
  <si>
    <t>JKLAKSHMI</t>
  </si>
  <si>
    <t>Tanla Platforms Ltd</t>
  </si>
  <si>
    <t>TANLA</t>
  </si>
  <si>
    <t>Brookfield India Real Estate Trust</t>
  </si>
  <si>
    <t>BIRET</t>
  </si>
  <si>
    <t>Prism Johnson Ltd</t>
  </si>
  <si>
    <t>PRSMJOHNSN</t>
  </si>
  <si>
    <t>Chennai Petroleum Corporation Ltd</t>
  </si>
  <si>
    <t>CHENNPETRO</t>
  </si>
  <si>
    <t>Akums Drugs and Pharmaceuticals Ltd</t>
  </si>
  <si>
    <t>AKUMS</t>
  </si>
  <si>
    <t>India Grid Trust</t>
  </si>
  <si>
    <t>INDIGRID</t>
  </si>
  <si>
    <t>HG Infra Engineering Ltd</t>
  </si>
  <si>
    <t>HGINFRA</t>
  </si>
  <si>
    <t>ESAB India Ltd</t>
  </si>
  <si>
    <t>ESABINDIA</t>
  </si>
  <si>
    <t>Symphony Ltd</t>
  </si>
  <si>
    <t>SYMPHONY</t>
  </si>
  <si>
    <t>Just Dial Ltd</t>
  </si>
  <si>
    <t>JUSTDIAL</t>
  </si>
  <si>
    <t>SBFC Finance Ltd</t>
  </si>
  <si>
    <t>SBFC</t>
  </si>
  <si>
    <t>Home First Finance Company India Ltd</t>
  </si>
  <si>
    <t>HOMEFIRST</t>
  </si>
  <si>
    <t>Gujarat Pipavav Port Ltd</t>
  </si>
  <si>
    <t>GPPL</t>
  </si>
  <si>
    <t>Shriram Pistons &amp; Rings Ltd</t>
  </si>
  <si>
    <t>SHRIPISTON</t>
  </si>
  <si>
    <t>KNR Constructions Ltd</t>
  </si>
  <si>
    <t>KNRCON</t>
  </si>
  <si>
    <t>Shakti Pumps (India) Ltd</t>
  </si>
  <si>
    <t>SHAKTIPUMP</t>
  </si>
  <si>
    <t>Sheela Foam Ltd</t>
  </si>
  <si>
    <t>SFL</t>
  </si>
  <si>
    <t>Home Furnishing</t>
  </si>
  <si>
    <t>Gallantt Ispat Ltd</t>
  </si>
  <si>
    <t>GALLANTT</t>
  </si>
  <si>
    <t>Ami Organics Ltd</t>
  </si>
  <si>
    <t>AMIORG</t>
  </si>
  <si>
    <t>Lloyds Engineering Works Ltd</t>
  </si>
  <si>
    <t>LLOYDSENGG</t>
  </si>
  <si>
    <t>Force Motors Ltd</t>
  </si>
  <si>
    <t>FORCEMOT</t>
  </si>
  <si>
    <t>Diamond Power Infrastructure Ltd</t>
  </si>
  <si>
    <t>DIACABS</t>
  </si>
  <si>
    <t>ASK Automotive Ltd</t>
  </si>
  <si>
    <t>ASKAUTOLTD</t>
  </si>
  <si>
    <t>Epigral Ltd</t>
  </si>
  <si>
    <t>EPIGRAL</t>
  </si>
  <si>
    <t>PC Jeweller Ltd</t>
  </si>
  <si>
    <t>PCJEWELLER</t>
  </si>
  <si>
    <t>Bajaj Electricals Ltd</t>
  </si>
  <si>
    <t>BAJAJELEC</t>
  </si>
  <si>
    <t>Shree Renuka Sugars Ltd</t>
  </si>
  <si>
    <t>RENUKA</t>
  </si>
  <si>
    <t>Campus Activewear Ltd</t>
  </si>
  <si>
    <t>CAMPUS</t>
  </si>
  <si>
    <t>Aurionpro Solutions Ltd</t>
  </si>
  <si>
    <t>AURIONPRO</t>
  </si>
  <si>
    <t>Route Mobile Ltd</t>
  </si>
  <si>
    <t>ROUTE</t>
  </si>
  <si>
    <t>Honasa Consumer Ltd</t>
  </si>
  <si>
    <t>HONASA</t>
  </si>
  <si>
    <t>National Standard (India) Ltd</t>
  </si>
  <si>
    <t>NATIONSTD</t>
  </si>
  <si>
    <t>Keystone Realtors Ltd</t>
  </si>
  <si>
    <t>RUSTOMJEE</t>
  </si>
  <si>
    <t>Triveni Engineering and Industries Ltd</t>
  </si>
  <si>
    <t>TRIVENI</t>
  </si>
  <si>
    <t>Max Estates Ltd</t>
  </si>
  <si>
    <t>MAXESTATES</t>
  </si>
  <si>
    <t>Maharashtra Seamless Ltd</t>
  </si>
  <si>
    <t>MAHSEAMLES</t>
  </si>
  <si>
    <t>Gujarat State Fertilizers &amp; Chemicals Ltd</t>
  </si>
  <si>
    <t>GSFC</t>
  </si>
  <si>
    <t>Procter &amp; Gamble Health Ltd</t>
  </si>
  <si>
    <t>PGHL</t>
  </si>
  <si>
    <t>EPL Ltd</t>
  </si>
  <si>
    <t>EPL</t>
  </si>
  <si>
    <t>Packaging</t>
  </si>
  <si>
    <t>ITD Cementation India Ltd</t>
  </si>
  <si>
    <t>ITDCEM</t>
  </si>
  <si>
    <t>Blue Jet Healthcare Ltd</t>
  </si>
  <si>
    <t>BLUEJET</t>
  </si>
  <si>
    <t>Equinox India Developments Ltd</t>
  </si>
  <si>
    <t>EMBDL</t>
  </si>
  <si>
    <t>Nazara Technologies Ltd</t>
  </si>
  <si>
    <t>NAZARA</t>
  </si>
  <si>
    <t>Theme Parks &amp; Gaming</t>
  </si>
  <si>
    <t>Man Infraconstruction Ltd</t>
  </si>
  <si>
    <t>MANINFRA</t>
  </si>
  <si>
    <t>Paradeep Phosphates Ltd</t>
  </si>
  <si>
    <t>PARADEEP</t>
  </si>
  <si>
    <t>Senco Gold Ltd</t>
  </si>
  <si>
    <t>SENCO</t>
  </si>
  <si>
    <t>Texmaco Rail &amp; Engineering Ltd</t>
  </si>
  <si>
    <t>TEXRAIL</t>
  </si>
  <si>
    <t>Power Mech Projects Ltd</t>
  </si>
  <si>
    <t>POWERMECH</t>
  </si>
  <si>
    <t>Sandur Manganese and Iron Ores Ltd</t>
  </si>
  <si>
    <t>SANDUMA</t>
  </si>
  <si>
    <t>Mining - Manganese</t>
  </si>
  <si>
    <t>Kotak Nifty Bank ETF</t>
  </si>
  <si>
    <t>BANKNIFTY1</t>
  </si>
  <si>
    <t>Orchid Pharma Ltd</t>
  </si>
  <si>
    <t>ORCHPHARMA</t>
  </si>
  <si>
    <t>Archean Chemical Industries Ltd</t>
  </si>
  <si>
    <t>ACI</t>
  </si>
  <si>
    <t>Transport Corporation of India Ltd</t>
  </si>
  <si>
    <t>TCI</t>
  </si>
  <si>
    <t>CE Info Systems Ltd</t>
  </si>
  <si>
    <t>MAPMYINDIA</t>
  </si>
  <si>
    <t>Ion Exchange (India) Ltd</t>
  </si>
  <si>
    <t>IONEXCHANG</t>
  </si>
  <si>
    <t>Environmental Services</t>
  </si>
  <si>
    <t>Rategain Travel Technologies Ltd</t>
  </si>
  <si>
    <t>RATEGAIN</t>
  </si>
  <si>
    <t>Religare Enterprises Ltd</t>
  </si>
  <si>
    <t>RELIGARE</t>
  </si>
  <si>
    <t>CMS Info Systems Ltd</t>
  </si>
  <si>
    <t>CMSINFO</t>
  </si>
  <si>
    <t>Shilpa Medicare Ltd</t>
  </si>
  <si>
    <t>SHILPAMED</t>
  </si>
  <si>
    <t>F D C Ltd</t>
  </si>
  <si>
    <t>FDC</t>
  </si>
  <si>
    <t>Insolation Energy Ltd</t>
  </si>
  <si>
    <t>INA</t>
  </si>
  <si>
    <t>Semiconductors</t>
  </si>
  <si>
    <t>Star Cement Ltd</t>
  </si>
  <si>
    <t>STARCEMENT</t>
  </si>
  <si>
    <t>SBI Nifty 50 ETF</t>
  </si>
  <si>
    <t>SETFNIF50</t>
  </si>
  <si>
    <t>BHARAT Bond ETF-April 2023-Growth</t>
  </si>
  <si>
    <t>EBBETF0423</t>
  </si>
  <si>
    <t>Debt</t>
  </si>
  <si>
    <t>HMT Ltd</t>
  </si>
  <si>
    <t>HMT</t>
  </si>
  <si>
    <t>Juniper Hotels Ltd</t>
  </si>
  <si>
    <t>JUNIPER</t>
  </si>
  <si>
    <t>Karnataka Bank Ltd</t>
  </si>
  <si>
    <t>KTKBANK</t>
  </si>
  <si>
    <t>Kama Holdings Ltd</t>
  </si>
  <si>
    <t>KAMAHOLD</t>
  </si>
  <si>
    <t>Avanti Feeds Ltd</t>
  </si>
  <si>
    <t>AVANTIFEED</t>
  </si>
  <si>
    <t>GMR Power and Urban Infra Ltd</t>
  </si>
  <si>
    <t>GMRP&amp;UI</t>
  </si>
  <si>
    <t>Balu Forge Industries Ltd</t>
  </si>
  <si>
    <t>BALUFORGE</t>
  </si>
  <si>
    <t>Anupam Rasayan India Ltd</t>
  </si>
  <si>
    <t>ANURAS</t>
  </si>
  <si>
    <t>Chemplast Sanmar Ltd</t>
  </si>
  <si>
    <t>CHEMPLASTS</t>
  </si>
  <si>
    <t>V-mart Retail Ltd</t>
  </si>
  <si>
    <t>VMART</t>
  </si>
  <si>
    <t>TVS Supply Chain Solutions Ltd</t>
  </si>
  <si>
    <t>TVSSCS</t>
  </si>
  <si>
    <t>Varroc Engineering Ltd</t>
  </si>
  <si>
    <t>VARROC</t>
  </si>
  <si>
    <t>Mahindra Lifespace Developers Ltd</t>
  </si>
  <si>
    <t>MAHLIFE</t>
  </si>
  <si>
    <t>Jindal Worldwide Ltd</t>
  </si>
  <si>
    <t>JINDWORLD</t>
  </si>
  <si>
    <t>Spicejet Ltd</t>
  </si>
  <si>
    <t>SPICEJET</t>
  </si>
  <si>
    <t>Infibeam Avenues Ltd</t>
  </si>
  <si>
    <t>INFIBEAM</t>
  </si>
  <si>
    <t>JK Paper Ltd</t>
  </si>
  <si>
    <t>JKPAPER</t>
  </si>
  <si>
    <t>Paper Products</t>
  </si>
  <si>
    <t>Mahindra Holidays and Resorts India Ltd</t>
  </si>
  <si>
    <t>MHRIL</t>
  </si>
  <si>
    <t>Tamilnad Mercantile Bank Ltd</t>
  </si>
  <si>
    <t>TMB</t>
  </si>
  <si>
    <t>PNC Infratech Ltd</t>
  </si>
  <si>
    <t>PNCINFRA</t>
  </si>
  <si>
    <t>Banco Products (India) Ltd</t>
  </si>
  <si>
    <t>BANCOINDIA</t>
  </si>
  <si>
    <t>Sunteck Realty Ltd</t>
  </si>
  <si>
    <t>SUNTECK</t>
  </si>
  <si>
    <t>PDS Limited</t>
  </si>
  <si>
    <t>PDSL</t>
  </si>
  <si>
    <t>Ethos Ltd</t>
  </si>
  <si>
    <t>ETHOSLTD</t>
  </si>
  <si>
    <t>Sudarshan Chemical Industries Ltd</t>
  </si>
  <si>
    <t>SUDARSCHEM</t>
  </si>
  <si>
    <t>Dodla Dairy Ltd</t>
  </si>
  <si>
    <t>DODLA</t>
  </si>
  <si>
    <t>Hindustan Construction Company Ltd</t>
  </si>
  <si>
    <t>HCC</t>
  </si>
  <si>
    <t>Tilaknagar Industries Ltd</t>
  </si>
  <si>
    <t>TI</t>
  </si>
  <si>
    <t>RattanIndia Power Ltd</t>
  </si>
  <si>
    <t>RTNPOWER</t>
  </si>
  <si>
    <t>Welspun Enterprises Ltd</t>
  </si>
  <si>
    <t>WELENT</t>
  </si>
  <si>
    <t>Astra Microwave Products Ltd</t>
  </si>
  <si>
    <t>ASTRAMICRO</t>
  </si>
  <si>
    <t>Laxmi Organic Industries Ltd</t>
  </si>
  <si>
    <t>LXCHEM</t>
  </si>
  <si>
    <t>Greenlam Industries Ltd</t>
  </si>
  <si>
    <t>GREENLAM</t>
  </si>
  <si>
    <t>Building Products - Laminates</t>
  </si>
  <si>
    <t>Sharda Cropchem Ltd</t>
  </si>
  <si>
    <t>SHARDACROP</t>
  </si>
  <si>
    <t>Privi Speciality Chemicals Ltd</t>
  </si>
  <si>
    <t>PRIVISCL</t>
  </si>
  <si>
    <t>Anup Engineering Ltd</t>
  </si>
  <si>
    <t>ANUP</t>
  </si>
  <si>
    <t>Equitas Small Finance Bank Ltd</t>
  </si>
  <si>
    <t>EQUITASBNK</t>
  </si>
  <si>
    <t>Nesco Ltd</t>
  </si>
  <si>
    <t>NESCO</t>
  </si>
  <si>
    <t>eMudhra Ltd</t>
  </si>
  <si>
    <t>EMUDHRA</t>
  </si>
  <si>
    <t>E2E Networks Ltd</t>
  </si>
  <si>
    <t>E2E</t>
  </si>
  <si>
    <t>Responsive Industries Ltd</t>
  </si>
  <si>
    <t>RESPONIND</t>
  </si>
  <si>
    <t>Building Products - Granite</t>
  </si>
  <si>
    <t>Bansal Wire Industries Ltd</t>
  </si>
  <si>
    <t>BANSALWIRE</t>
  </si>
  <si>
    <t>Ahluwalia Contracts (India) Ltd</t>
  </si>
  <si>
    <t>AHLUCONT</t>
  </si>
  <si>
    <t>Arvind Fashions Ltd</t>
  </si>
  <si>
    <t>ARVINDFASN</t>
  </si>
  <si>
    <t>AGI Greenpac Ltd</t>
  </si>
  <si>
    <t>AGI</t>
  </si>
  <si>
    <t>Ashoka Buildcon Ltd</t>
  </si>
  <si>
    <t>ASHOKA</t>
  </si>
  <si>
    <t>Dilip Buildcon Ltd</t>
  </si>
  <si>
    <t>DBL</t>
  </si>
  <si>
    <t>IFB Industries Ltd</t>
  </si>
  <si>
    <t>IFBIND</t>
  </si>
  <si>
    <t>Sundaram Finance Holdings Ltd</t>
  </si>
  <si>
    <t>SUNDARMHLD</t>
  </si>
  <si>
    <t>Protean eGov Technologies Ltd</t>
  </si>
  <si>
    <t>PROTEAN</t>
  </si>
  <si>
    <t>V I P Industries Ltd</t>
  </si>
  <si>
    <t>VIPIND</t>
  </si>
  <si>
    <t>Dhanuka Agritech Ltd</t>
  </si>
  <si>
    <t>DHANUKA</t>
  </si>
  <si>
    <t>Sun Pharma Advanced Research Co Ltd</t>
  </si>
  <si>
    <t>SPARC</t>
  </si>
  <si>
    <t>Mishra Dhatu Nigam Ltd</t>
  </si>
  <si>
    <t>MIDHANI</t>
  </si>
  <si>
    <t>KRBL Ltd</t>
  </si>
  <si>
    <t>KRBL</t>
  </si>
  <si>
    <t>Piccadily Agro Industries Ltd</t>
  </si>
  <si>
    <t>PICCADIL</t>
  </si>
  <si>
    <t>Manorama Industries Ltd</t>
  </si>
  <si>
    <t>MANORAMA</t>
  </si>
  <si>
    <t>India Shelter Finance Corporation Ltd</t>
  </si>
  <si>
    <t>INDIASHLTR</t>
  </si>
  <si>
    <t>Kesoram Industries Ltd</t>
  </si>
  <si>
    <t>KESORAMIND</t>
  </si>
  <si>
    <t>Refex Industries Ltd</t>
  </si>
  <si>
    <t>REFEX</t>
  </si>
  <si>
    <t>Healthcare Global Enterprises Ltd</t>
  </si>
  <si>
    <t>HCG</t>
  </si>
  <si>
    <t>Moil Ltd</t>
  </si>
  <si>
    <t>MOIL</t>
  </si>
  <si>
    <t>Shoppers Stop Ltd</t>
  </si>
  <si>
    <t>SHOPERSTOP</t>
  </si>
  <si>
    <t>Skipper Ltd</t>
  </si>
  <si>
    <t>SKIPPER</t>
  </si>
  <si>
    <t>Orient Cement Ltd</t>
  </si>
  <si>
    <t>ORIENTCEM</t>
  </si>
  <si>
    <t>Gokaldas Exports Ltd</t>
  </si>
  <si>
    <t>GOKEX</t>
  </si>
  <si>
    <t>Electronics Mart India Ltd</t>
  </si>
  <si>
    <t>EMIL</t>
  </si>
  <si>
    <t>Kennametal India Ltd</t>
  </si>
  <si>
    <t>KENNAMET</t>
  </si>
  <si>
    <t>Indigo Paints Ltd</t>
  </si>
  <si>
    <t>INDIGOPNTS</t>
  </si>
  <si>
    <t>Rajesh Exports Ltd</t>
  </si>
  <si>
    <t>RAJESHEXPO</t>
  </si>
  <si>
    <t>Jai Corp Ltd</t>
  </si>
  <si>
    <t>JAICORPLTD</t>
  </si>
  <si>
    <t>WPIL Ltd</t>
  </si>
  <si>
    <t>WPIL</t>
  </si>
  <si>
    <t>Ujjivan Small Finance Bank Ltd</t>
  </si>
  <si>
    <t>UJJIVANSFB</t>
  </si>
  <si>
    <t>TD Power Systems Ltd</t>
  </si>
  <si>
    <t>TDPOWERSYS</t>
  </si>
  <si>
    <t>National Highways Infra Trust</t>
  </si>
  <si>
    <t>NHIT</t>
  </si>
  <si>
    <t>Niit Learning Systems Ltd</t>
  </si>
  <si>
    <t>NIITMTS</t>
  </si>
  <si>
    <t>Education Services</t>
  </si>
  <si>
    <t>Balaji Amines Ltd</t>
  </si>
  <si>
    <t>BALAMINES</t>
  </si>
  <si>
    <t>Indo Count Industries Ltd</t>
  </si>
  <si>
    <t>ICIL</t>
  </si>
  <si>
    <t>Tarc Ltd</t>
  </si>
  <si>
    <t>TARC</t>
  </si>
  <si>
    <t>Suprajit Engineering Ltd</t>
  </si>
  <si>
    <t>SUPRAJIT</t>
  </si>
  <si>
    <t>South Indian Bank Ltd</t>
  </si>
  <si>
    <t>SOUTHBANK</t>
  </si>
  <si>
    <t>BHARAT Bond ETF-April 2030-Growth</t>
  </si>
  <si>
    <t>EBBETF0430</t>
  </si>
  <si>
    <t>Hindustan Foods Ltd</t>
  </si>
  <si>
    <t>HNDFDS</t>
  </si>
  <si>
    <t>Pilani Investment And Industries Corporation Ltd</t>
  </si>
  <si>
    <t>PILANIINVS</t>
  </si>
  <si>
    <t>Cartrade Tech Ltd</t>
  </si>
  <si>
    <t>CARTRADE</t>
  </si>
  <si>
    <t>Rallis India Ltd</t>
  </si>
  <si>
    <t>RALLIS</t>
  </si>
  <si>
    <t>BHARAT Bond ETF-April 2032</t>
  </si>
  <si>
    <t>BBETF0432</t>
  </si>
  <si>
    <t>Shilchar Technologies Ltd</t>
  </si>
  <si>
    <t>SHILCTECH</t>
  </si>
  <si>
    <t>Share India Securities Ltd</t>
  </si>
  <si>
    <t>SHAREINDIA</t>
  </si>
  <si>
    <t>Supriya Lifescience Ltd</t>
  </si>
  <si>
    <t>SUPRIYA</t>
  </si>
  <si>
    <t>ICRA Ltd</t>
  </si>
  <si>
    <t>ICRA</t>
  </si>
  <si>
    <t>Gabriel India Ltd</t>
  </si>
  <si>
    <t>GABRIEL</t>
  </si>
  <si>
    <t>Zinka Logistics Solutions Ltd</t>
  </si>
  <si>
    <t>BLACKBUCK</t>
  </si>
  <si>
    <t>Borosil Renewables Ltd</t>
  </si>
  <si>
    <t>BORORENEW</t>
  </si>
  <si>
    <t>Housewares</t>
  </si>
  <si>
    <t>Bondada Engineering Ltd</t>
  </si>
  <si>
    <t>BONDADA</t>
  </si>
  <si>
    <t>India Infrastructure Trust</t>
  </si>
  <si>
    <t>INFRATRUST</t>
  </si>
  <si>
    <t>Indinfravit Trust</t>
  </si>
  <si>
    <t>INTERISE</t>
  </si>
  <si>
    <t>Ceigall India Ltd</t>
  </si>
  <si>
    <t>CEIGALL</t>
  </si>
  <si>
    <t>Surya Roshni Ltd</t>
  </si>
  <si>
    <t>SURYAROSNI</t>
  </si>
  <si>
    <t>GHCL Ltd</t>
  </si>
  <si>
    <t>GHCL</t>
  </si>
  <si>
    <t>Aditya Vision Ltd</t>
  </si>
  <si>
    <t>AVL</t>
  </si>
  <si>
    <t>Inox Green Energy Services Ltd</t>
  </si>
  <si>
    <t>INOXGREEN</t>
  </si>
  <si>
    <t>LS Industries Ltd</t>
  </si>
  <si>
    <t>LSIND</t>
  </si>
  <si>
    <t>Zaggle Prepaid Ocean Services Ltd</t>
  </si>
  <si>
    <t>ZAGGLE</t>
  </si>
  <si>
    <t>Entero Healthcare Solutions Ltd</t>
  </si>
  <si>
    <t>ENTERO</t>
  </si>
  <si>
    <t>Optiemus Infracom Ltd</t>
  </si>
  <si>
    <t>OPTIEMUS</t>
  </si>
  <si>
    <t>Lloyds Enterprises Ltd</t>
  </si>
  <si>
    <t>LLOYDSENT</t>
  </si>
  <si>
    <t>Trading Companies &amp; Distributors</t>
  </si>
  <si>
    <t>Go Fashion (India) Ltd</t>
  </si>
  <si>
    <t>GOCOLORS</t>
  </si>
  <si>
    <t>Pricol Ltd</t>
  </si>
  <si>
    <t>PRICOLLTD</t>
  </si>
  <si>
    <t>Lux Industries Ltd</t>
  </si>
  <si>
    <t>LUXIND</t>
  </si>
  <si>
    <t>Shaily Engineering Plastics Ltd</t>
  </si>
  <si>
    <t>SHAILY</t>
  </si>
  <si>
    <t>Technocraft Industries (India) Ltd</t>
  </si>
  <si>
    <t>TIIL</t>
  </si>
  <si>
    <t>Kovai Medical Center and Hospital Ltd</t>
  </si>
  <si>
    <t>KOVAI</t>
  </si>
  <si>
    <t>R Systems International Ltd</t>
  </si>
  <si>
    <t>RSYSTEMS</t>
  </si>
  <si>
    <t>Gujarat Ambuja Exports Ltd</t>
  </si>
  <si>
    <t>GAEL</t>
  </si>
  <si>
    <t>National Fertilizers Ltd</t>
  </si>
  <si>
    <t>NFL</t>
  </si>
  <si>
    <t>Aarti Pharmalabs Ltd</t>
  </si>
  <si>
    <t>AARTIPHARM</t>
  </si>
  <si>
    <t>J Kumar Infraprojects Ltd</t>
  </si>
  <si>
    <t>JKIL</t>
  </si>
  <si>
    <t>Innova Captab Ltd</t>
  </si>
  <si>
    <t>INNOVACAP</t>
  </si>
  <si>
    <t>Sharda Motor Industries Ltd</t>
  </si>
  <si>
    <t>SHARDAMOTR</t>
  </si>
  <si>
    <t>DB Corp Ltd</t>
  </si>
  <si>
    <t>DBCORP</t>
  </si>
  <si>
    <t>Publishing</t>
  </si>
  <si>
    <t>Gujarat Alkalies And Chemicals Ltd</t>
  </si>
  <si>
    <t>GUJALKALI</t>
  </si>
  <si>
    <t>Easy Trip Planners Ltd</t>
  </si>
  <si>
    <t>EASEMYTRIP</t>
  </si>
  <si>
    <t>Avalon Technologies Ltd</t>
  </si>
  <si>
    <t>AVALON</t>
  </si>
  <si>
    <t>Pearl Global Industries Ltd</t>
  </si>
  <si>
    <t>PGIL</t>
  </si>
  <si>
    <t>GMM Pfaudler Ltd</t>
  </si>
  <si>
    <t>GMMPFAUDLR</t>
  </si>
  <si>
    <t>Network People Services Technologies Ltd</t>
  </si>
  <si>
    <t>NPST</t>
  </si>
  <si>
    <t>Sterlite Technologies Ltd</t>
  </si>
  <si>
    <t>STLTECH</t>
  </si>
  <si>
    <t>Unichem Laboratories Ltd</t>
  </si>
  <si>
    <t>UNICHEMLAB</t>
  </si>
  <si>
    <t>Rolex Rings Ltd</t>
  </si>
  <si>
    <t>ROLEXRINGS</t>
  </si>
  <si>
    <t>Websol Energy System Ltd</t>
  </si>
  <si>
    <t>WEBELSOLAR</t>
  </si>
  <si>
    <t>Thangamayil Jewellery Ltd</t>
  </si>
  <si>
    <t>THANGAMAYL</t>
  </si>
  <si>
    <t>Ganesha Ecosphere Ltd</t>
  </si>
  <si>
    <t>GANECOS</t>
  </si>
  <si>
    <t>Gulf Oil Lubricants India Ltd</t>
  </si>
  <si>
    <t>GULFOILLUB</t>
  </si>
  <si>
    <t>Neogen Chemicals Ltd</t>
  </si>
  <si>
    <t>NEOGEN</t>
  </si>
  <si>
    <t>India Tourism Development Corp Ltd</t>
  </si>
  <si>
    <t>ITDC</t>
  </si>
  <si>
    <t>Sky Gold Ltd</t>
  </si>
  <si>
    <t>SKYGOLD</t>
  </si>
  <si>
    <t>Borosil Ltd</t>
  </si>
  <si>
    <t>BOROLTD</t>
  </si>
  <si>
    <t>Sundaram Clayton Ltd</t>
  </si>
  <si>
    <t>SUNCLAY</t>
  </si>
  <si>
    <t>VST Industries Ltd</t>
  </si>
  <si>
    <t>VSTIND</t>
  </si>
  <si>
    <t>Le Travenues Technology Ltd</t>
  </si>
  <si>
    <t>IXIGO</t>
  </si>
  <si>
    <t>Gopal Snacks Ltd</t>
  </si>
  <si>
    <t>GOPAL</t>
  </si>
  <si>
    <t>Allcargo Logistics Ltd</t>
  </si>
  <si>
    <t>ALLCARGO</t>
  </si>
  <si>
    <t>Cyient DLM Ltd</t>
  </si>
  <si>
    <t>CYIENTDLM</t>
  </si>
  <si>
    <t>MTAR Technologies Ltd</t>
  </si>
  <si>
    <t>MTARTECH</t>
  </si>
  <si>
    <t>SIS Ltd</t>
  </si>
  <si>
    <t>SIS</t>
  </si>
  <si>
    <t>Jeena Sikho Lifecare Ltd</t>
  </si>
  <si>
    <t>JSLL</t>
  </si>
  <si>
    <t>Dynamatic Technologies Ltd</t>
  </si>
  <si>
    <t>DYNAMATECH</t>
  </si>
  <si>
    <t>Hikal Ltd</t>
  </si>
  <si>
    <t>HIKAL</t>
  </si>
  <si>
    <t>Paisalo Digital Ltd</t>
  </si>
  <si>
    <t>PAISALO</t>
  </si>
  <si>
    <t>Thyrocare Technologies Ltd</t>
  </si>
  <si>
    <t>THYROCARE</t>
  </si>
  <si>
    <t>Rain Industries Ltd</t>
  </si>
  <si>
    <t>RAIN</t>
  </si>
  <si>
    <t>Johnson Controls-Hitachi Air Conditioning India Ltd</t>
  </si>
  <si>
    <t>JCHAC</t>
  </si>
  <si>
    <t>Ujaas Energy Ltd</t>
  </si>
  <si>
    <t>UEL</t>
  </si>
  <si>
    <t>Yatharth Hospital &amp; Trauma Care Services Ltd</t>
  </si>
  <si>
    <t>YATHARTH</t>
  </si>
  <si>
    <t>PTC India Ltd</t>
  </si>
  <si>
    <t>PTC</t>
  </si>
  <si>
    <t>Sri Adhikari Brothers Television Network Ltd</t>
  </si>
  <si>
    <t>SABTNL</t>
  </si>
  <si>
    <t>CSB Bank Ltd</t>
  </si>
  <si>
    <t>CSBBANK</t>
  </si>
  <si>
    <t>Nippon India ETF Gold BeES</t>
  </si>
  <si>
    <t>GOLDBEES</t>
  </si>
  <si>
    <t>Gold</t>
  </si>
  <si>
    <t>KRN Heat Exchanger and Refrigeration Ltd</t>
  </si>
  <si>
    <t>KRN</t>
  </si>
  <si>
    <t>MSTC Ltd</t>
  </si>
  <si>
    <t>MSTCLTD</t>
  </si>
  <si>
    <t>Heidelbergcement India Ltd</t>
  </si>
  <si>
    <t>HEIDELBERG</t>
  </si>
  <si>
    <t>Awfis Space Solutions Ltd</t>
  </si>
  <si>
    <t>AWFIS</t>
  </si>
  <si>
    <t>Hemisphere Properties India Ltd</t>
  </si>
  <si>
    <t>HEMIPROP</t>
  </si>
  <si>
    <t>MAS Financial Services Ltd</t>
  </si>
  <si>
    <t>MASFIN</t>
  </si>
  <si>
    <t>SeQuent Scientific Ltd</t>
  </si>
  <si>
    <t>SEQUENT</t>
  </si>
  <si>
    <t>Orient Electric Ltd</t>
  </si>
  <si>
    <t>ORIENTELEC</t>
  </si>
  <si>
    <t>Kirloskar Industries Ltd</t>
  </si>
  <si>
    <t>KIRLOSIND</t>
  </si>
  <si>
    <t>Wonderla Holidays Ltd</t>
  </si>
  <si>
    <t>WONDERLA</t>
  </si>
  <si>
    <t>Pitti Engineering Ltd</t>
  </si>
  <si>
    <t>PITTIENG</t>
  </si>
  <si>
    <t>Dhani Services Ltd</t>
  </si>
  <si>
    <t>DHANI</t>
  </si>
  <si>
    <t>Vaibhav Global Ltd</t>
  </si>
  <si>
    <t>VAIBHAVGBL</t>
  </si>
  <si>
    <t>Harsha Engineers International Ltd</t>
  </si>
  <si>
    <t>HARSHA</t>
  </si>
  <si>
    <t>Jain Irrigation Systems Ltd</t>
  </si>
  <si>
    <t>JISLJALEQS</t>
  </si>
  <si>
    <t>Agricultural &amp; Farm Machinery</t>
  </si>
  <si>
    <t>Kitex Garments Ltd</t>
  </si>
  <si>
    <t>KITEX</t>
  </si>
  <si>
    <t>Gokul Agro Resources Ltd</t>
  </si>
  <si>
    <t>GOKULAGRO</t>
  </si>
  <si>
    <t>TeamLease Services Ltd</t>
  </si>
  <si>
    <t>TEAMLEASE</t>
  </si>
  <si>
    <t>Prince Pipes and Fittings Ltd</t>
  </si>
  <si>
    <t>PRINCEPIPE</t>
  </si>
  <si>
    <t>Nocil Ltd</t>
  </si>
  <si>
    <t>NOCIL</t>
  </si>
  <si>
    <t>VRL Logistics Ltd</t>
  </si>
  <si>
    <t>VRLLOG</t>
  </si>
  <si>
    <t>Indian Metals and Ferro Alloys Ltd</t>
  </si>
  <si>
    <t>IMFA</t>
  </si>
  <si>
    <t>Cigniti Technologies Ltd</t>
  </si>
  <si>
    <t>CIGNITITEC</t>
  </si>
  <si>
    <t>Bharat Rasayan Ltd</t>
  </si>
  <si>
    <t>BHARATRAS</t>
  </si>
  <si>
    <t>Kaveri Seed Company Ltd</t>
  </si>
  <si>
    <t>KSCL</t>
  </si>
  <si>
    <t>Seeds</t>
  </si>
  <si>
    <t>Morepen Laboratories Ltd</t>
  </si>
  <si>
    <t>MOREPENLAB</t>
  </si>
  <si>
    <t>Grauer And Weil (India) Ltd</t>
  </si>
  <si>
    <t>GRAUWEIL</t>
  </si>
  <si>
    <t>Bannari Amman Sugars Ltd</t>
  </si>
  <si>
    <t>BANARISUG</t>
  </si>
  <si>
    <t>Orissa Minerals Development Company Ltd</t>
  </si>
  <si>
    <t>ORISSAMINE</t>
  </si>
  <si>
    <t>Artemis Medicare Services Ltd</t>
  </si>
  <si>
    <t>ARTEMISMED</t>
  </si>
  <si>
    <t>Magellanic Cloud Ltd</t>
  </si>
  <si>
    <t>MCLOUD</t>
  </si>
  <si>
    <t>Indraprastha Medical Corporation Ltd</t>
  </si>
  <si>
    <t>INDRAMEDCO</t>
  </si>
  <si>
    <t>Ramky Infrastructure Ltd</t>
  </si>
  <si>
    <t>RAMKY</t>
  </si>
  <si>
    <t>Heritage Foods Ltd</t>
  </si>
  <si>
    <t>HERITGFOOD</t>
  </si>
  <si>
    <t>V2 Retail Ltd</t>
  </si>
  <si>
    <t>V2RETAIL</t>
  </si>
  <si>
    <t>EMS Ltd</t>
  </si>
  <si>
    <t>EMSLIMITED</t>
  </si>
  <si>
    <t>Patel Engineering Ltd</t>
  </si>
  <si>
    <t>PATELENG</t>
  </si>
  <si>
    <t>Oriana Power Ltd</t>
  </si>
  <si>
    <t>ORIANA</t>
  </si>
  <si>
    <t>Rajoo Engineers Ltd</t>
  </si>
  <si>
    <t>RAJOOENG</t>
  </si>
  <si>
    <t>Rossari Biotech Ltd</t>
  </si>
  <si>
    <t>ROSSARI</t>
  </si>
  <si>
    <t>Enviro Infra Engineers Ltd</t>
  </si>
  <si>
    <t>EIEL</t>
  </si>
  <si>
    <t>Bharat Bijlee Ltd</t>
  </si>
  <si>
    <t>BBL</t>
  </si>
  <si>
    <t>Elcid Investments Ltd</t>
  </si>
  <si>
    <t>ELCIDIN</t>
  </si>
  <si>
    <t>Solara Active Pharma Sciences Ltd</t>
  </si>
  <si>
    <t>SOLARA</t>
  </si>
  <si>
    <t>Paras Defence and Space Technologies Ltd</t>
  </si>
  <si>
    <t>PARAS</t>
  </si>
  <si>
    <t>Tinplate Company of India Ltd</t>
  </si>
  <si>
    <t>TINPLATE</t>
  </si>
  <si>
    <t>Arvind Smartspaces Ltd</t>
  </si>
  <si>
    <t>ARVSMART</t>
  </si>
  <si>
    <t>Gufic Biosciences Ltd</t>
  </si>
  <si>
    <t>GUFICBIO</t>
  </si>
  <si>
    <t>Nippon India ETF Nifty 50 BeES</t>
  </si>
  <si>
    <t>NIFTYBEES</t>
  </si>
  <si>
    <t>Hawkins Cookers Ltd</t>
  </si>
  <si>
    <t>HAWKINCOOK</t>
  </si>
  <si>
    <t>Greaves Cotton Ltd</t>
  </si>
  <si>
    <t>GREAVESCOT</t>
  </si>
  <si>
    <t>Marsons Ltd</t>
  </si>
  <si>
    <t>MARSONS</t>
  </si>
  <si>
    <t>Styrenix Performance Materials Ltd</t>
  </si>
  <si>
    <t>STYRENIX</t>
  </si>
  <si>
    <t>Moschip Technologies Ltd</t>
  </si>
  <si>
    <t>MOSCHIP</t>
  </si>
  <si>
    <t>Stylam Industries Ltd</t>
  </si>
  <si>
    <t>STYLAMIND</t>
  </si>
  <si>
    <t>Fedbank Financial Services Ltd</t>
  </si>
  <si>
    <t>FEDFINA</t>
  </si>
  <si>
    <t>Restaurant Brands Asia Ltd</t>
  </si>
  <si>
    <t>RBA</t>
  </si>
  <si>
    <t>JTEKT India Ltd</t>
  </si>
  <si>
    <t>JTEKTINDIA</t>
  </si>
  <si>
    <t>Greenpanel Industries Ltd</t>
  </si>
  <si>
    <t>GREENPANEL</t>
  </si>
  <si>
    <t>Bombay Dyeing and Mfg Co Ltd</t>
  </si>
  <si>
    <t>BOMDYEING</t>
  </si>
  <si>
    <t>VST Tillers Tractors Ltd</t>
  </si>
  <si>
    <t>VSTTILLERS</t>
  </si>
  <si>
    <t>Jana Small Finance Bank Ltd</t>
  </si>
  <si>
    <t>JSFB</t>
  </si>
  <si>
    <t>Bajaj Hindusthan Sugar Ltd</t>
  </si>
  <si>
    <t>BAJAJHIND</t>
  </si>
  <si>
    <t>Greenply Industries Ltd</t>
  </si>
  <si>
    <t>GREENPLY</t>
  </si>
  <si>
    <t>CARE Ratings Ltd</t>
  </si>
  <si>
    <t>CARERATING</t>
  </si>
  <si>
    <t>Samhi Hotels Ltd</t>
  </si>
  <si>
    <t>SAMHI</t>
  </si>
  <si>
    <t>SG Mart Ltd</t>
  </si>
  <si>
    <t>SGMART</t>
  </si>
  <si>
    <t>Renewable Electricity</t>
  </si>
  <si>
    <t>Ajmera Realty &amp; Infra India Ltd</t>
  </si>
  <si>
    <t>AJMERA</t>
  </si>
  <si>
    <t>LG Balakrishnan &amp; Bros Ltd</t>
  </si>
  <si>
    <t>LGBBROSLTD</t>
  </si>
  <si>
    <t>Bhagiradha Chemicals and Industries Ltd</t>
  </si>
  <si>
    <t>BHAGCHEM</t>
  </si>
  <si>
    <t>Fiem Industries Ltd</t>
  </si>
  <si>
    <t>FIEMIND</t>
  </si>
  <si>
    <t>India Glycols Ltd</t>
  </si>
  <si>
    <t>INDIAGLYCO</t>
  </si>
  <si>
    <t>Epack Durable Ltd</t>
  </si>
  <si>
    <t>EPACK</t>
  </si>
  <si>
    <t>Subros Ltd</t>
  </si>
  <si>
    <t>SUBROS</t>
  </si>
  <si>
    <t>Aarti Drugs Ltd</t>
  </si>
  <si>
    <t>AARTIDRUGS</t>
  </si>
  <si>
    <t>Jayaswal Neco Industries Ltd</t>
  </si>
  <si>
    <t>JAYNECOIND</t>
  </si>
  <si>
    <t>Advanced Enzyme Technologies Ltd</t>
  </si>
  <si>
    <t>ADVENZYMES</t>
  </si>
  <si>
    <t>Medi Assist Healthcare Services Ltd</t>
  </si>
  <si>
    <t>MEDIASSIST</t>
  </si>
  <si>
    <t>Jindal Poly Films Ltd</t>
  </si>
  <si>
    <t>JINDALPOLY</t>
  </si>
  <si>
    <t>Avantel Ltd</t>
  </si>
  <si>
    <t>AVANTEL</t>
  </si>
  <si>
    <t>Jamna Auto Industries Ltd</t>
  </si>
  <si>
    <t>JAMNAAUTO</t>
  </si>
  <si>
    <t>Polyplex Corp Ltd</t>
  </si>
  <si>
    <t>POLYPLEX</t>
  </si>
  <si>
    <t>K.P. Energy Ltd</t>
  </si>
  <si>
    <t>KPEL</t>
  </si>
  <si>
    <t>Gateway Distriparks Ltd</t>
  </si>
  <si>
    <t>GATEWAY</t>
  </si>
  <si>
    <t>Fineotex Chemical Ltd</t>
  </si>
  <si>
    <t>FCL</t>
  </si>
  <si>
    <t>Imagicaaworld Entertainment Ltd</t>
  </si>
  <si>
    <t>IMAGICAA</t>
  </si>
  <si>
    <t>Uflex Ltd</t>
  </si>
  <si>
    <t>UFLEX</t>
  </si>
  <si>
    <t>Dishman Carbogen Amcis Ltd</t>
  </si>
  <si>
    <t>DCAL</t>
  </si>
  <si>
    <t>Kingfa Science and Technology (India) Ltd</t>
  </si>
  <si>
    <t>KINGFA</t>
  </si>
  <si>
    <t>Nalwa Sons Investments Ltd</t>
  </si>
  <si>
    <t>NSIL</t>
  </si>
  <si>
    <t>Shrem InvIT</t>
  </si>
  <si>
    <t>SHREMINVIT</t>
  </si>
  <si>
    <t>DCB Bank Ltd</t>
  </si>
  <si>
    <t>DCBBANK</t>
  </si>
  <si>
    <t>Apeejay Surrendra Park Hotels Ltd</t>
  </si>
  <si>
    <t>PARKHOTELS</t>
  </si>
  <si>
    <t>Shanthi Gears Ltd</t>
  </si>
  <si>
    <t>SHANTIGEAR</t>
  </si>
  <si>
    <t>Balmer Lawrie and Company Ltd</t>
  </si>
  <si>
    <t>BALMLAWRIE</t>
  </si>
  <si>
    <t>Kalyani Steels Ltd</t>
  </si>
  <si>
    <t>KSL</t>
  </si>
  <si>
    <t>Servotech Power Systems Ltd</t>
  </si>
  <si>
    <t>SERVOTECH</t>
  </si>
  <si>
    <t>West Coast Paper Mills Ltd</t>
  </si>
  <si>
    <t>WSTCSTPAPR</t>
  </si>
  <si>
    <t>Utkarsh Small Finance Bank Ltd</t>
  </si>
  <si>
    <t>UTKARSHBNK</t>
  </si>
  <si>
    <t>Siyaram Silk Mills Ltd</t>
  </si>
  <si>
    <t>SIYSIL</t>
  </si>
  <si>
    <t>JTL Industries Ltd</t>
  </si>
  <si>
    <t>JTLIND</t>
  </si>
  <si>
    <t>SJS Enterprises Ltd</t>
  </si>
  <si>
    <t>SJS</t>
  </si>
  <si>
    <t>Northern ARC Capital Ltd</t>
  </si>
  <si>
    <t>NORTHARC</t>
  </si>
  <si>
    <t>Swaraj Engines Ltd</t>
  </si>
  <si>
    <t>SWARAJENG</t>
  </si>
  <si>
    <t>IndoStar Capital Finance Ltd</t>
  </si>
  <si>
    <t>INDOSTAR</t>
  </si>
  <si>
    <t>Sunflag Iron and Steel Co Ltd</t>
  </si>
  <si>
    <t>SUNFLAG</t>
  </si>
  <si>
    <t>Prime Focus Ltd</t>
  </si>
  <si>
    <t>PFOCUS</t>
  </si>
  <si>
    <t>Animation</t>
  </si>
  <si>
    <t>Nirlon Ltd</t>
  </si>
  <si>
    <t>NIRLON</t>
  </si>
  <si>
    <t>Goldiam International Ltd</t>
  </si>
  <si>
    <t>GOLDIAM</t>
  </si>
  <si>
    <t>S H Kelkar and Company Ltd</t>
  </si>
  <si>
    <t>SHK</t>
  </si>
  <si>
    <t>SEPC Ltd</t>
  </si>
  <si>
    <t>SEPC</t>
  </si>
  <si>
    <t>La Opala R G Ltd</t>
  </si>
  <si>
    <t>LAOPALA</t>
  </si>
  <si>
    <t>Kewal Kiran Clothing Ltd</t>
  </si>
  <si>
    <t>KKCL</t>
  </si>
  <si>
    <t>Genesys International Corporation Ltd</t>
  </si>
  <si>
    <t>GENESYS</t>
  </si>
  <si>
    <t>Pokarna Ltd</t>
  </si>
  <si>
    <t>POKARNA</t>
  </si>
  <si>
    <t>Jash Engineering Ltd</t>
  </si>
  <si>
    <t>JASH</t>
  </si>
  <si>
    <t>Thirumalai Chemicals Ltd</t>
  </si>
  <si>
    <t>TIRUMALCHM</t>
  </si>
  <si>
    <t>DCX Systems Ltd</t>
  </si>
  <si>
    <t>DCXINDIA</t>
  </si>
  <si>
    <t>Hubtown Ltd</t>
  </si>
  <si>
    <t>HUBTOWN</t>
  </si>
  <si>
    <t>Eraaya Lifespaces Ltd</t>
  </si>
  <si>
    <t>ERAAYA</t>
  </si>
  <si>
    <t>Sindhu Trade Links Ltd</t>
  </si>
  <si>
    <t>SINDHUTRAD</t>
  </si>
  <si>
    <t>RPSG Ventures Ltd</t>
  </si>
  <si>
    <t>RPSGVENT</t>
  </si>
  <si>
    <t>Gujarat Themis Biosyn Ltd</t>
  </si>
  <si>
    <t>GUJTHEM</t>
  </si>
  <si>
    <t>Systematix Corporate Services Ltd</t>
  </si>
  <si>
    <t>SYSTMTXC</t>
  </si>
  <si>
    <t>IRB InvIT Fund</t>
  </si>
  <si>
    <t>IRBINVIT</t>
  </si>
  <si>
    <t>Motilal Oswal NASDAQ 100 ETF</t>
  </si>
  <si>
    <t>MON100</t>
  </si>
  <si>
    <t>ADF Foods Ltd</t>
  </si>
  <si>
    <t>ADFFOODS</t>
  </si>
  <si>
    <t>Ashapura Minechem Ltd</t>
  </si>
  <si>
    <t>ASHAPURMIN</t>
  </si>
  <si>
    <t>TCNS Clothing Co Ltd</t>
  </si>
  <si>
    <t>TCNSBRANDS</t>
  </si>
  <si>
    <t>MPS Ltd</t>
  </si>
  <si>
    <t>MPSLTD</t>
  </si>
  <si>
    <t>Sula Vineyards Ltd</t>
  </si>
  <si>
    <t>SULA</t>
  </si>
  <si>
    <t>PIX Transmissions Ltd</t>
  </si>
  <si>
    <t>PIXTRANS</t>
  </si>
  <si>
    <t>Vishnu Prakash R Punglia Ltd</t>
  </si>
  <si>
    <t>VPRPL</t>
  </si>
  <si>
    <t>RPG Life Sciences Limited</t>
  </si>
  <si>
    <t>RPGLIFE</t>
  </si>
  <si>
    <t>Capacite Infraprojects Ltd</t>
  </si>
  <si>
    <t>CAPACITE</t>
  </si>
  <si>
    <t>Lumax AutoTechnologies Ltd</t>
  </si>
  <si>
    <t>LUMAXTECH</t>
  </si>
  <si>
    <t>Deep Industries Ltd</t>
  </si>
  <si>
    <t>DEEPINDS</t>
  </si>
  <si>
    <t>Oil &amp; Gas - Equipment &amp; Services</t>
  </si>
  <si>
    <t>KDDL Ltd</t>
  </si>
  <si>
    <t>KDDL</t>
  </si>
  <si>
    <t>Marine Electricals (India) Ltd</t>
  </si>
  <si>
    <t>MARINE</t>
  </si>
  <si>
    <t>Summit Securities Ltd</t>
  </si>
  <si>
    <t>SUMMITSEC</t>
  </si>
  <si>
    <t>Savita Oil Technologies Ltd</t>
  </si>
  <si>
    <t>SOTL</t>
  </si>
  <si>
    <t>Sandhar Technologies Ltd</t>
  </si>
  <si>
    <t>SANDHAR</t>
  </si>
  <si>
    <t>Polo Queen Industrial and Fintech Ltd</t>
  </si>
  <si>
    <t>PQIF</t>
  </si>
  <si>
    <t>BF Utilities Ltd</t>
  </si>
  <si>
    <t>BFUTILITIE</t>
  </si>
  <si>
    <t>Oriental Hotels Ltd</t>
  </si>
  <si>
    <t>ORIENTHOT</t>
  </si>
  <si>
    <t>Alembic Ltd</t>
  </si>
  <si>
    <t>ALEMBICLTD</t>
  </si>
  <si>
    <t>Dalmia Bharat Sugar and Industries Ltd</t>
  </si>
  <si>
    <t>DALMIASUG</t>
  </si>
  <si>
    <t>Xpro India Ltd</t>
  </si>
  <si>
    <t>XPROINDIA</t>
  </si>
  <si>
    <t>Exicom Tele-Systems Ltd</t>
  </si>
  <si>
    <t>EXICOM</t>
  </si>
  <si>
    <t>Geojit Financial Services Ltd</t>
  </si>
  <si>
    <t>GEOJITFSL</t>
  </si>
  <si>
    <t>Datamatics Global Services Ltd</t>
  </si>
  <si>
    <t>DATAMATICS</t>
  </si>
  <si>
    <t>Precision Wires India Ltd</t>
  </si>
  <si>
    <t>PRECWIRE</t>
  </si>
  <si>
    <t>Quick Heal Technologies Ltd</t>
  </si>
  <si>
    <t>QUICKHEAL</t>
  </si>
  <si>
    <t>HPL Electric &amp; Power Ltd</t>
  </si>
  <si>
    <t>HPL</t>
  </si>
  <si>
    <t>Bhansali Engineering Polymers Ltd</t>
  </si>
  <si>
    <t>BEPL</t>
  </si>
  <si>
    <t>Kiri Industries Ltd</t>
  </si>
  <si>
    <t>KIRIINDUS</t>
  </si>
  <si>
    <t>D P Abhushan Ltd</t>
  </si>
  <si>
    <t>DPABHUSHAN</t>
  </si>
  <si>
    <t>Hinduja Global Solutions Ltd</t>
  </si>
  <si>
    <t>HGS</t>
  </si>
  <si>
    <t>JNK India Ltd</t>
  </si>
  <si>
    <t>JNKINDIA</t>
  </si>
  <si>
    <t>Monarch Networth Capital Ltd</t>
  </si>
  <si>
    <t>MONARCH</t>
  </si>
  <si>
    <t>Fischer Medical Ventures Ltd</t>
  </si>
  <si>
    <t>FISCHER</t>
  </si>
  <si>
    <t>63 Moons Technologies Ltd</t>
  </si>
  <si>
    <t>63MOONS</t>
  </si>
  <si>
    <t>Sasken Technologies Ltd</t>
  </si>
  <si>
    <t>SASKEN</t>
  </si>
  <si>
    <t>Venus Pipes and Tubes Ltd</t>
  </si>
  <si>
    <t>VENUSPIPES</t>
  </si>
  <si>
    <t>Steel Strips Wheels Ltd</t>
  </si>
  <si>
    <t>SSWL</t>
  </si>
  <si>
    <t>Shipping Corporation of India Land and Assets Ltd</t>
  </si>
  <si>
    <t>SCILAL</t>
  </si>
  <si>
    <t>Shivalik Bimetal Controls Ltd</t>
  </si>
  <si>
    <t>SBCL</t>
  </si>
  <si>
    <t>Hi-Tech Pipes Ltd</t>
  </si>
  <si>
    <t>HITECH</t>
  </si>
  <si>
    <t>Maithan Alloys Ltd</t>
  </si>
  <si>
    <t>MAITHANALL</t>
  </si>
  <si>
    <t>Honda India Power Products Ltd</t>
  </si>
  <si>
    <t>HONDAPOWER</t>
  </si>
  <si>
    <t>KCP Ltd</t>
  </si>
  <si>
    <t>KCP</t>
  </si>
  <si>
    <t>Krsnaa Diagnostics Ltd</t>
  </si>
  <si>
    <t>KRSNAA</t>
  </si>
  <si>
    <t>Ashiana Housing Ltd</t>
  </si>
  <si>
    <t>ASHIANA</t>
  </si>
  <si>
    <t>Raghav Productivity Enhancers Ltd</t>
  </si>
  <si>
    <t>RPEL</t>
  </si>
  <si>
    <t>Suraj Estate Developers Ltd</t>
  </si>
  <si>
    <t>SURAJEST</t>
  </si>
  <si>
    <t>Delta Corp Ltd</t>
  </si>
  <si>
    <t>DELTACORP</t>
  </si>
  <si>
    <t>Gujarat Industries Power Company Ltd</t>
  </si>
  <si>
    <t>GIPCL</t>
  </si>
  <si>
    <t>Goodluck India Ltd</t>
  </si>
  <si>
    <t>GOODLUCK</t>
  </si>
  <si>
    <t>Veedol Corporation Ltd</t>
  </si>
  <si>
    <t>VEEDOL</t>
  </si>
  <si>
    <t>TCI Express Ltd</t>
  </si>
  <si>
    <t>TCIEXP</t>
  </si>
  <si>
    <t>Wendt (India) Limited</t>
  </si>
  <si>
    <t>WENDT</t>
  </si>
  <si>
    <t>Muthoot Microfin Ltd</t>
  </si>
  <si>
    <t>MUTHOOTMF</t>
  </si>
  <si>
    <t>Max Ventures and Industries Ltd</t>
  </si>
  <si>
    <t>MAXVIL</t>
  </si>
  <si>
    <t>Ddev Plastiks Industries Ltd</t>
  </si>
  <si>
    <t>DDEVPLASTIK</t>
  </si>
  <si>
    <t>Hathway Cable and Datacom Ltd</t>
  </si>
  <si>
    <t>HATHWAY</t>
  </si>
  <si>
    <t>Cable &amp; D2H</t>
  </si>
  <si>
    <t>Navneet Education Ltd</t>
  </si>
  <si>
    <t>NAVNETEDUL</t>
  </si>
  <si>
    <t>Seamec Ltd</t>
  </si>
  <si>
    <t>SEAMECLTD</t>
  </si>
  <si>
    <t>Apollo Micro Systems Ltd</t>
  </si>
  <si>
    <t>APOLLO</t>
  </si>
  <si>
    <t>Precision Camshafts Ltd</t>
  </si>
  <si>
    <t>PRECAM</t>
  </si>
  <si>
    <t>Sagar Cements Ltd</t>
  </si>
  <si>
    <t>SAGCEM</t>
  </si>
  <si>
    <t>Mahanagar Telephone Nigam Ltd</t>
  </si>
  <si>
    <t>MTNL</t>
  </si>
  <si>
    <t>EFC (I) Ltd</t>
  </si>
  <si>
    <t>EFCIL</t>
  </si>
  <si>
    <t>Distributors</t>
  </si>
  <si>
    <t>Indo Tech Transformers Ltd</t>
  </si>
  <si>
    <t>INDOTECH</t>
  </si>
  <si>
    <t>DCW Ltd</t>
  </si>
  <si>
    <t>DCW</t>
  </si>
  <si>
    <t>Prakash Industries Ltd</t>
  </si>
  <si>
    <t>PRAKASH</t>
  </si>
  <si>
    <t>Repco Home Finance Ltd</t>
  </si>
  <si>
    <t>REPCOHOME</t>
  </si>
  <si>
    <t>Nucleus Software Exports Ltd</t>
  </si>
  <si>
    <t>NUCLEUS</t>
  </si>
  <si>
    <t>Marathon Nextgen Realty Ltd</t>
  </si>
  <si>
    <t>MARATHON</t>
  </si>
  <si>
    <t>Gensol Engineering Ltd</t>
  </si>
  <si>
    <t>GENSOL</t>
  </si>
  <si>
    <t>Ceinsys Tech Ltd</t>
  </si>
  <si>
    <t>CEINSYSTECH</t>
  </si>
  <si>
    <t>Arkade Developers Ltd</t>
  </si>
  <si>
    <t>ARKADE</t>
  </si>
  <si>
    <t>NIIT Ltd</t>
  </si>
  <si>
    <t>NIITLTD</t>
  </si>
  <si>
    <t>Flair Writing Industries Ltd</t>
  </si>
  <si>
    <t>FLAIR</t>
  </si>
  <si>
    <t>Bajel Projects Ltd</t>
  </si>
  <si>
    <t>BAJEL</t>
  </si>
  <si>
    <t>Pennar Industries Ltd</t>
  </si>
  <si>
    <t>PENIND</t>
  </si>
  <si>
    <t>Vadilal Industries Ltd</t>
  </si>
  <si>
    <t>VADILALIND</t>
  </si>
  <si>
    <t>Fino Payments Bank Ltd</t>
  </si>
  <si>
    <t>FINOPB</t>
  </si>
  <si>
    <t>Spectrum Electrical Industries Ltd</t>
  </si>
  <si>
    <t>SPECTRUM</t>
  </si>
  <si>
    <t>Saksoft Ltd</t>
  </si>
  <si>
    <t>SAKSOFT</t>
  </si>
  <si>
    <t>Kolte-Patil Developers Ltd</t>
  </si>
  <si>
    <t>KOLTEPATIL</t>
  </si>
  <si>
    <t>Nelco Ltd</t>
  </si>
  <si>
    <t>NELCO</t>
  </si>
  <si>
    <t>Dollar Industries Ltd</t>
  </si>
  <si>
    <t>DOLLAR</t>
  </si>
  <si>
    <t>TCPL Packaging Ltd</t>
  </si>
  <si>
    <t>TCPLPACK</t>
  </si>
  <si>
    <t>Indoco Remedies Ltd</t>
  </si>
  <si>
    <t>INDOCO</t>
  </si>
  <si>
    <t>NRB Bearings Ltd</t>
  </si>
  <si>
    <t>NRBBEARING</t>
  </si>
  <si>
    <t>Somany Ceramics Ltd</t>
  </si>
  <si>
    <t>SOMANYCERA</t>
  </si>
  <si>
    <t>Ge Power India Ltd</t>
  </si>
  <si>
    <t>GEPIL</t>
  </si>
  <si>
    <t>Suven Life Sciences Ltd</t>
  </si>
  <si>
    <t>SUVEN</t>
  </si>
  <si>
    <t>Blue Cloud Softech Solutions Ltd</t>
  </si>
  <si>
    <t>BLUECLOUDS</t>
  </si>
  <si>
    <t>Eveready Industries India Ltd</t>
  </si>
  <si>
    <t>EVEREADY</t>
  </si>
  <si>
    <t>TVS Srichakra Ltd</t>
  </si>
  <si>
    <t>TVSSRICHAK</t>
  </si>
  <si>
    <t>Sanghvi Movers Ltd</t>
  </si>
  <si>
    <t>SANGHVIMOV</t>
  </si>
  <si>
    <t>Aeroflex Industries Ltd</t>
  </si>
  <si>
    <t>AEROFLEX</t>
  </si>
  <si>
    <t>KP Green Engineering Ltd</t>
  </si>
  <si>
    <t>KPGEL</t>
  </si>
  <si>
    <t>Heavy Electrical Equipment</t>
  </si>
  <si>
    <t>Jyoti Structures Ltd</t>
  </si>
  <si>
    <t>JYOTISTRUC</t>
  </si>
  <si>
    <t>Bajaj Consumer Care Ltd</t>
  </si>
  <si>
    <t>BAJAJCON</t>
  </si>
  <si>
    <t>Nilkamal Ltd</t>
  </si>
  <si>
    <t>NILKAMAL</t>
  </si>
  <si>
    <t>Spandana Sphoorty Financial Ltd</t>
  </si>
  <si>
    <t>SPANDANA</t>
  </si>
  <si>
    <t>PTC India Financial Services Ltd</t>
  </si>
  <si>
    <t>PFS</t>
  </si>
  <si>
    <t>Sai Silks (Kalamandir) Ltd</t>
  </si>
  <si>
    <t>KALAMANDIR</t>
  </si>
  <si>
    <t>Foseco India Ltd</t>
  </si>
  <si>
    <t>FOSECOIND</t>
  </si>
  <si>
    <t>Landmark Cars Ltd</t>
  </si>
  <si>
    <t>LANDMARK</t>
  </si>
  <si>
    <t>Mahindra Logistics Ltd</t>
  </si>
  <si>
    <t>MAHLOG</t>
  </si>
  <si>
    <t>Vakrangee Limited</t>
  </si>
  <si>
    <t>VAKRANGEE</t>
  </si>
  <si>
    <t>Kalyani Investment Company Ltd</t>
  </si>
  <si>
    <t>KICL</t>
  </si>
  <si>
    <t>Motisons Jewellers Ltd</t>
  </si>
  <si>
    <t>MOTISONS</t>
  </si>
  <si>
    <t>Tasty Bite Eatables Ltd</t>
  </si>
  <si>
    <t>TASTYBITE</t>
  </si>
  <si>
    <t>Panacea Biotec Ltd</t>
  </si>
  <si>
    <t>PANACEABIO</t>
  </si>
  <si>
    <t>Automotive Axles Ltd</t>
  </si>
  <si>
    <t>AUTOAXLES</t>
  </si>
  <si>
    <t>Salasar Techno Engineering Ltd</t>
  </si>
  <si>
    <t>SALASAR</t>
  </si>
  <si>
    <t>HLE Glascoat Ltd</t>
  </si>
  <si>
    <t>HLEGLAS</t>
  </si>
  <si>
    <t>Stove Kraft Ltd</t>
  </si>
  <si>
    <t>STOVEKRAFT</t>
  </si>
  <si>
    <t>Unitech Ltd</t>
  </si>
  <si>
    <t>UNITECH</t>
  </si>
  <si>
    <t>Ramco Industries Ltd</t>
  </si>
  <si>
    <t>RAMCOIND</t>
  </si>
  <si>
    <t>BF Investment Ltd</t>
  </si>
  <si>
    <t>BFINVEST</t>
  </si>
  <si>
    <t>Updater Services Ltd</t>
  </si>
  <si>
    <t>UDS</t>
  </si>
  <si>
    <t>GTL Infrastructure Ltd</t>
  </si>
  <si>
    <t>GTLINFRA</t>
  </si>
  <si>
    <t>Rashi Peripherals Ltd</t>
  </si>
  <si>
    <t>RPTECH</t>
  </si>
  <si>
    <t>Rane Holdings Ltd</t>
  </si>
  <si>
    <t>RANEHOLDIN</t>
  </si>
  <si>
    <t>Ram Ratna Wires Ltd</t>
  </si>
  <si>
    <t>RAMRAT</t>
  </si>
  <si>
    <t>Vishnu Chemicals Ltd</t>
  </si>
  <si>
    <t>VISHNU</t>
  </si>
  <si>
    <t>SBI Gold ETF</t>
  </si>
  <si>
    <t>SETFGOLD</t>
  </si>
  <si>
    <t>Shanti Educational Initiatives Ltd</t>
  </si>
  <si>
    <t>SEIL</t>
  </si>
  <si>
    <t>Themis Medicare Ltd</t>
  </si>
  <si>
    <t>THEMISMED</t>
  </si>
  <si>
    <t>Hindustan Oil Exploration Company Ltd</t>
  </si>
  <si>
    <t>HINDOILEXP</t>
  </si>
  <si>
    <t>Dredging Corporation of India Ltd</t>
  </si>
  <si>
    <t>DREDGECORP</t>
  </si>
  <si>
    <t>Dredging</t>
  </si>
  <si>
    <t>Ravindra Energy Ltd</t>
  </si>
  <si>
    <t>RELTD</t>
  </si>
  <si>
    <t>Shalby Ltd</t>
  </si>
  <si>
    <t>SHALBY</t>
  </si>
  <si>
    <t>Igarashi Motors India Ltd</t>
  </si>
  <si>
    <t>IGARASHI</t>
  </si>
  <si>
    <t>Novartis India Ltd</t>
  </si>
  <si>
    <t>NOVARTIND</t>
  </si>
  <si>
    <t>Premier Explosives Ltd</t>
  </si>
  <si>
    <t>PREMEXPLN</t>
  </si>
  <si>
    <t>Globus Spirits Ltd</t>
  </si>
  <si>
    <t>GLOBUSSPR</t>
  </si>
  <si>
    <t>Mangalam Cement Ltd</t>
  </si>
  <si>
    <t>MANGLMCEM</t>
  </si>
  <si>
    <t>Nippon India ETF Nifty 1D Rate Liquid BeES</t>
  </si>
  <si>
    <t>LIQUIDBEES</t>
  </si>
  <si>
    <t>ideaForge Technology Ltd</t>
  </si>
  <si>
    <t>IDEAFORGE</t>
  </si>
  <si>
    <t>DISA India Ltd</t>
  </si>
  <si>
    <t>DISAQ</t>
  </si>
  <si>
    <t>Dr Agarwal's Eye Hospital Ltd</t>
  </si>
  <si>
    <t>DRAGARWQ</t>
  </si>
  <si>
    <t>Confidence Petroleum India Ltd</t>
  </si>
  <si>
    <t>CONFIPET</t>
  </si>
  <si>
    <t>Veritas (India) Ltd</t>
  </si>
  <si>
    <t>VERITAS</t>
  </si>
  <si>
    <t>PSP Projects Ltd</t>
  </si>
  <si>
    <t>PSPPROJECT</t>
  </si>
  <si>
    <t>Interarch Building Products Ltd</t>
  </si>
  <si>
    <t>INTERARCH</t>
  </si>
  <si>
    <t>Building Products - Prefab Structures</t>
  </si>
  <si>
    <t>MM Forgings Ltd</t>
  </si>
  <si>
    <t>MMFL</t>
  </si>
  <si>
    <t>Rajratan Global Wire Ltd</t>
  </si>
  <si>
    <t>RAJRATAN</t>
  </si>
  <si>
    <t>Venky's (India) Ltd</t>
  </si>
  <si>
    <t>VENKEYS</t>
  </si>
  <si>
    <t>Sterling Tools Ltd</t>
  </si>
  <si>
    <t>STERTOOLS</t>
  </si>
  <si>
    <t>Nitin Spinners Ltd</t>
  </si>
  <si>
    <t>NITINSPIN</t>
  </si>
  <si>
    <t>Parag Milk Foods Ltd</t>
  </si>
  <si>
    <t>PARAGMILK</t>
  </si>
  <si>
    <t>Stanley Lifestyles Ltd</t>
  </si>
  <si>
    <t>STANLEY</t>
  </si>
  <si>
    <t>Mayur Uniquoters Ltd</t>
  </si>
  <si>
    <t>MAYURUNIQ</t>
  </si>
  <si>
    <t>Everest Kanto Cylinder Ltd</t>
  </si>
  <si>
    <t>EKC</t>
  </si>
  <si>
    <t>Platinum Industries Ltd</t>
  </si>
  <si>
    <t>PLATIND</t>
  </si>
  <si>
    <t>RIR Power Electronics Ltd</t>
  </si>
  <si>
    <t>RIR</t>
  </si>
  <si>
    <t>Himatsingka Seide Ltd</t>
  </si>
  <si>
    <t>HIMATSEIDE</t>
  </si>
  <si>
    <t>Hind Rectifiers Ltd</t>
  </si>
  <si>
    <t>HIRECT</t>
  </si>
  <si>
    <t>Meghmani Organics Ltd</t>
  </si>
  <si>
    <t>MOL</t>
  </si>
  <si>
    <t>SG Finserve Ltd</t>
  </si>
  <si>
    <t>SGFIN</t>
  </si>
  <si>
    <t>EIH Associated Hotels Ltd</t>
  </si>
  <si>
    <t>EIHAHOTELS</t>
  </si>
  <si>
    <t>Windsor Machines Ltd</t>
  </si>
  <si>
    <t>WINDMACHIN</t>
  </si>
  <si>
    <t>Prataap Snacks Ltd</t>
  </si>
  <si>
    <t>DIAMONDYD</t>
  </si>
  <si>
    <t>Dolat Algotech Ltd</t>
  </si>
  <si>
    <t>DOLATALGO</t>
  </si>
  <si>
    <t>John Cockerill India Ltd</t>
  </si>
  <si>
    <t>COCKERILL</t>
  </si>
  <si>
    <t>Industrial Machinery &amp; Supplies &amp; Components</t>
  </si>
  <si>
    <t>Baazar Style Retail Ltd</t>
  </si>
  <si>
    <t>STYLEBAAZA</t>
  </si>
  <si>
    <t>NIBE Ltd</t>
  </si>
  <si>
    <t>NIBE</t>
  </si>
  <si>
    <t>Agro Tech Foods Ltd</t>
  </si>
  <si>
    <t>ATFL</t>
  </si>
  <si>
    <t>Hindware Home Innovation Ltd</t>
  </si>
  <si>
    <t>HINDWAREAP</t>
  </si>
  <si>
    <t>Vindhya Telelinks Ltd</t>
  </si>
  <si>
    <t>VINDHYATEL</t>
  </si>
  <si>
    <t>Goodyear India Ltd</t>
  </si>
  <si>
    <t>GOODYEAR</t>
  </si>
  <si>
    <t>Jindal Drilling and Industries Ltd</t>
  </si>
  <si>
    <t>JINDRILL</t>
  </si>
  <si>
    <t>DEE Development Engineers Ltd</t>
  </si>
  <si>
    <t>DEEDEV</t>
  </si>
  <si>
    <t>Navkar Corporation Ltd</t>
  </si>
  <si>
    <t>NAVKARCORP</t>
  </si>
  <si>
    <t>Accelya Solutions India Ltd</t>
  </si>
  <si>
    <t>ACCELYA</t>
  </si>
  <si>
    <t>Vidhi Specialty Food Ingredients Ltd</t>
  </si>
  <si>
    <t>VIDHIING</t>
  </si>
  <si>
    <t>Kilburn Engineering Ltd</t>
  </si>
  <si>
    <t>KLBRENG-B</t>
  </si>
  <si>
    <t>SML Isuzu Ltd</t>
  </si>
  <si>
    <t>SMLISUZU</t>
  </si>
  <si>
    <t>Kesar India Ltd</t>
  </si>
  <si>
    <t>KESAR</t>
  </si>
  <si>
    <t>Real Estate Development</t>
  </si>
  <si>
    <t>Tarsons Products Ltd</t>
  </si>
  <si>
    <t>TARSONS</t>
  </si>
  <si>
    <t>S.P.Apparels Ltd</t>
  </si>
  <si>
    <t>SPAL</t>
  </si>
  <si>
    <t>Gandhar Oil Refinery (INDIA) Ltd</t>
  </si>
  <si>
    <t>GANDHAR</t>
  </si>
  <si>
    <t>Federal-Mogul Goetze (India) Ltd</t>
  </si>
  <si>
    <t>FMGOETZE</t>
  </si>
  <si>
    <t>Huhtamaki India Ltd</t>
  </si>
  <si>
    <t>HUHTAMAKI</t>
  </si>
  <si>
    <t>Indian Hume Pipe Company Ltd</t>
  </si>
  <si>
    <t>INDIANHUME</t>
  </si>
  <si>
    <t>Pondy Oxides and Chemicals Ltd</t>
  </si>
  <si>
    <t>POCL</t>
  </si>
  <si>
    <t>Mold-Tek Packaging Ltd</t>
  </si>
  <si>
    <t>MOLDTKPAC</t>
  </si>
  <si>
    <t>Thejo Engineering Ltd</t>
  </si>
  <si>
    <t>THEJO</t>
  </si>
  <si>
    <t>Panama Petrochem Ltd</t>
  </si>
  <si>
    <t>PANAMAPET</t>
  </si>
  <si>
    <t>Dynamic Cables Ltd</t>
  </si>
  <si>
    <t>DYCL</t>
  </si>
  <si>
    <t>Tinna Rubber and Infrastructure Ltd</t>
  </si>
  <si>
    <t>TINNARUBR</t>
  </si>
  <si>
    <t>Knowledge Marine &amp; Engineering Works Ltd</t>
  </si>
  <si>
    <t>KMEW</t>
  </si>
  <si>
    <t>Marine Transportation</t>
  </si>
  <si>
    <t>Welspun Specialty Solutions Ltd</t>
  </si>
  <si>
    <t>WELSPLSOL</t>
  </si>
  <si>
    <t>IOL Chemicals and Pharmaceuticals Ltd</t>
  </si>
  <si>
    <t>IOLCP</t>
  </si>
  <si>
    <t>TAJ GVK Hotels and Resorts Ltd</t>
  </si>
  <si>
    <t>TAJGVK</t>
  </si>
  <si>
    <t>Lumax Industries Ltd</t>
  </si>
  <si>
    <t>LUMAXIND</t>
  </si>
  <si>
    <t>Windlas Biotech Ltd</t>
  </si>
  <si>
    <t>WINDLAS</t>
  </si>
  <si>
    <t>Sanstar Ltd</t>
  </si>
  <si>
    <t>SANSTAR</t>
  </si>
  <si>
    <t>Dreamfolks Services Ltd</t>
  </si>
  <si>
    <t>DREAMFOLKS</t>
  </si>
  <si>
    <t>Cupid Ltd</t>
  </si>
  <si>
    <t>CUPID</t>
  </si>
  <si>
    <t>Tanfac Industries Ltd</t>
  </si>
  <si>
    <t>TANFACIND</t>
  </si>
  <si>
    <t>Media Matrix Worldwide Ltd</t>
  </si>
  <si>
    <t>MMWL</t>
  </si>
  <si>
    <t>HMA Agro Industries Ltd</t>
  </si>
  <si>
    <t>HMAAGRO</t>
  </si>
  <si>
    <t>SMS Pharmaceuticals Ltd</t>
  </si>
  <si>
    <t>SMSPHARMA</t>
  </si>
  <si>
    <t>Ugro Capital Ltd</t>
  </si>
  <si>
    <t>UGROCAP</t>
  </si>
  <si>
    <t>India Pesticides Ltd</t>
  </si>
  <si>
    <t>IPL</t>
  </si>
  <si>
    <t>Saraswati Commercial (India) Ltd</t>
  </si>
  <si>
    <t>ZSARACOM</t>
  </si>
  <si>
    <t>Hester Biosciences Ltd</t>
  </si>
  <si>
    <t>HESTERBIO</t>
  </si>
  <si>
    <t>Cosmo First Ltd</t>
  </si>
  <si>
    <t>COSMOFIRST</t>
  </si>
  <si>
    <t>Centum Electronics Ltd</t>
  </si>
  <si>
    <t>CENTUM</t>
  </si>
  <si>
    <t>Expleo Solutions Ltd</t>
  </si>
  <si>
    <t>EXPLEOSOL</t>
  </si>
  <si>
    <t>Vantage Knowledge Academy Ltd</t>
  </si>
  <si>
    <t>VKAL</t>
  </si>
  <si>
    <t>DEN Networks Ltd</t>
  </si>
  <si>
    <t>DEN</t>
  </si>
  <si>
    <t>Insecticides (India) Ltd</t>
  </si>
  <si>
    <t>INSECTICID</t>
  </si>
  <si>
    <t>Pnb Gilts Ltd</t>
  </si>
  <si>
    <t>PNBGILTS</t>
  </si>
  <si>
    <t>ICICI Prudential Nifty 50 ETF</t>
  </si>
  <si>
    <t>NIFTYIETF</t>
  </si>
  <si>
    <t>Carysil Ltd</t>
  </si>
  <si>
    <t>CARYSIL</t>
  </si>
  <si>
    <t>Owais Metal and Mineral Processing Ltd</t>
  </si>
  <si>
    <t>OWAIS</t>
  </si>
  <si>
    <t>Man Industries (India) Ltd</t>
  </si>
  <si>
    <t>MANINDS</t>
  </si>
  <si>
    <t>MIC Electronics Ltd</t>
  </si>
  <si>
    <t>MICEL</t>
  </si>
  <si>
    <t>Universal Cables Ltd</t>
  </si>
  <si>
    <t>UNIVCABLES</t>
  </si>
  <si>
    <t>Dolphin Offshore Enterprises (India) Ltd</t>
  </si>
  <si>
    <t>DOLPHIN</t>
  </si>
  <si>
    <t>Orient Green Power Company Ltd</t>
  </si>
  <si>
    <t>GREENPOWER</t>
  </si>
  <si>
    <t>Apollo Pipes Ltd</t>
  </si>
  <si>
    <t>APOLLOPIPE</t>
  </si>
  <si>
    <t>D Link (India) Limited</t>
  </si>
  <si>
    <t>DLINKINDIA</t>
  </si>
  <si>
    <t>Beta Drugs Ltd</t>
  </si>
  <si>
    <t>BETA</t>
  </si>
  <si>
    <t>Timex Group India Ltd</t>
  </si>
  <si>
    <t>TIMEX</t>
  </si>
  <si>
    <t>Ador Welding Ltd</t>
  </si>
  <si>
    <t>ADORWELD</t>
  </si>
  <si>
    <t>Amrutanjan Health Care Ltd</t>
  </si>
  <si>
    <t>AMRUTANJAN</t>
  </si>
  <si>
    <t>Divgi TorqTransfer Systems Ltd</t>
  </si>
  <si>
    <t>DIVGIITTS</t>
  </si>
  <si>
    <t>ESAF Small Finance Bank Limited</t>
  </si>
  <si>
    <t>ESAFSFB</t>
  </si>
  <si>
    <t>Paramount Communications Ltd</t>
  </si>
  <si>
    <t>PARACABLES</t>
  </si>
  <si>
    <t>TTK Healthcare Ltd</t>
  </si>
  <si>
    <t>TTKHLTCARE</t>
  </si>
  <si>
    <t>Astec Lifesciences Ltd</t>
  </si>
  <si>
    <t>ASTEC</t>
  </si>
  <si>
    <t>Vardhman Special Steels Ltd</t>
  </si>
  <si>
    <t>VSSL</t>
  </si>
  <si>
    <t>Sanghi Industries Ltd</t>
  </si>
  <si>
    <t>SANGHIIND</t>
  </si>
  <si>
    <t>Salzer Electronics Ltd</t>
  </si>
  <si>
    <t>SALZERELEC</t>
  </si>
  <si>
    <t>Rupa &amp; Company Ltd</t>
  </si>
  <si>
    <t>RUPA</t>
  </si>
  <si>
    <t>Som Distilleries and Breweries Ltd</t>
  </si>
  <si>
    <t>SDBL</t>
  </si>
  <si>
    <t>JISLDVREQS</t>
  </si>
  <si>
    <t>IKIO Lighting Ltd</t>
  </si>
  <si>
    <t>IKIO</t>
  </si>
  <si>
    <t>Andrew Yule &amp; Co Ltd</t>
  </si>
  <si>
    <t>ANDREWYU</t>
  </si>
  <si>
    <t>Tatva Chintan Pharma Chem Ltd</t>
  </si>
  <si>
    <t>TATVA</t>
  </si>
  <si>
    <t>Rama Steel Tubes Ltd</t>
  </si>
  <si>
    <t>RAMASTEEL</t>
  </si>
  <si>
    <t>Axiscades Technologies Ltd</t>
  </si>
  <si>
    <t>AXISCADES</t>
  </si>
  <si>
    <t>Elpro International Ltd</t>
  </si>
  <si>
    <t>ELPROINTL</t>
  </si>
  <si>
    <t>Vimta Labs Ltd</t>
  </si>
  <si>
    <t>VIMTALABS</t>
  </si>
  <si>
    <t>TIL Ltd</t>
  </si>
  <si>
    <t>TIL</t>
  </si>
  <si>
    <t>Mukand Ltd</t>
  </si>
  <si>
    <t>MUKANDLTD</t>
  </si>
  <si>
    <t>Trident Techlabs Ltd</t>
  </si>
  <si>
    <t>TECHLABS</t>
  </si>
  <si>
    <t>Syncom Formulations (India) Ltd</t>
  </si>
  <si>
    <t>SYNCOMF</t>
  </si>
  <si>
    <t>Dish TV India Ltd</t>
  </si>
  <si>
    <t>DISHTV</t>
  </si>
  <si>
    <t>Edvenswa Enterprises Ltd</t>
  </si>
  <si>
    <t>EDVENSWA</t>
  </si>
  <si>
    <t>Application Software</t>
  </si>
  <si>
    <t>AGI Infra Ltd</t>
  </si>
  <si>
    <t>AGIIL</t>
  </si>
  <si>
    <t>Seshasayee Paper and Boards Ltd</t>
  </si>
  <si>
    <t>SESHAPAPER</t>
  </si>
  <si>
    <t>Camlin Fine Sciences Ltd</t>
  </si>
  <si>
    <t>CAMLINFINE</t>
  </si>
  <si>
    <t>Suratwwala Business Group Ltd</t>
  </si>
  <si>
    <t>SBGLP</t>
  </si>
  <si>
    <t>Barbeque-Nation Hospitality Ltd</t>
  </si>
  <si>
    <t>BARBEQUE</t>
  </si>
  <si>
    <t>JITF Infralogistics Ltd</t>
  </si>
  <si>
    <t>JITFINFRA</t>
  </si>
  <si>
    <t>Kody Technolab Ltd</t>
  </si>
  <si>
    <t>KODYTECH</t>
  </si>
  <si>
    <t>ECOS (India) Mobility &amp; Hospitality Ltd</t>
  </si>
  <si>
    <t>ECOSMOBLTY</t>
  </si>
  <si>
    <t>BLS E-Services Ltd</t>
  </si>
  <si>
    <t>BLSE</t>
  </si>
  <si>
    <t>Master Trust Ltd</t>
  </si>
  <si>
    <t>MASTERTR</t>
  </si>
  <si>
    <t>Yasho Industries Ltd</t>
  </si>
  <si>
    <t>YASHO</t>
  </si>
  <si>
    <t>Talbros Automotive Components Ltd</t>
  </si>
  <si>
    <t>TALBROAUTO</t>
  </si>
  <si>
    <t>Mufin Green Finance Ltd</t>
  </si>
  <si>
    <t>MUFIN</t>
  </si>
  <si>
    <t>Gocl Corporation Ltd</t>
  </si>
  <si>
    <t>GOCLCORP</t>
  </si>
  <si>
    <t>Alpex Solar Ltd</t>
  </si>
  <si>
    <t>ALPEXSOLAR</t>
  </si>
  <si>
    <t>Andhra Paper Ltd</t>
  </si>
  <si>
    <t>ANDHRAPAP</t>
  </si>
  <si>
    <t>Kotak Gold Etf</t>
  </si>
  <si>
    <t>GOLD1</t>
  </si>
  <si>
    <t>Cantabil Retail India Ltd</t>
  </si>
  <si>
    <t>CANTABIL</t>
  </si>
  <si>
    <t>Madhya Bharat Agro Products Ltd</t>
  </si>
  <si>
    <t>MBAPL</t>
  </si>
  <si>
    <t>Monte Carlo Fashions Ltd</t>
  </si>
  <si>
    <t>MONTECARLO</t>
  </si>
  <si>
    <t>Omaxe Ltd</t>
  </si>
  <si>
    <t>OMAXE</t>
  </si>
  <si>
    <t>Ashika Credit Capital Ltd</t>
  </si>
  <si>
    <t>ASHIKA</t>
  </si>
  <si>
    <t>Heranba Industries Ltd</t>
  </si>
  <si>
    <t>HERANBA</t>
  </si>
  <si>
    <t>Apcotex Industries Ltd</t>
  </si>
  <si>
    <t>APCOTEXIND</t>
  </si>
  <si>
    <t>HIL Ltd</t>
  </si>
  <si>
    <t>HIL</t>
  </si>
  <si>
    <t>Danish Power Ltd</t>
  </si>
  <si>
    <t>DANISH</t>
  </si>
  <si>
    <t>Antony Waste Handling Cell Ltd</t>
  </si>
  <si>
    <t>AWHCL</t>
  </si>
  <si>
    <t>Mangalore Chemicals and Fertilisers Ltd</t>
  </si>
  <si>
    <t>MANGCHEFER</t>
  </si>
  <si>
    <t>Bajaj Steel Industries Ltd</t>
  </si>
  <si>
    <t>BAJAJST</t>
  </si>
  <si>
    <t>Unicommerce eSolutions Ltd</t>
  </si>
  <si>
    <t>UNIECOM</t>
  </si>
  <si>
    <t>Dynacons Systems and Solutions Ltd</t>
  </si>
  <si>
    <t>DSSL</t>
  </si>
  <si>
    <t>AFCOM Holdings Ltd</t>
  </si>
  <si>
    <t>AFCOM</t>
  </si>
  <si>
    <t>Air Freight &amp; Logistics</t>
  </si>
  <si>
    <t>Suyog Telematics Ltd</t>
  </si>
  <si>
    <t>SUYOG</t>
  </si>
  <si>
    <t>Kernex Microsystems (India) Ltd</t>
  </si>
  <si>
    <t>KERNEX</t>
  </si>
  <si>
    <t>Jagran Prakashan Ltd</t>
  </si>
  <si>
    <t>JAGRAN</t>
  </si>
  <si>
    <t>HDFC Gold Exchange Traded Fund</t>
  </si>
  <si>
    <t>HDFCGOLD</t>
  </si>
  <si>
    <t>ICICI Prudential Gold ETF</t>
  </si>
  <si>
    <t>GOLDIETF</t>
  </si>
  <si>
    <t>Uniparts India Ltd</t>
  </si>
  <si>
    <t>UNIPARTS</t>
  </si>
  <si>
    <t>Associated Alcohols &amp; Breweries Ltd</t>
  </si>
  <si>
    <t>ASALCBR</t>
  </si>
  <si>
    <t>Nippon India ETF Nifty Next 50 Junior BeES</t>
  </si>
  <si>
    <t>JUNIORBEES</t>
  </si>
  <si>
    <t>Excel Industries Ltd</t>
  </si>
  <si>
    <t>EXCELINDUS</t>
  </si>
  <si>
    <t>Deccan Gold Mines Ltd</t>
  </si>
  <si>
    <t>DECNGOLD</t>
  </si>
  <si>
    <t>I G Petrochemicals Ltd</t>
  </si>
  <si>
    <t>IGPL</t>
  </si>
  <si>
    <t>Sirca Paints India Ltd</t>
  </si>
  <si>
    <t>SIRCA</t>
  </si>
  <si>
    <t>Jagsonpal Pharmaceuticals Ltd</t>
  </si>
  <si>
    <t>JAGSNPHARM</t>
  </si>
  <si>
    <t>Sangam (India) Ltd</t>
  </si>
  <si>
    <t>SANGAMIND</t>
  </si>
  <si>
    <t>Godavari Biorefineries Ltd</t>
  </si>
  <si>
    <t>GODAVARIB</t>
  </si>
  <si>
    <t>G M Breweries Ltd</t>
  </si>
  <si>
    <t>GMBREW</t>
  </si>
  <si>
    <t>Shriram Properties Ltd</t>
  </si>
  <si>
    <t>SHRIRAMPPS</t>
  </si>
  <si>
    <t>Mercury Ev-Tech Ltd</t>
  </si>
  <si>
    <t>MERCURYEV</t>
  </si>
  <si>
    <t>Reliance Industrial Infrastructure Ltd</t>
  </si>
  <si>
    <t>RIIL</t>
  </si>
  <si>
    <t>Agarwal Industrial Corporation Ltd</t>
  </si>
  <si>
    <t>AGARIND</t>
  </si>
  <si>
    <t>GNA Axles Ltd</t>
  </si>
  <si>
    <t>GNA</t>
  </si>
  <si>
    <t>Lincoln Pharmaceuticals Ltd</t>
  </si>
  <si>
    <t>LINCOLN</t>
  </si>
  <si>
    <t>Ramco Systems Ltd</t>
  </si>
  <si>
    <t>RAMCOSYS</t>
  </si>
  <si>
    <t>Abans Holdings Ltd</t>
  </si>
  <si>
    <t>AHL</t>
  </si>
  <si>
    <t>Simplex Infrastructures Ltd</t>
  </si>
  <si>
    <t>SIMPLEXINF</t>
  </si>
  <si>
    <t>GPT Infraprojects Ltd</t>
  </si>
  <si>
    <t>GPTINFRA</t>
  </si>
  <si>
    <t>Atul Auto Ltd</t>
  </si>
  <si>
    <t>ATULAUTO</t>
  </si>
  <si>
    <t>Three Wheelers</t>
  </si>
  <si>
    <t>Fusion Finance Ltd</t>
  </si>
  <si>
    <t>FUSION</t>
  </si>
  <si>
    <t>IFGL Refractories Ltd</t>
  </si>
  <si>
    <t>IFGLEXPOR</t>
  </si>
  <si>
    <t>Alicon Castalloy Ltd</t>
  </si>
  <si>
    <t>ALICON</t>
  </si>
  <si>
    <t>Sigachi Industries Ltd</t>
  </si>
  <si>
    <t>SIGACHI</t>
  </si>
  <si>
    <t>Kabra Extrusion Technik Ltd</t>
  </si>
  <si>
    <t>KABRAEXTRU</t>
  </si>
  <si>
    <t>Balmer Lawrie Investments Ltd</t>
  </si>
  <si>
    <t>BLIL</t>
  </si>
  <si>
    <t>Eco Recycling Ltd</t>
  </si>
  <si>
    <t>ECORECO</t>
  </si>
  <si>
    <t>Wonder Electricals Ltd</t>
  </si>
  <si>
    <t>WEL</t>
  </si>
  <si>
    <t>Satin Creditcare Network Ltd</t>
  </si>
  <si>
    <t>SATIN</t>
  </si>
  <si>
    <t>Praveg Ltd</t>
  </si>
  <si>
    <t>PRAVEG</t>
  </si>
  <si>
    <t>Texmaco Infrastructure &amp; Holdings Ltd</t>
  </si>
  <si>
    <t>TEXINFRA</t>
  </si>
  <si>
    <t>SPML Infra Ltd</t>
  </si>
  <si>
    <t>SPMLINFRA</t>
  </si>
  <si>
    <t>Lotus Chocolate Company Ltd</t>
  </si>
  <si>
    <t>LOTUSCHO</t>
  </si>
  <si>
    <t>MSP Steel &amp; Power Ltd</t>
  </si>
  <si>
    <t>MSPL</t>
  </si>
  <si>
    <t>Wheels India Ltd</t>
  </si>
  <si>
    <t>WHEELS</t>
  </si>
  <si>
    <t>Veranda Learning Solutions Ltd</t>
  </si>
  <si>
    <t>VERANDA</t>
  </si>
  <si>
    <t>Renaissance Global Ltd</t>
  </si>
  <si>
    <t>RGL</t>
  </si>
  <si>
    <t>Bombay Super Hybrid Seeds Ltd</t>
  </si>
  <si>
    <t>BSHSL</t>
  </si>
  <si>
    <t>Orient Technologies Ltd</t>
  </si>
  <si>
    <t>ORIENTTECH</t>
  </si>
  <si>
    <t>Hariom Pipe Industries Ltd</t>
  </si>
  <si>
    <t>HARIOMPIPE</t>
  </si>
  <si>
    <t>Hexa Tradex Ltd</t>
  </si>
  <si>
    <t>HEXATRADEX</t>
  </si>
  <si>
    <t>Rhetan TMT Ltd</t>
  </si>
  <si>
    <t>RHETAN</t>
  </si>
  <si>
    <t>TechNVision Ventures Ltd</t>
  </si>
  <si>
    <t>TECHNVISN</t>
  </si>
  <si>
    <t>India Power Corporation Ltd</t>
  </si>
  <si>
    <t>DPSCLTD</t>
  </si>
  <si>
    <t>VL E-Governance &amp; IT Solutions Ltd</t>
  </si>
  <si>
    <t>VLEGOV</t>
  </si>
  <si>
    <t>Pudumjee Paper Products Ltd</t>
  </si>
  <si>
    <t>PDMJEPAPER</t>
  </si>
  <si>
    <t>Chaman Lal Setia Exports Ltd</t>
  </si>
  <si>
    <t>CLSEL</t>
  </si>
  <si>
    <t>Yatra Online Ltd</t>
  </si>
  <si>
    <t>YATRA</t>
  </si>
  <si>
    <t>Roto Pumps Ltd</t>
  </si>
  <si>
    <t>ROTO</t>
  </si>
  <si>
    <t>Brightcom Group Ltd</t>
  </si>
  <si>
    <t>BCG</t>
  </si>
  <si>
    <t>Udaipur Cement Works Ltd</t>
  </si>
  <si>
    <t>UDAICEMENT</t>
  </si>
  <si>
    <t>NDR Auto Components Ltd</t>
  </si>
  <si>
    <t>NDRAUTO</t>
  </si>
  <si>
    <t>Sportking India Ltd</t>
  </si>
  <si>
    <t>SPORTKING</t>
  </si>
  <si>
    <t>Bliss GVS Pharma Ltd</t>
  </si>
  <si>
    <t>BLISSGVS</t>
  </si>
  <si>
    <t>JG Chemicals Ltd</t>
  </si>
  <si>
    <t>JGCHEM</t>
  </si>
  <si>
    <t>B L Kashyap and Sons Ltd</t>
  </si>
  <si>
    <t>BLKASHYAP</t>
  </si>
  <si>
    <t>Filatex India Ltd</t>
  </si>
  <si>
    <t>FILATEX</t>
  </si>
  <si>
    <t>Jaiprakash Associates Ltd</t>
  </si>
  <si>
    <t>JPASSOCIAT</t>
  </si>
  <si>
    <t>Jyoti Resins and Adhesives Ltd</t>
  </si>
  <si>
    <t>JYOTIRES</t>
  </si>
  <si>
    <t>GTPL Hathway Ltd</t>
  </si>
  <si>
    <t>GTPL</t>
  </si>
  <si>
    <t>Signpost India Ltd</t>
  </si>
  <si>
    <t>SIGNPOST</t>
  </si>
  <si>
    <t>Peninsula Land Ltd</t>
  </si>
  <si>
    <t>PENINLAND</t>
  </si>
  <si>
    <t>Advait Energy Transitions Ltd</t>
  </si>
  <si>
    <t>ADVAIT</t>
  </si>
  <si>
    <t>Electrical Components &amp; Equipment</t>
  </si>
  <si>
    <t>ASM Technologies Ltd</t>
  </si>
  <si>
    <t>ASMTEC</t>
  </si>
  <si>
    <t>3B Blackbio DX Ltd</t>
  </si>
  <si>
    <t>3BBLACKBIO</t>
  </si>
  <si>
    <t>Fertilizers &amp; Agricultural Chemicals</t>
  </si>
  <si>
    <t>Madras Fertilizers Ltd</t>
  </si>
  <si>
    <t>MADRASFERT</t>
  </si>
  <si>
    <t>GRP Ltd</t>
  </si>
  <si>
    <t>GRPLTD</t>
  </si>
  <si>
    <t>Swelect Energy Systems Ltd</t>
  </si>
  <si>
    <t>SWELECTES</t>
  </si>
  <si>
    <t>Steelcast Ltd</t>
  </si>
  <si>
    <t>STEELCAS</t>
  </si>
  <si>
    <t>Cropster Agro Ltd</t>
  </si>
  <si>
    <t>CROPSTER</t>
  </si>
  <si>
    <t>Food Distributors</t>
  </si>
  <si>
    <t>Oriental Rail Infrastructure Ltd</t>
  </si>
  <si>
    <t>ORIRAIL</t>
  </si>
  <si>
    <t>BCL Industries Ltd</t>
  </si>
  <si>
    <t>BCLIND</t>
  </si>
  <si>
    <t>Shankara Building Products Ltd</t>
  </si>
  <si>
    <t>SHANKARA</t>
  </si>
  <si>
    <t>Sahasra Electronic Solutions Ltd</t>
  </si>
  <si>
    <t>SAHASRA</t>
  </si>
  <si>
    <t>Arihant Superstructures Ltd</t>
  </si>
  <si>
    <t>ARIHANTSUP</t>
  </si>
  <si>
    <t>Hi-Tech Gears Ltd</t>
  </si>
  <si>
    <t>HITECHGEAR</t>
  </si>
  <si>
    <t>Suryoday Small Finance Bank Ltd</t>
  </si>
  <si>
    <t>SURYODAY</t>
  </si>
  <si>
    <t>Mishtann Foods Ltd</t>
  </si>
  <si>
    <t>MISHTANN</t>
  </si>
  <si>
    <t>Tribhovandas Bhimji Zaveri Ltd</t>
  </si>
  <si>
    <t>TBZ</t>
  </si>
  <si>
    <t>Tourism Finance Corporation of India Ltd</t>
  </si>
  <si>
    <t>TFCILTD</t>
  </si>
  <si>
    <t>Paushak Ltd</t>
  </si>
  <si>
    <t>PAUSHAKLTD</t>
  </si>
  <si>
    <t>Fedders Holding Ltd</t>
  </si>
  <si>
    <t>FEDDERSHOL</t>
  </si>
  <si>
    <t>Zota Health Care Ltd</t>
  </si>
  <si>
    <t>ZOTA</t>
  </si>
  <si>
    <t>Solex Energy Ltd</t>
  </si>
  <si>
    <t>SOLEX</t>
  </si>
  <si>
    <t>India Nippon Electricals Ltd</t>
  </si>
  <si>
    <t>INDNIPPON</t>
  </si>
  <si>
    <t>Khazanchi Jewellers Ltd</t>
  </si>
  <si>
    <t>KHAZANCHI</t>
  </si>
  <si>
    <t>Apparel, Accessories &amp; Luxury Goods</t>
  </si>
  <si>
    <t>Wealth First Portfolio Managers Ltd</t>
  </si>
  <si>
    <t>WEALTH</t>
  </si>
  <si>
    <t>Borosil Scientific Ltd</t>
  </si>
  <si>
    <t>BOROSCI</t>
  </si>
  <si>
    <t>GKW Ltd</t>
  </si>
  <si>
    <t>GKWLIMITED</t>
  </si>
  <si>
    <t>SMC Global Securities Ltd</t>
  </si>
  <si>
    <t>SMCGLOBAL</t>
  </si>
  <si>
    <t>Aym Syntex Ltd</t>
  </si>
  <si>
    <t>AYMSYNTEX</t>
  </si>
  <si>
    <t>Bharat Wire Ropes Ltd</t>
  </si>
  <si>
    <t>BHARATWIRE</t>
  </si>
  <si>
    <t>Dcm Shriram Industries Ltd</t>
  </si>
  <si>
    <t>DCMSRIND</t>
  </si>
  <si>
    <t>Oriental Aromatics Ltd</t>
  </si>
  <si>
    <t>OAL</t>
  </si>
  <si>
    <t>Sadhana Nitro Chem Ltd</t>
  </si>
  <si>
    <t>SADHNANIQ</t>
  </si>
  <si>
    <t>Southern Petrochemical Industries Corporation Ltd</t>
  </si>
  <si>
    <t>SPIC</t>
  </si>
  <si>
    <t>Panorama Studios International Ltd</t>
  </si>
  <si>
    <t>PANORAMA</t>
  </si>
  <si>
    <t>Jaykay Enterprises Ltd</t>
  </si>
  <si>
    <t>JAYKAY</t>
  </si>
  <si>
    <t>Irm Energy Ltd</t>
  </si>
  <si>
    <t>IRMENERGY</t>
  </si>
  <si>
    <t>ULTRAMARINE &amp; PIGMENTS Ltd</t>
  </si>
  <si>
    <t>ULTRAMAR</t>
  </si>
  <si>
    <t>Bigbloc Construction Ltd</t>
  </si>
  <si>
    <t>BIGBLOC</t>
  </si>
  <si>
    <t>Vardhman Holdings Ltd</t>
  </si>
  <si>
    <t>VHL</t>
  </si>
  <si>
    <t>5Paisa Capital Ltd</t>
  </si>
  <si>
    <t>5PAISA</t>
  </si>
  <si>
    <t>Remus Pharmaceuticals Ltd</t>
  </si>
  <si>
    <t>REMUS</t>
  </si>
  <si>
    <t>Allied Digital Services Ltd</t>
  </si>
  <si>
    <t>ADSL</t>
  </si>
  <si>
    <t>Vintage Coffee and Beverages Ltd</t>
  </si>
  <si>
    <t>VINCOFE</t>
  </si>
  <si>
    <t>Alldigi Tech Ltd</t>
  </si>
  <si>
    <t>ALLDIGI</t>
  </si>
  <si>
    <t>Essen Speciality Films Ltd</t>
  </si>
  <si>
    <t>ESFL</t>
  </si>
  <si>
    <t>GPT Healthcare Ltd</t>
  </si>
  <si>
    <t>GPTHEALTH</t>
  </si>
  <si>
    <t>Dhunseri Ventures Ltd</t>
  </si>
  <si>
    <t>DVL</t>
  </si>
  <si>
    <t>Om Infra Ltd</t>
  </si>
  <si>
    <t>OMINFRAL</t>
  </si>
  <si>
    <t>Amines and Plasticizers Ltd</t>
  </si>
  <si>
    <t>AMNPLST</t>
  </si>
  <si>
    <t>Kross Ltd</t>
  </si>
  <si>
    <t>KROSS</t>
  </si>
  <si>
    <t>Kotak Nifty 50 ETF</t>
  </si>
  <si>
    <t>NIFTY1</t>
  </si>
  <si>
    <t>Asian Energy Services Ltd</t>
  </si>
  <si>
    <t>ASIANENE</t>
  </si>
  <si>
    <t>Rane (Madras) Ltd</t>
  </si>
  <si>
    <t>RML</t>
  </si>
  <si>
    <t>Capital India Finance Ltd</t>
  </si>
  <si>
    <t>CIFL</t>
  </si>
  <si>
    <t>Century Enka Ltd</t>
  </si>
  <si>
    <t>CENTENKA</t>
  </si>
  <si>
    <t>Centrum Capital Ltd</t>
  </si>
  <si>
    <t>CENTRUM</t>
  </si>
  <si>
    <t>Yamuna Syndicate Ltd</t>
  </si>
  <si>
    <t>YSL</t>
  </si>
  <si>
    <t>Walchandnagar Industries Ltd</t>
  </si>
  <si>
    <t>WALCHANNAG</t>
  </si>
  <si>
    <t>Best Agrolife Ltd</t>
  </si>
  <si>
    <t>BESTAGRO</t>
  </si>
  <si>
    <t>Yuken India Ltd</t>
  </si>
  <si>
    <t>YUKEN</t>
  </si>
  <si>
    <t>India Motor Parts &amp; Accessories Ltd</t>
  </si>
  <si>
    <t>IMPAL</t>
  </si>
  <si>
    <t>Ester Industries Ltd</t>
  </si>
  <si>
    <t>ESTER</t>
  </si>
  <si>
    <t>Butterfly Gandhimathi Appliances Ltd</t>
  </si>
  <si>
    <t>BUTTERFLY</t>
  </si>
  <si>
    <t>Electrotherm (India) Ltd</t>
  </si>
  <si>
    <t>ELECTHERM</t>
  </si>
  <si>
    <t>Indo Amines Ltd</t>
  </si>
  <si>
    <t>INDOAMIN</t>
  </si>
  <si>
    <t>Pakka Limited</t>
  </si>
  <si>
    <t>PAKKA</t>
  </si>
  <si>
    <t>Kellton Tech Solutions Ltd</t>
  </si>
  <si>
    <t>KELLTONTEC</t>
  </si>
  <si>
    <t>Allcargo Gati Ltd</t>
  </si>
  <si>
    <t>ACLGATI</t>
  </si>
  <si>
    <t>Oswal Greentech Ltd</t>
  </si>
  <si>
    <t>OSWALGREEN</t>
  </si>
  <si>
    <t>Forbes Precision Tools and Machine Parts Ltd</t>
  </si>
  <si>
    <t>TOTEM</t>
  </si>
  <si>
    <t>Kokuyo Camlin Ltd</t>
  </si>
  <si>
    <t>KOKUYOCMLN</t>
  </si>
  <si>
    <t>Macpower CNC Machines Ltd</t>
  </si>
  <si>
    <t>MACPOWER</t>
  </si>
  <si>
    <t>Arman Financial Services Ltd</t>
  </si>
  <si>
    <t>ARMANFIN</t>
  </si>
  <si>
    <t>Aurum Proptech Ltd</t>
  </si>
  <si>
    <t>AURUM</t>
  </si>
  <si>
    <t>Eimco Elecon (India) Ltd</t>
  </si>
  <si>
    <t>EIMCOELECO</t>
  </si>
  <si>
    <t>Rishabh Instruments Ltd</t>
  </si>
  <si>
    <t>RISHABH</t>
  </si>
  <si>
    <t>Z F Steering Gear (India) Ltd</t>
  </si>
  <si>
    <t>ZFSTEERING</t>
  </si>
  <si>
    <t>Likhitha Infrastructure Ltd</t>
  </si>
  <si>
    <t>LIKHITHA</t>
  </si>
  <si>
    <t>Kamdhenu Ltd</t>
  </si>
  <si>
    <t>KAMDHENU</t>
  </si>
  <si>
    <t>CFF Fluid Control Ltd</t>
  </si>
  <si>
    <t>CFF</t>
  </si>
  <si>
    <t>Aerospace &amp; Defense</t>
  </si>
  <si>
    <t>Dhunseri Investments Ltd</t>
  </si>
  <si>
    <t>DHUNINV</t>
  </si>
  <si>
    <t>Radhika Jeweltech Ltd</t>
  </si>
  <si>
    <t>RADHIKAJWE</t>
  </si>
  <si>
    <t>Saint-Gobain Sekurit India Ltd</t>
  </si>
  <si>
    <t>SAINTGOBAIN</t>
  </si>
  <si>
    <t>Viceroy Hotels Ltd</t>
  </si>
  <si>
    <t>VHLTD</t>
  </si>
  <si>
    <t>Spacenet Enterprises India Ltd</t>
  </si>
  <si>
    <t>SPCENET</t>
  </si>
  <si>
    <t>Matrimony.Com Ltd</t>
  </si>
  <si>
    <t>MATRIMONY</t>
  </si>
  <si>
    <t>Subex Ltd</t>
  </si>
  <si>
    <t>SUBEXLTD</t>
  </si>
  <si>
    <t>Creative Newtech Ltd</t>
  </si>
  <si>
    <t>CREATIVE</t>
  </si>
  <si>
    <t>Andhra Sugars Ltd</t>
  </si>
  <si>
    <t>ANDHRSUGAR</t>
  </si>
  <si>
    <t>Crest Ventures Ltd</t>
  </si>
  <si>
    <t>CREST</t>
  </si>
  <si>
    <t>BMW Industries Ltd</t>
  </si>
  <si>
    <t>BMW</t>
  </si>
  <si>
    <t>AMIC Forging Ltd</t>
  </si>
  <si>
    <t>AMIC</t>
  </si>
  <si>
    <t>Steel</t>
  </si>
  <si>
    <t>Zee Media Corporation Ltd</t>
  </si>
  <si>
    <t>ZEEMEDIA</t>
  </si>
  <si>
    <t>Veefin Solutions Ltd</t>
  </si>
  <si>
    <t>VEEFIN</t>
  </si>
  <si>
    <t>Shree Digvijay Cement Co Ltd</t>
  </si>
  <si>
    <t>SHREDIGCEM</t>
  </si>
  <si>
    <t>Sahana System Ltd</t>
  </si>
  <si>
    <t>SAHANA</t>
  </si>
  <si>
    <t>Asian Star Co Ltd</t>
  </si>
  <si>
    <t>ASTAR</t>
  </si>
  <si>
    <t>Selan Exploration Technology Ltd</t>
  </si>
  <si>
    <t>SELAN</t>
  </si>
  <si>
    <t>KMC Speciality Hospitals (India) Ltd</t>
  </si>
  <si>
    <t>KMCSHIL</t>
  </si>
  <si>
    <t>Snowman Logistics Ltd</t>
  </si>
  <si>
    <t>SNOWMAN</t>
  </si>
  <si>
    <t>Rajesh Power Services Ltd</t>
  </si>
  <si>
    <t>RAJESH</t>
  </si>
  <si>
    <t>Automobile Corp Of Goa Ltd</t>
  </si>
  <si>
    <t>ACGL</t>
  </si>
  <si>
    <t>Western Carriers (India) Ltd</t>
  </si>
  <si>
    <t>WCIL</t>
  </si>
  <si>
    <t>Steel Exchange India Ltd</t>
  </si>
  <si>
    <t>STEELXIND</t>
  </si>
  <si>
    <t>Chemfab Alkalis Ltd</t>
  </si>
  <si>
    <t>CHEMFAB</t>
  </si>
  <si>
    <t>Kirloskar Electric Company Ltd</t>
  </si>
  <si>
    <t>KECL</t>
  </si>
  <si>
    <t>Aaswa Trading and Exports Ltd</t>
  </si>
  <si>
    <t>TCC</t>
  </si>
  <si>
    <t>Real Estate Services</t>
  </si>
  <si>
    <t>Ice Make Refrigeration Ltd</t>
  </si>
  <si>
    <t>ICEMAKE</t>
  </si>
  <si>
    <t>Diffusion Engineers Ltd</t>
  </si>
  <si>
    <t>DIFFNKG</t>
  </si>
  <si>
    <t>Everest Industries Ltd</t>
  </si>
  <si>
    <t>EVERESTIND</t>
  </si>
  <si>
    <t>Gala Precision Engineering Ltd</t>
  </si>
  <si>
    <t>GALAPREC</t>
  </si>
  <si>
    <t>Krishana Phoschem Ltd</t>
  </si>
  <si>
    <t>KRISHANA</t>
  </si>
  <si>
    <t>Spright Agro Ltd</t>
  </si>
  <si>
    <t>SPRIGHT</t>
  </si>
  <si>
    <t>Punjab Chemicals and Crop Protection Ltd</t>
  </si>
  <si>
    <t>PUNJABCHEM</t>
  </si>
  <si>
    <t>Vascon Engineers Ltd</t>
  </si>
  <si>
    <t>VASCONEQ</t>
  </si>
  <si>
    <t>Arrow Greentech Ltd</t>
  </si>
  <si>
    <t>ARROWGREEN</t>
  </si>
  <si>
    <t>One Point One Solutions Ltd</t>
  </si>
  <si>
    <t>ONEPOINT</t>
  </si>
  <si>
    <t>Rico Auto Industries Ltd</t>
  </si>
  <si>
    <t>RICOAUTO</t>
  </si>
  <si>
    <t>Vasa Denticity Ltd</t>
  </si>
  <si>
    <t>DENTALKART</t>
  </si>
  <si>
    <t>Raj Rayon Industries Ltd</t>
  </si>
  <si>
    <t>RAJRILTD</t>
  </si>
  <si>
    <t>Vertoz Ltd</t>
  </si>
  <si>
    <t>VERTOZ</t>
  </si>
  <si>
    <t>Shiva Cement Ltd</t>
  </si>
  <si>
    <t>SHIVACEM</t>
  </si>
  <si>
    <t>Beekay Steel Industries Ltd</t>
  </si>
  <si>
    <t>BEEKAY</t>
  </si>
  <si>
    <t>Cosmic CRF Ltd</t>
  </si>
  <si>
    <t>COSMICCRF</t>
  </si>
  <si>
    <t>VLS Finance Ltd</t>
  </si>
  <si>
    <t>VLSFINANCE</t>
  </si>
  <si>
    <t>Sandesh Ltd</t>
  </si>
  <si>
    <t>SANDESH</t>
  </si>
  <si>
    <t>HLV Ltd</t>
  </si>
  <si>
    <t>HLVLTD</t>
  </si>
  <si>
    <t>TV Today Network Limited</t>
  </si>
  <si>
    <t>TVTODAY</t>
  </si>
  <si>
    <t>Heubach Colorants India Ltd</t>
  </si>
  <si>
    <t>HEUBACHIND</t>
  </si>
  <si>
    <t>Shivalik Rasayan Ltd</t>
  </si>
  <si>
    <t>SHIVALIK</t>
  </si>
  <si>
    <t>Capital Small Finance Bank Ltd</t>
  </si>
  <si>
    <t>CAPITALSFB</t>
  </si>
  <si>
    <t>Credo Brands Marketing Ltd</t>
  </si>
  <si>
    <t>MUFTI</t>
  </si>
  <si>
    <t>Mukka Proteins Ltd</t>
  </si>
  <si>
    <t>MUKKA</t>
  </si>
  <si>
    <t>TGV SRAAC Ltd</t>
  </si>
  <si>
    <t>TGVSL</t>
  </si>
  <si>
    <t>Kothari Petrochemicals Ltd</t>
  </si>
  <si>
    <t>KOTHARIPET</t>
  </si>
  <si>
    <t>Ratnaveer Precision Engineering Ltd</t>
  </si>
  <si>
    <t>RATNAVEER</t>
  </si>
  <si>
    <t>Xchanging Solutions Ltd</t>
  </si>
  <si>
    <t>XCHANGING</t>
  </si>
  <si>
    <t>Finkurve Financial Services Ltd</t>
  </si>
  <si>
    <t>FINKURVE</t>
  </si>
  <si>
    <t>GRM Overseas Ltd</t>
  </si>
  <si>
    <t>GRMOVER</t>
  </si>
  <si>
    <t>AVT Natural Products Ltd</t>
  </si>
  <si>
    <t>AVTNPL</t>
  </si>
  <si>
    <t>Prakash Pipes Ltd</t>
  </si>
  <si>
    <t>PPL</t>
  </si>
  <si>
    <t>Sat Industries Ltd</t>
  </si>
  <si>
    <t>SATINDLTD</t>
  </si>
  <si>
    <t>K&amp;R Rail Engineering Ltd</t>
  </si>
  <si>
    <t>KRRAIL</t>
  </si>
  <si>
    <t>Dhampur Sugar Mills Ltd</t>
  </si>
  <si>
    <t>DHAMPURSUG</t>
  </si>
  <si>
    <t>Industrial and Prudential Investment Co Ltd</t>
  </si>
  <si>
    <t>INDPRUD</t>
  </si>
  <si>
    <t>Sree Rayalaseema Hi-Strength Hypo Ltd</t>
  </si>
  <si>
    <t>SRHHYPOLTD</t>
  </si>
  <si>
    <t>Avadh Sugar &amp; Energy Ltd</t>
  </si>
  <si>
    <t>AVADHSUGAR</t>
  </si>
  <si>
    <t>Wardwizard Innovations &amp; Mobility Ltd</t>
  </si>
  <si>
    <t>WARDINMOBI</t>
  </si>
  <si>
    <t>GIC Housing Finance Ltd</t>
  </si>
  <si>
    <t>GICHSGFIN</t>
  </si>
  <si>
    <t>Tamilnadu Newsprint &amp; Papers Ltd</t>
  </si>
  <si>
    <t>TNPL</t>
  </si>
  <si>
    <t>Bajaj Healthcare Ltd</t>
  </si>
  <si>
    <t>BAJAJHCARE</t>
  </si>
  <si>
    <t>Dwarikesh Sugar Industries Ltd</t>
  </si>
  <si>
    <t>DWARKESH</t>
  </si>
  <si>
    <t>Kuantum Papers Ltd</t>
  </si>
  <si>
    <t>KUANTUM</t>
  </si>
  <si>
    <t>Last Mile Enterprises Ltd</t>
  </si>
  <si>
    <t>LASTMILE</t>
  </si>
  <si>
    <t>Taneja Aerospace and Aviation Ltd</t>
  </si>
  <si>
    <t>TANAA</t>
  </si>
  <si>
    <t>Vilas Transcore Ltd</t>
  </si>
  <si>
    <t>VILAS</t>
  </si>
  <si>
    <t>Cellecor Gadgets Ltd</t>
  </si>
  <si>
    <t>CELLECOR</t>
  </si>
  <si>
    <t>Bharat Parenterals Ltd</t>
  </si>
  <si>
    <t>BPLPHARMA</t>
  </si>
  <si>
    <t>Fratelli Vineyards Ltd</t>
  </si>
  <si>
    <t>FRATELLI</t>
  </si>
  <si>
    <t>Ksolves India Ltd</t>
  </si>
  <si>
    <t>KSOLVES</t>
  </si>
  <si>
    <t>Enkei Wheels (India) Ltd</t>
  </si>
  <si>
    <t>ENKEIWHEL</t>
  </si>
  <si>
    <t>SAR Televenture Ltd</t>
  </si>
  <si>
    <t>SARTELE</t>
  </si>
  <si>
    <t>Control Print Ltd</t>
  </si>
  <si>
    <t>CONTROLPR</t>
  </si>
  <si>
    <t>PNGS Gargi Fashion Jewellery Ltd</t>
  </si>
  <si>
    <t>GARGI</t>
  </si>
  <si>
    <t>Apparel Retail</t>
  </si>
  <si>
    <t>Saurashtra Cement Ltd</t>
  </si>
  <si>
    <t>SAURASHCEM</t>
  </si>
  <si>
    <t>Mafatlal Industries Ltd</t>
  </si>
  <si>
    <t>MAFATIND</t>
  </si>
  <si>
    <t>Virtuoso Optoelectronics Ltd</t>
  </si>
  <si>
    <t>VOEPL</t>
  </si>
  <si>
    <t>Household Appliances</t>
  </si>
  <si>
    <t>Automotive Stampings and Assemblies Ltd</t>
  </si>
  <si>
    <t>ASAL</t>
  </si>
  <si>
    <t>Macfos Ltd</t>
  </si>
  <si>
    <t>ROBU</t>
  </si>
  <si>
    <t>Ritco Logistics Ltd</t>
  </si>
  <si>
    <t>RITCO</t>
  </si>
  <si>
    <t>Popular Vehicles and Services Ltd</t>
  </si>
  <si>
    <t>PVSL</t>
  </si>
  <si>
    <t>Indo Thai Securities Ltd</t>
  </si>
  <si>
    <t>INDOTHAI</t>
  </si>
  <si>
    <t>Jagatjit Industries Ltd</t>
  </si>
  <si>
    <t>JAGAJITIND</t>
  </si>
  <si>
    <t>R K Swamy Ltd</t>
  </si>
  <si>
    <t>RKSWAMY</t>
  </si>
  <si>
    <t>Aimtron Electronics Ltd</t>
  </si>
  <si>
    <t>AIMTRON</t>
  </si>
  <si>
    <t>Sunshine Capital Ltd</t>
  </si>
  <si>
    <t>SCL</t>
  </si>
  <si>
    <t>Manoj Vaibhav Gems N Jewellers Ltd</t>
  </si>
  <si>
    <t>MVGJL</t>
  </si>
  <si>
    <t>Hardwyn India Ltd</t>
  </si>
  <si>
    <t>HARDWYN</t>
  </si>
  <si>
    <t>Building Products - Glass</t>
  </si>
  <si>
    <t>Tuticorin Alkali Chemicals and Fertilizers Ltd</t>
  </si>
  <si>
    <t>TUTIALKA</t>
  </si>
  <si>
    <t>Concord Control Systems Ltd</t>
  </si>
  <si>
    <t>CNCRD</t>
  </si>
  <si>
    <t>Manali Petrochemicals Ltd</t>
  </si>
  <si>
    <t>MANALIPETC</t>
  </si>
  <si>
    <t>Ngl Fine Chem Ltd</t>
  </si>
  <si>
    <t>NGLFINE</t>
  </si>
  <si>
    <t>All e Technologies Ltd</t>
  </si>
  <si>
    <t>ALLETEC</t>
  </si>
  <si>
    <t>Uttam Sugar Mills Ltd</t>
  </si>
  <si>
    <t>UTTAMSUGAR</t>
  </si>
  <si>
    <t>New Delhi Television Ltd</t>
  </si>
  <si>
    <t>NDTV</t>
  </si>
  <si>
    <t>Fermenta Biotech Ltd</t>
  </si>
  <si>
    <t>FERMENTA</t>
  </si>
  <si>
    <t>Gulshan Polyols Ltd</t>
  </si>
  <si>
    <t>GULPOLY</t>
  </si>
  <si>
    <t>Max India Ltd</t>
  </si>
  <si>
    <t>MAXIND</t>
  </si>
  <si>
    <t>Indo Rama Synthetics (India) Ltd</t>
  </si>
  <si>
    <t>INDORAMA</t>
  </si>
  <si>
    <t>IST Ltd</t>
  </si>
  <si>
    <t>ISTLTD</t>
  </si>
  <si>
    <t>Sutlej Textiles and Industries Ltd</t>
  </si>
  <si>
    <t>SUTLEJTEX</t>
  </si>
  <si>
    <t>Arihant Capital Markets Ltd</t>
  </si>
  <si>
    <t>ARIHANTCAP</t>
  </si>
  <si>
    <t>Cian Agro Industries &amp; Infrastructure Ltd</t>
  </si>
  <si>
    <t>CIANAGRO</t>
  </si>
  <si>
    <t>NINtec Systems Ltd</t>
  </si>
  <si>
    <t>NINSYS</t>
  </si>
  <si>
    <t>Infobeans Technologies Ltd</t>
  </si>
  <si>
    <t>INFOBEAN</t>
  </si>
  <si>
    <t>Shree Pushkar Chemicals &amp; Fertilisers Ltd</t>
  </si>
  <si>
    <t>SHREEPUSHK</t>
  </si>
  <si>
    <t>Gandhi Special Tubes Ltd</t>
  </si>
  <si>
    <t>GANDHITUBE</t>
  </si>
  <si>
    <t>Nelcast Ltd</t>
  </si>
  <si>
    <t>NELCAST</t>
  </si>
  <si>
    <t>Krystal Integrated Services Ltd</t>
  </si>
  <si>
    <t>KRYSTAL</t>
  </si>
  <si>
    <t>Anuh Pharma Ltd</t>
  </si>
  <si>
    <t>ANUHPHR</t>
  </si>
  <si>
    <t>Zuari Agro Chemicals Ltd</t>
  </si>
  <si>
    <t>ZUARI</t>
  </si>
  <si>
    <t>Fairchem Organics Ltd</t>
  </si>
  <si>
    <t>FAIRCHEMOR</t>
  </si>
  <si>
    <t>Jay Bharat Maruti Ltd</t>
  </si>
  <si>
    <t>JAYBARMARU</t>
  </si>
  <si>
    <t>Munjal Auto Industries Ltd</t>
  </si>
  <si>
    <t>MUNJALAU</t>
  </si>
  <si>
    <t>Investment Trust of India Ltd</t>
  </si>
  <si>
    <t>THEINVEST</t>
  </si>
  <si>
    <t>Elin Electronics Ltd</t>
  </si>
  <si>
    <t>ELIN</t>
  </si>
  <si>
    <t>Ganesh Green Bharat Ltd</t>
  </si>
  <si>
    <t>GGBL</t>
  </si>
  <si>
    <t>Asian Granito India Ltd</t>
  </si>
  <si>
    <t>ASIANTILES</t>
  </si>
  <si>
    <t>Sika Interplant Systems Ltd</t>
  </si>
  <si>
    <t>SIKA</t>
  </si>
  <si>
    <t>Uniphos Enterprises Ltd</t>
  </si>
  <si>
    <t>UNIENTER</t>
  </si>
  <si>
    <t>City Pulse Multiventures Ltd</t>
  </si>
  <si>
    <t>CPML</t>
  </si>
  <si>
    <t>Movies &amp; Entertainment</t>
  </si>
  <si>
    <t>GFL Ltd</t>
  </si>
  <si>
    <t>GFLLIMITED</t>
  </si>
  <si>
    <t>Hazoor Multi Projects Ltd</t>
  </si>
  <si>
    <t>HAZOOR</t>
  </si>
  <si>
    <t>Benares Hotels Ltd</t>
  </si>
  <si>
    <t>BENARAS</t>
  </si>
  <si>
    <t>NACL Industries Ltd</t>
  </si>
  <si>
    <t>NACLIND</t>
  </si>
  <si>
    <t>Dharmaj Crop Guard Ltd</t>
  </si>
  <si>
    <t>DHARMAJ</t>
  </si>
  <si>
    <t>Satia Industries Ltd</t>
  </si>
  <si>
    <t>SATIA</t>
  </si>
  <si>
    <t>GHCL Textiles Ltd</t>
  </si>
  <si>
    <t>GHCLTEXTIL</t>
  </si>
  <si>
    <t>Kotyark Industries Ltd</t>
  </si>
  <si>
    <t>KOTYARK</t>
  </si>
  <si>
    <t>Kopran Ltd</t>
  </si>
  <si>
    <t>KOPRAN</t>
  </si>
  <si>
    <t>Primo Chemicals Ltd</t>
  </si>
  <si>
    <t>PRIMO</t>
  </si>
  <si>
    <t>Sastasundar Ventures Ltd</t>
  </si>
  <si>
    <t>SASTASUNDR</t>
  </si>
  <si>
    <t>Sathlokhar Synergys E&amp;C Global Ltd</t>
  </si>
  <si>
    <t>SSEGL</t>
  </si>
  <si>
    <t>Algoquant Fintech Ltd</t>
  </si>
  <si>
    <t>AQFINTECH</t>
  </si>
  <si>
    <t>Allcargo Terminals Ltd</t>
  </si>
  <si>
    <t>ATL</t>
  </si>
  <si>
    <t>Faze Three Ltd</t>
  </si>
  <si>
    <t>FAZE3Q</t>
  </si>
  <si>
    <t>Magadh Sugar &amp; Energy Ltd</t>
  </si>
  <si>
    <t>MAGADSUGAR</t>
  </si>
  <si>
    <t>Frontier Springs Ltd</t>
  </si>
  <si>
    <t>FRONTSP</t>
  </si>
  <si>
    <t>Aptech Ltd</t>
  </si>
  <si>
    <t>APTECHT</t>
  </si>
  <si>
    <t>Sudarshan Pharma Industries Ltd</t>
  </si>
  <si>
    <t>SUDARSHAN</t>
  </si>
  <si>
    <t>Aditya Birla Money Ltd</t>
  </si>
  <si>
    <t>BIRLAMONEY</t>
  </si>
  <si>
    <t>Zuari Industries Ltd</t>
  </si>
  <si>
    <t>ZUARIIND</t>
  </si>
  <si>
    <t>Australian Premium Solar (India) Ltd</t>
  </si>
  <si>
    <t>APS</t>
  </si>
  <si>
    <t>Ganesh Benzoplast Ltd</t>
  </si>
  <si>
    <t>GANESHBE</t>
  </si>
  <si>
    <t>BEML Land Assets Ltd</t>
  </si>
  <si>
    <t>BLAL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</si>
  <si>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</si>
  <si>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</si>
  <si>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</si>
  <si>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</si>
  <si>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</si>
  <si>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</si>
  <si>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</si>
  <si>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</si>
  <si>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</si>
  <si>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</si>
  <si>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Construction Materials</t>
  </si>
  <si>
    <t>Capital Goods</t>
  </si>
  <si>
    <t>Consumer Durables</t>
  </si>
  <si>
    <t>Metals &amp; Mining</t>
  </si>
  <si>
    <t>Services</t>
  </si>
  <si>
    <t>Consumer Services</t>
  </si>
  <si>
    <t>Realty</t>
  </si>
  <si>
    <t>Chemicals</t>
  </si>
  <si>
    <t>-</t>
  </si>
  <si>
    <t>Diversified</t>
  </si>
  <si>
    <t>Forest Materials</t>
  </si>
  <si>
    <t>Media Entertainment &amp; Publication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</si>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</sst>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C55A4D-10F8-4ED6-8D11-060869ADCED4}" name="Table3" displayName="Table3" ref="A1:Z120" totalsRowShown="0">
  <autoFilter ref="A1:Z120" xr:uid="{5FC55A4D-10F8-4ED6-8D11-060869ADCED4}"/>
  <sortState xmlns:xlrd2="http://schemas.microsoft.com/office/spreadsheetml/2017/richdata2" ref="A2:Z120">
    <sortCondition ref="Z1:Z120"/>
  </sortState>
  <tableColumns count="26">
    <tableColumn id="1" xr3:uid="{F495E82E-2E1B-470E-A863-7B9AD065DEF1}" name="Sub-Sector"/>
    <tableColumn id="2" xr3:uid="{BB934678-9966-4E8C-8080-F6E285840E1F}" name="Count" dataDxfId="21">
      <calculatedColumnFormula>COUNTIFS(Table2[Sub-Sector],Table3[[#This Row],[Sub-Sector]])</calculatedColumnFormula>
    </tableColumn>
    <tableColumn id="3" xr3:uid="{526A50EF-796C-4636-884D-4FCD9B2B53F0}" name="Uptrend" dataDxfId="20">
      <calculatedColumnFormula>COUNTIFS(Table2[Sub-Sector],Table3[[#This Row],[Sub-Sector]],Table2[Uptrend],"Uptrend")/Table3[[#This Row],[Count]]</calculatedColumnFormula>
    </tableColumn>
    <tableColumn id="4" xr3:uid="{E96D4F38-D0DC-41E0-8984-DE86A6FF16EF}" name="1W Out-Performance" dataDxfId="19">
      <calculatedColumnFormula>COUNTIFS(Table2[Sub-Sector],Table3[[#This Row],[Sub-Sector]],Table2[1W Return vs Nifty],"&gt;=5")/Table3[[#This Row],[Count]]</calculatedColumnFormula>
    </tableColumn>
    <tableColumn id="5" xr3:uid="{7A9CBA50-EB4B-49E7-AFA2-DA79BA9A42A7}" name="1M Out-Performance" dataDxfId="18">
      <calculatedColumnFormula>COUNTIFS(Table2[Sub-Sector],Table3[[#This Row],[Sub-Sector]],Table2[1M Return vs Nifty],"&gt;=5")/Table3[[#This Row],[Count]]</calculatedColumnFormula>
    </tableColumn>
    <tableColumn id="6" xr3:uid="{E0C61C4A-316D-4FF5-AD54-3222975A7966}" name="6M Return vs Nifty" dataDxfId="17">
      <calculatedColumnFormula>COUNTIFS(Table2[Sub-Sector],Table3[[#This Row],[Sub-Sector]],Table2[6M Return vs Nifty],"&gt;=10")/Table3[[#This Row],[Count]]</calculatedColumnFormula>
    </tableColumn>
    <tableColumn id="7" xr3:uid="{D38D224C-797F-4815-B5EB-765DACBAAD36}" name="1Y Return vs Nifty" dataDxfId="16">
      <calculatedColumnFormula>COUNTIFS(Table2[Sub-Sector],Table3[[#This Row],[Sub-Sector]],Table2[1Y Return vs Nifty],"&gt;=10")/Table3[[#This Row],[Count]]</calculatedColumnFormula>
    </tableColumn>
    <tableColumn id="8" xr3:uid="{D358AAF2-B0F3-4915-833F-35CC6FD9ED4C}" name="RSI" dataDxfId="15">
      <calculatedColumnFormula>COUNTIFS(Table2[Sub-Sector],Table3[[#This Row],[Sub-Sector]],Table2[RSI Exponential â€“ 14D],"&gt;=50")/Table3[[#This Row],[Count]]</calculatedColumnFormula>
    </tableColumn>
    <tableColumn id="9" xr3:uid="{6841A5FF-19AD-4784-9713-163160095E0A}" name="Relative Volume" dataDxfId="14">
      <calculatedColumnFormula>COUNTIFS(Table2[Sub-Sector],Table3[[#This Row],[Sub-Sector]],Table2[Relative Volume],"&gt;=1")/Table3[[#This Row],[Count]]</calculatedColumnFormula>
    </tableColumn>
    <tableColumn id="10" xr3:uid="{B81A3DB7-4B67-496D-964B-4C77627EA43E}" name="% Away From Day Low" dataDxfId="13">
      <calculatedColumnFormula>COUNTIFS(Table2[Sub-Sector],Table3[[#This Row],[Sub-Sector]],Table2[% Away From Day Low],"&gt;=0.05")/Table3[[#This Row],[Count]]</calculatedColumnFormula>
    </tableColumn>
    <tableColumn id="11" xr3:uid="{AD206E64-EF8F-4404-9F1D-85A9CB9D7C28}" name="% Away From Day High" dataDxfId="12">
      <calculatedColumnFormula>COUNTIFS(Table2[Sub-Sector],Table3[[#This Row],[Sub-Sector]],Table2[% Away From Day High],"&lt;=0.05")/Table3[[#This Row],[Count]]</calculatedColumnFormula>
    </tableColumn>
    <tableColumn id="12" xr3:uid="{878B3557-A3EA-428D-AA24-43167380805D}" name="% Away From Current Week Low" dataDxfId="11">
      <calculatedColumnFormula>COUNTIFS(Table2[Sub-Sector],Table3[[#This Row],[Sub-Sector]],Table2[% Away From Current Week Low],"&gt;=0.05")/Table3[[#This Row],[Count]]</calculatedColumnFormula>
    </tableColumn>
    <tableColumn id="13" xr3:uid="{AA80E95B-FF4B-45BC-B9E9-186278C44473}" name="% Away From Current Week High" dataDxfId="10">
      <calculatedColumnFormula>COUNTIFS(Table2[Sub-Sector],Table3[[#This Row],[Sub-Sector]],Table2[% Away From Current Week High],"&lt;=0.05")/Table3[[#This Row],[Count]]</calculatedColumnFormula>
    </tableColumn>
    <tableColumn id="14" xr3:uid="{DE50A57F-A315-47BE-9498-2BADC3D921D0}" name="% Away From Current Month Low" dataDxfId="9">
      <calculatedColumnFormula>COUNTIFS(Table2[Sub-Sector],Table3[[#This Row],[Sub-Sector]],Table2[% Away From Current Month Low],"&gt;=0.05")/Table3[[#This Row],[Count]]</calculatedColumnFormula>
    </tableColumn>
    <tableColumn id="15" xr3:uid="{E10374DD-54AB-41B7-99D1-34C2C788B965}" name="% Away From Current Month High" dataDxfId="8">
      <calculatedColumnFormula>COUNTIFS(Table2[Sub-Sector],Table3[[#This Row],[Sub-Sector]],Table2[% Away From Current Month High],"&lt;=0.05")/Table3[[#This Row],[Count]]</calculatedColumnFormula>
    </tableColumn>
    <tableColumn id="16" xr3:uid="{E89CBB93-3382-453C-A46C-ACBCB8DC9155}" name="% Away From 52W High" dataDxfId="7">
      <calculatedColumnFormula>COUNTIFS(Table2[Sub-Sector],Table3[[#This Row],[Sub-Sector]],Table2[% Away From 52W High],"&lt;=10")/Table3[[#This Row],[Count]]</calculatedColumnFormula>
    </tableColumn>
    <tableColumn id="17" xr3:uid="{384E6548-6DF5-4740-AB2A-3CC21D6DF01D}" name="% Away From 52W Low" dataDxfId="6">
      <calculatedColumnFormula>COUNTIFS(Table2[Sub-Sector],Table3[[#This Row],[Sub-Sector]],Table2[% Away From 52W Low],"&gt;=10")/Table3[[#This Row],[Count]]</calculatedColumnFormula>
    </tableColumn>
    <tableColumn id="18" xr3:uid="{70BE5379-20E2-4A5B-8110-362009C795C5}" name="% Price above 20D EMA" dataDxfId="5">
      <calculatedColumnFormula>COUNTIFS(Table2[Sub-Sector],Table3[[#This Row],[Sub-Sector]],Table2[% Price above 20 EMA],"&gt;=0")/Table3[[#This Row],[Count]]</calculatedColumnFormula>
    </tableColumn>
    <tableColumn id="19" xr3:uid="{7327AC09-DED3-4B12-A2D7-A8C8E86705CF}" name="% Price above 50 EMA" dataDxfId="4">
      <calculatedColumnFormula>COUNTIFS(Table2[Sub-Sector],Table3[[#This Row],[Sub-Sector]],Table2[% Price above 50 EMA],"&gt;=0")/Table3[[#This Row],[Count]]</calculatedColumnFormula>
    </tableColumn>
    <tableColumn id="20" xr3:uid="{89763057-487D-4B1C-AB7D-C1D4C80DEAA1}" name="% Price above 200 EMA" dataDxfId="3">
      <calculatedColumnFormula>COUNTIFS(Table2[Sub-Sector],Table3[[#This Row],[Sub-Sector]],Table2[% Price above 200 EMA],"&gt;=0")/Table3[[#This Row],[Count]]</calculatedColumnFormula>
    </tableColumn>
    <tableColumn id="21" xr3:uid="{AED68F64-DAC8-4E20-957D-C3F6CAABE781}" name="Rate of Change - Zone" dataDxfId="2">
      <calculatedColumnFormula>COUNTIFS(Table2[Sub-Sector],Table3[[#This Row],[Sub-Sector]],Table2[Rate of Change - Zone],"Positive")/Table3[[#This Row],[Count]]</calculatedColumnFormula>
    </tableColumn>
    <tableColumn id="22" xr3:uid="{19429168-7E6A-45D0-85C0-54AE680ECA06}" name="Sharpe Ratio" dataDxfId="0">
      <calculatedColumnFormula>COUNTIFS(Table2[Sub-Sector],Table3[[#This Row],[Sub-Sector]],Table2[Sharpe Ratio],"&gt;=0.10")/Table3[[#This Row],[Count]]</calculatedColumnFormula>
    </tableColumn>
    <tableColumn id="23" xr3:uid="{76810661-D6A4-4FA9-8AE8-023ECB3C7713}" name="Score" dataDxfId="1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0D249BFF-74CE-4474-B8F1-497ADF0F4DAE}" name="Rank" dataDxfId="24">
      <calculatedColumnFormula>_xlfn.RANK.AVG(Table3[[#This Row],[Score]],Table3[Score],1)</calculatedColumnFormula>
    </tableColumn>
    <tableColumn id="25" xr3:uid="{F470CE30-EC69-4089-9DA5-C51981906635}" name="Score 2 " dataDxfId="2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6415F377-7018-4FF7-9820-B83789CFB163}" name="Rank 2" dataDxfId="2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D6A5B-3313-4271-B7BE-DC5C98E59B8C}" name="Table2" displayName="Table2" ref="A1:AV738" totalsRowShown="0">
  <sortState xmlns:xlrd2="http://schemas.microsoft.com/office/spreadsheetml/2017/richdata2" ref="A2:AV738">
    <sortCondition ref="AV1:AV738"/>
  </sortState>
  <tableColumns count="48">
    <tableColumn id="1" xr3:uid="{A18D7D28-D729-409B-90D4-4587FA7DD12B}" name="Name"/>
    <tableColumn id="2" xr3:uid="{02CD3C6E-575A-41B7-86CE-802056CE4747}" name="Ticker"/>
    <tableColumn id="3" xr3:uid="{F06FFA54-AEF9-4D5F-8607-08EF302B2F80}" name="Industry"/>
    <tableColumn id="4" xr3:uid="{2AC6DBE3-C34D-4A27-A9E4-BDF5836B9592}" name="Sub-Sector"/>
    <tableColumn id="5" xr3:uid="{6CD9583D-B39A-4DFA-AA1B-AE44D373B1EE}" name="Market Cap"/>
    <tableColumn id="6" xr3:uid="{D0588C5F-E34F-407A-9C92-01CE52630CCF}" name="Close Price"/>
    <tableColumn id="7" xr3:uid="{E47C62C5-DDFD-41FB-B99F-9C5A5AC2D873}" name="1Y Return vs Nifty"/>
    <tableColumn id="18" xr3:uid="{675B3251-9925-4078-A1CE-409AF0271FCA}" name="1Y Return vs Nifty Z-Score" dataDxfId="47">
      <calculatedColumnFormula>(Table2[[#This Row],[1Y Return vs Nifty]]-AVERAGE(Table2[1Y Return vs Nifty]))/_xlfn.STDEV.P(Table2[1Y Return vs Nifty])</calculatedColumnFormula>
    </tableColumn>
    <tableColumn id="8" xr3:uid="{434E209E-9ACA-42F4-9C76-EEE66F37F11D}" name="1M Return vs Nifty"/>
    <tableColumn id="19" xr3:uid="{B44F8204-EE08-4E04-A81E-BB6000906496}" name="1M Return vs Nifty Z-Score" dataDxfId="46">
      <calculatedColumnFormula>(Table2[[#This Row],[1M Return vs Nifty]]-AVERAGE(Table2[1M Return vs Nifty]))/_xlfn.STDEV.P(Table2[1M Return vs Nifty])</calculatedColumnFormula>
    </tableColumn>
    <tableColumn id="9" xr3:uid="{0050E9CB-8D51-41AA-A5A5-6946444471F0}" name="6M Return vs Nifty"/>
    <tableColumn id="20" xr3:uid="{D2244518-C4F2-47BF-A5E6-1556ACBCB257}" name="6M Return vs Nifty Z-Score" dataDxfId="45">
      <calculatedColumnFormula>(Table2[[#This Row],[6M Return vs Nifty]]-AVERAGE(Table2[6M Return vs Nifty]))/_xlfn.STDEV.P(Table2[6M Return vs Nifty])</calculatedColumnFormula>
    </tableColumn>
    <tableColumn id="10" xr3:uid="{D7E3332C-65F0-46B4-A4FE-0E3BEE044AD8}" name="1W Return vs Nifty"/>
    <tableColumn id="22" xr3:uid="{D31D1171-EDB8-4344-A6EC-A983D4FBBBF1}" name="1W Return vs Nifty Z-Score" dataDxfId="44">
      <calculatedColumnFormula>(Table2[[#This Row],[1W Return vs Nifty]]-AVERAGE(Table2[1W Return vs Nifty]))/_xlfn.STDEV.P(Table2[1W Return vs Nifty])</calculatedColumnFormula>
    </tableColumn>
    <tableColumn id="21" xr3:uid="{2F28A328-22A6-49DB-94CF-33BBA5FAF9D6}" name="20D EMA" dataDxfId="43"/>
    <tableColumn id="11" xr3:uid="{D1A5F7B7-E83C-44DB-AEE0-5238E80E6221}" name="50D EMA"/>
    <tableColumn id="12" xr3:uid="{5E016BAD-D7E5-4C95-A774-2C8ECDA2A0DB}" name="200D EMA"/>
    <tableColumn id="13" xr3:uid="{1CC349D0-2D57-463F-8D26-1A1A4C66FF96}" name="RSI Exponential â€“ 14D"/>
    <tableColumn id="25" xr3:uid="{E171A2F9-B5BD-44A2-8D5D-A6423C00E722}" name="% Price above 20 EMA" dataDxfId="42">
      <calculatedColumnFormula>(Table2[[#This Row],[Close Price]]-Table2[[#This Row],[20D EMA]])/Table2[[#This Row],[20D EMA]]</calculatedColumnFormula>
    </tableColumn>
    <tableColumn id="24" xr3:uid="{AC1B27F1-ACE8-452A-BA3B-C19BAF5F66AA}" name="% Price above 50 EMA" dataDxfId="41">
      <calculatedColumnFormula>(Table2[[#This Row],[Close Price]]-Table2[[#This Row],[50D EMA]])/Table2[[#This Row],[50D EMA]]</calculatedColumnFormula>
    </tableColumn>
    <tableColumn id="23" xr3:uid="{2EE666D6-1760-4882-B9B9-C10AF1B43F26}" name="% Price above 200 EMA" dataDxfId="40">
      <calculatedColumnFormula>(Table2[[#This Row],[Close Price]]-Table2[[#This Row],[200D EMA]])/Table2[[#This Row],[200D EMA]]</calculatedColumnFormula>
    </tableColumn>
    <tableColumn id="14" xr3:uid="{395C83F9-9362-4443-B0C6-0E02CD17B840}" name="Relative Volume"/>
    <tableColumn id="37" xr3:uid="{2A3C4C83-E293-42B3-8443-E08D9DACD415}" name="Day Low" dataDxfId="39"/>
    <tableColumn id="36" xr3:uid="{5F52BD59-8FB6-4080-BEAF-D7856B20C4B1}" name="Day High"/>
    <tableColumn id="35" xr3:uid="{04B79162-A110-4A3B-929C-FA6BBC161A01}" name="Current Week Low"/>
    <tableColumn id="34" xr3:uid="{266E98FB-DDAA-4294-9A59-A079D98C12AA}" name="Current Week High"/>
    <tableColumn id="33" xr3:uid="{8EBA5BB7-80E8-4991-87A0-FB691B55C5A8}" name="Current Month Low"/>
    <tableColumn id="32" xr3:uid="{2B076B00-0BEB-48CA-B7B4-213294D5180D}" name="Current Month High"/>
    <tableColumn id="31" xr3:uid="{DF6D86C2-77D2-4DB1-9AF0-C4244850843C}" name="% Away From Day Low" dataDxfId="38">
      <calculatedColumnFormula>(Table2[[#This Row],[Close Price]]/Table2[[#This Row],[Day Low]])-1</calculatedColumnFormula>
    </tableColumn>
    <tableColumn id="30" xr3:uid="{442E9980-F92F-44FB-B59B-6062C9C70FF7}" name="% Away From Day High" dataDxfId="37">
      <calculatedColumnFormula>(Table2[[#This Row],[Day High]]/Table2[[#This Row],[Close Price]])-1</calculatedColumnFormula>
    </tableColumn>
    <tableColumn id="29" xr3:uid="{784A8BCA-87F7-4283-A43E-049F37A4AFEB}" name="% Away From Current Week Low" dataDxfId="36">
      <calculatedColumnFormula>(Table2[[#This Row],[Close Price]]/Table2[[#This Row],[Current Week Low]])-1</calculatedColumnFormula>
    </tableColumn>
    <tableColumn id="28" xr3:uid="{FAC8DED8-597C-4E1C-82EF-069029EE0A68}" name="% Away From Current Week High" dataDxfId="35">
      <calculatedColumnFormula>(Table2[[#This Row],[Current Week High]]/Table2[[#This Row],[Close Price]])-1</calculatedColumnFormula>
    </tableColumn>
    <tableColumn id="27" xr3:uid="{8E3F0F79-AE01-44A5-98AF-030E306C9528}" name="% Away From Current Month Low" dataDxfId="34">
      <calculatedColumnFormula>(Table2[[#This Row],[Close Price]]/Table2[[#This Row],[Current Month Low]])-1</calculatedColumnFormula>
    </tableColumn>
    <tableColumn id="26" xr3:uid="{4F8D5A08-B929-4746-8923-B4E5239AF1EE}" name="% Away From Current Month High" dataDxfId="33">
      <calculatedColumnFormula>(Table2[[#This Row],[Current Month High]]/Table2[[#This Row],[Close Price]])-1</calculatedColumnFormula>
    </tableColumn>
    <tableColumn id="15" xr3:uid="{014B7B81-8D8D-45E5-9744-D89882D7FF22}" name="% Away From 52W High"/>
    <tableColumn id="16" xr3:uid="{5714F442-FC0D-48AB-82C4-4658E028794F}" name="% Away From 52W Low"/>
    <tableColumn id="42" xr3:uid="{33B7AFA7-9ADB-4F64-9587-A99F236FA76B}" name="Uptrend" dataDxfId="32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ABDF72C7-BF44-4CDA-A2B4-72B83FC17377}" name="Relative Strength Sector Index" dataDxfId="31"/>
    <tableColumn id="40" xr3:uid="{C9E1C328-F112-4EC2-A8A5-FB9C77B02BB9}" name="Relative Strength Sector Index - Zone"/>
    <tableColumn id="39" xr3:uid="{C66E100A-161D-45B2-A398-C7E68100259A}" name="Rate of Change"/>
    <tableColumn id="38" xr3:uid="{AA2F1009-CB13-4C34-BADF-7A2C5750F599}" name="Rate of Change - Zone"/>
    <tableColumn id="17" xr3:uid="{A63F01B1-11B4-4953-A1D1-48B39A39C96D}" name="Sharpe Ratio"/>
    <tableColumn id="43" xr3:uid="{6AA3EB0F-1815-4D1A-AFE9-2F40727BAFEB}" name="Sharpe Ratio Z-Score" dataDxfId="30">
      <calculatedColumnFormula>(Table2[[#This Row],[Sharpe Ratio]]-AVERAGE(Table2[Sharpe Ratio]))/_xlfn.STDEV.P(Table2[Sharpe Ratio])</calculatedColumnFormula>
    </tableColumn>
    <tableColumn id="44" xr3:uid="{98EFC443-DF0F-4E95-AAB5-2D923A4904F8}" name="Score" dataDxfId="29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15862002-CD1D-4D59-ABEC-FD2B355A29C9}" name="Rank 1Y" dataDxfId="28">
      <calculatedColumnFormula>_xlfn.RANK.AVG(Table2[[#This Row],[1Y Return vs Nifty Z-Score]],Table2[1Y Return vs Nifty Z-Score])</calculatedColumnFormula>
    </tableColumn>
    <tableColumn id="46" xr3:uid="{55241C16-3C5D-4C4B-9336-87D7C88CFF1F}" name="Rank 6M" dataDxfId="27">
      <calculatedColumnFormula>_xlfn.RANK.AVG(Table2[[#This Row],[6M Return vs Nifty Z-Score]],Table2[6M Return vs Nifty Z-Score])</calculatedColumnFormula>
    </tableColumn>
    <tableColumn id="47" xr3:uid="{5796A045-6059-4CC5-B25D-67B9C0F9A2FE}" name="Rank Sharpe" dataDxfId="26">
      <calculatedColumnFormula>_xlfn.RANK.AVG(Table2[[#This Row],[Sharpe Ratio Z-Score]],Table2[Sharpe Ratio Z-Score])</calculatedColumnFormula>
    </tableColumn>
    <tableColumn id="48" xr3:uid="{7928B32B-4C98-4834-9B42-BF547D4AE32B}" name="Avg" dataDxfId="25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08D0B-17DD-4306-99A4-72894927EE97}" name="Table1" displayName="Table1" ref="A1:Q1503" totalsRowShown="0">
  <autoFilter ref="A1:Q1503" xr:uid="{7F108D0B-17DD-4306-99A4-72894927EE97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47347D8E-0D50-48CC-B0D3-C1306B41DC8E}" name="Name"/>
    <tableColumn id="2" xr3:uid="{2673AA2E-7649-4D80-833B-348189A86D04}" name="Ticker"/>
    <tableColumn id="17" xr3:uid="{5869822A-2D62-4E84-A166-A576D217D1D1}" name="Industry" dataDxfId="48"/>
    <tableColumn id="3" xr3:uid="{1D2791C2-61C3-4258-A75C-2F15F0ACF6D3}" name="Sub-Sector"/>
    <tableColumn id="4" xr3:uid="{1D47AE9B-FE03-4C84-B2CC-331A023B8370}" name="Market Cap"/>
    <tableColumn id="5" xr3:uid="{141AE19D-58FD-4F1C-AB7E-3B517E284175}" name="Close Price"/>
    <tableColumn id="6" xr3:uid="{DD9FE3FB-3856-4770-A282-9A88D9747839}" name="1Y Return vs Nifty"/>
    <tableColumn id="7" xr3:uid="{8390C8B9-AE58-4C64-92CA-6A43A5862255}" name="1M Return vs Nifty"/>
    <tableColumn id="8" xr3:uid="{65B042B0-88DD-4947-8C7B-C9E260953D71}" name="6M Return vs Nifty"/>
    <tableColumn id="9" xr3:uid="{49382B1D-C2C8-416D-BAB4-6C43C1AA3E94}" name="1W Return vs Nifty"/>
    <tableColumn id="10" xr3:uid="{2AEA7F88-EE5A-4678-A3EA-DBABA3C42723}" name="50D EMA"/>
    <tableColumn id="11" xr3:uid="{88CE20E6-32F9-4AFA-A5C9-BD9048571F7C}" name="200D EMA"/>
    <tableColumn id="12" xr3:uid="{8BE3C901-09C4-4757-9922-151CF0A9FA4C}" name="RSI Exponential â€“ 14D"/>
    <tableColumn id="13" xr3:uid="{EC6F2FF3-5359-4DD5-877F-AB1A332CD706}" name="Relative Volume"/>
    <tableColumn id="14" xr3:uid="{6A401FD8-D4C3-425B-95F0-37813CC7F406}" name="% Away From 52W High"/>
    <tableColumn id="15" xr3:uid="{A3F707FB-FAEB-4E62-A90F-DE4CF231FB0D}" name="% Away From 52W Low"/>
    <tableColumn id="16" xr3:uid="{11B9E806-A46A-4550-8C33-4D4348F43D6F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CCA2-4C0C-403C-91CE-13B6975BD59A}">
  <dimension ref="A1:Z120"/>
  <sheetViews>
    <sheetView tabSelected="1" topLeftCell="N1" workbookViewId="0">
      <selection activeCell="Z1" sqref="Z1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</cols>
  <sheetData>
    <row r="1" spans="1:26" x14ac:dyDescent="0.3">
      <c r="A1" t="s">
        <v>2</v>
      </c>
      <c r="B1" t="s">
        <v>3227</v>
      </c>
      <c r="C1" s="1" t="s">
        <v>3213</v>
      </c>
      <c r="D1" s="1" t="s">
        <v>3228</v>
      </c>
      <c r="E1" s="1" t="s">
        <v>3229</v>
      </c>
      <c r="F1" s="1" t="s">
        <v>7</v>
      </c>
      <c r="G1" s="1" t="s">
        <v>5</v>
      </c>
      <c r="H1" s="1" t="s">
        <v>3230</v>
      </c>
      <c r="I1" s="1" t="s">
        <v>12</v>
      </c>
      <c r="J1" s="1" t="s">
        <v>3207</v>
      </c>
      <c r="K1" s="1" t="s">
        <v>3208</v>
      </c>
      <c r="L1" s="1" t="s">
        <v>3209</v>
      </c>
      <c r="M1" s="1" t="s">
        <v>3210</v>
      </c>
      <c r="N1" s="1" t="s">
        <v>3211</v>
      </c>
      <c r="O1" s="1" t="s">
        <v>3212</v>
      </c>
      <c r="P1" s="1" t="s">
        <v>13</v>
      </c>
      <c r="Q1" s="1" t="s">
        <v>14</v>
      </c>
      <c r="R1" s="1" t="s">
        <v>3231</v>
      </c>
      <c r="S1" s="1" t="s">
        <v>3199</v>
      </c>
      <c r="T1" s="1" t="s">
        <v>3200</v>
      </c>
      <c r="U1" s="1" t="s">
        <v>3217</v>
      </c>
      <c r="V1" s="1" t="s">
        <v>15</v>
      </c>
      <c r="W1" t="s">
        <v>3222</v>
      </c>
      <c r="X1" t="s">
        <v>3232</v>
      </c>
      <c r="Y1" t="s">
        <v>3233</v>
      </c>
      <c r="Z1" t="s">
        <v>3234</v>
      </c>
    </row>
    <row r="2" spans="1:26" x14ac:dyDescent="0.3">
      <c r="A2" t="s">
        <v>644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0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</v>
      </c>
      <c r="X2">
        <f>_xlfn.RANK.AVG(Table3[[#This Row],[Score]],Table3[Score],1)</f>
        <v>9.5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61.5</v>
      </c>
      <c r="Z2">
        <f>_xlfn.RANK.AVG(Table3[[#This Row],[Score 2 ]],Table3[[Score 2 ]],1)</f>
        <v>1.5</v>
      </c>
    </row>
    <row r="3" spans="1:26" x14ac:dyDescent="0.3">
      <c r="A3" t="s">
        <v>714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77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61.5</v>
      </c>
      <c r="Z3">
        <f>_xlfn.RANK.AVG(Table3[[#This Row],[Score 2 ]],Table3[[Score 2 ]],1)</f>
        <v>1.5</v>
      </c>
    </row>
    <row r="4" spans="1:26" x14ac:dyDescent="0.3">
      <c r="A4" t="s">
        <v>169</v>
      </c>
      <c r="B4">
        <f>COUNTIFS(Table2[Sub-Sector],Table3[[#This Row],[Sub-Sector]])</f>
        <v>13</v>
      </c>
      <c r="C4" s="1">
        <f>COUNTIFS(Table2[Sub-Sector],Table3[[#This Row],[Sub-Sector]],Table2[Uptrend],"Uptrend")/Table3[[#This Row],[Count]]</f>
        <v>0.38461538461538464</v>
      </c>
      <c r="D4" s="1">
        <f>COUNTIFS(Table2[Sub-Sector],Table3[[#This Row],[Sub-Sector]],Table2[1W Return vs Nifty],"&gt;=5")/Table3[[#This Row],[Count]]</f>
        <v>0.30769230769230771</v>
      </c>
      <c r="E4" s="1">
        <f>COUNTIFS(Table2[Sub-Sector],Table3[[#This Row],[Sub-Sector]],Table2[1M Return vs Nifty],"&gt;=5")/Table3[[#This Row],[Count]]</f>
        <v>0</v>
      </c>
      <c r="F4" s="1">
        <f>COUNTIFS(Table2[Sub-Sector],Table3[[#This Row],[Sub-Sector]],Table2[6M Return vs Nifty],"&gt;=10")/Table3[[#This Row],[Count]]</f>
        <v>0.53846153846153844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0.84615384615384615</v>
      </c>
      <c r="I4" s="1">
        <f>COUNTIFS(Table2[Sub-Sector],Table3[[#This Row],[Sub-Sector]],Table2[Relative Volume],"&gt;=1")/Table3[[#This Row],[Count]]</f>
        <v>0.69230769230769229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0.30769230769230771</v>
      </c>
      <c r="M4" s="1">
        <f>COUNTIFS(Table2[Sub-Sector],Table3[[#This Row],[Sub-Sector]],Table2[% Away From Current Week High],"&lt;=0.05")/Table3[[#This Row],[Count]]</f>
        <v>0.92307692307692313</v>
      </c>
      <c r="N4" s="1">
        <f>COUNTIFS(Table2[Sub-Sector],Table3[[#This Row],[Sub-Sector]],Table2[% Away From Current Month Low],"&gt;=0.05")/Table3[[#This Row],[Count]]</f>
        <v>0.30769230769230771</v>
      </c>
      <c r="O4" s="1">
        <f>COUNTIFS(Table2[Sub-Sector],Table3[[#This Row],[Sub-Sector]],Table2[% Away From Current Month High],"&lt;=0.05")/Table3[[#This Row],[Count]]</f>
        <v>0.92307692307692313</v>
      </c>
      <c r="P4" s="1">
        <f>COUNTIFS(Table2[Sub-Sector],Table3[[#This Row],[Sub-Sector]],Table2[% Away From 52W High],"&lt;=10")/Table3[[#This Row],[Count]]</f>
        <v>0.15384615384615385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0.84615384615384615</v>
      </c>
      <c r="S4" s="1">
        <f>COUNTIFS(Table2[Sub-Sector],Table3[[#This Row],[Sub-Sector]],Table2[% Price above 50 EMA],"&gt;=0")/Table3[[#This Row],[Count]]</f>
        <v>0.61538461538461542</v>
      </c>
      <c r="T4" s="1">
        <f>COUNTIFS(Table2[Sub-Sector],Table3[[#This Row],[Sub-Sector]],Table2[% Price above 200 EMA],"&gt;=0")/Table3[[#This Row],[Count]]</f>
        <v>0.84615384615384615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280.5</v>
      </c>
      <c r="X4">
        <f>_xlfn.RANK.AVG(Table3[[#This Row],[Score]],Table3[Score],1)</f>
        <v>18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102.5</v>
      </c>
      <c r="Z4">
        <f>_xlfn.RANK.AVG(Table3[[#This Row],[Score 2 ]],Table3[[Score 2 ]],1)</f>
        <v>3</v>
      </c>
    </row>
    <row r="5" spans="1:26" x14ac:dyDescent="0.3">
      <c r="A5" t="s">
        <v>1330</v>
      </c>
      <c r="B5">
        <f>COUNTIFS(Table2[Sub-Sector],Table3[[#This Row],[Sub-Sector]])</f>
        <v>2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0.5</v>
      </c>
      <c r="E5" s="1">
        <f>COUNTIFS(Table2[Sub-Sector],Table3[[#This Row],[Sub-Sector]],Table2[1M Return vs Nifty],"&gt;=5")/Table3[[#This Row],[Count]]</f>
        <v>0.5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0.5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1</v>
      </c>
      <c r="J5" s="1">
        <f>COUNTIFS(Table2[Sub-Sector],Table3[[#This Row],[Sub-Sector]],Table2[% Away From Day Low],"&gt;=0.05")/Table3[[#This Row],[Count]]</f>
        <v>0.5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1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157.5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</v>
      </c>
      <c r="Z5">
        <f>_xlfn.RANK.AVG(Table3[[#This Row],[Score 2 ]],Table3[[Score 2 ]],1)</f>
        <v>4</v>
      </c>
    </row>
    <row r="6" spans="1:26" x14ac:dyDescent="0.3">
      <c r="A6" t="s">
        <v>174</v>
      </c>
      <c r="B6">
        <f>COUNTIFS(Table2[Sub-Sector],Table3[[#This Row],[Sub-Sector]])</f>
        <v>2</v>
      </c>
      <c r="C6" s="1">
        <f>COUNTIFS(Table2[Sub-Sector],Table3[[#This Row],[Sub-Sector]],Table2[Uptrend],"Uptrend")/Table3[[#This Row],[Count]]</f>
        <v>0.5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0.5</v>
      </c>
      <c r="F6" s="1">
        <f>COUNTIFS(Table2[Sub-Sector],Table3[[#This Row],[Sub-Sector]],Table2[6M Return vs Nifty],"&gt;=10")/Table3[[#This Row],[Count]]</f>
        <v>0.5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</v>
      </c>
      <c r="O6" s="1">
        <f>COUNTIFS(Table2[Sub-Sector],Table3[[#This Row],[Sub-Sector]],Table2[% Away From Current Month High],"&lt;=0.05")/Table3[[#This Row],[Count]]</f>
        <v>1</v>
      </c>
      <c r="P6" s="1">
        <f>COUNTIFS(Table2[Sub-Sector],Table3[[#This Row],[Sub-Sector]],Table2[% Away From 52W High],"&lt;=10")/Table3[[#This Row],[Count]]</f>
        <v>0.5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0.5</v>
      </c>
      <c r="S6" s="1">
        <f>COUNTIFS(Table2[Sub-Sector],Table3[[#This Row],[Sub-Sector]],Table2[% Price above 50 EMA],"&gt;=0")/Table3[[#This Row],[Count]]</f>
        <v>0.5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</v>
      </c>
      <c r="X6">
        <f>_xlfn.RANK.AVG(Table3[[#This Row],[Score]],Table3[Score],1)</f>
        <v>16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6">
        <f>_xlfn.RANK.AVG(Table3[[#This Row],[Score 2 ]],Table3[[Score 2 ]],1)</f>
        <v>5</v>
      </c>
    </row>
    <row r="7" spans="1:26" x14ac:dyDescent="0.3">
      <c r="A7" t="s">
        <v>306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0.33333333333333331</v>
      </c>
      <c r="D7" s="1">
        <f>COUNTIFS(Table2[Sub-Sector],Table3[[#This Row],[Sub-Sector]],Table2[1W Return vs Nifty],"&gt;=5")/Table3[[#This Row],[Count]]</f>
        <v>0.33333333333333331</v>
      </c>
      <c r="E7" s="1">
        <f>COUNTIFS(Table2[Sub-Sector],Table3[[#This Row],[Sub-Sector]],Table2[1M Return vs Nifty],"&gt;=5")/Table3[[#This Row],[Count]]</f>
        <v>0.33333333333333331</v>
      </c>
      <c r="F7" s="1">
        <f>COUNTIFS(Table2[Sub-Sector],Table3[[#This Row],[Sub-Sector]],Table2[6M Return vs Nifty],"&gt;=10")/Table3[[#This Row],[Count]]</f>
        <v>0.33333333333333331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0.66666666666666663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0.66666666666666663</v>
      </c>
      <c r="M7" s="1">
        <f>COUNTIFS(Table2[Sub-Sector],Table3[[#This Row],[Sub-Sector]],Table2[% Away From Current Week High],"&lt;=0.05")/Table3[[#This Row],[Count]]</f>
        <v>0.66666666666666663</v>
      </c>
      <c r="N7" s="1">
        <f>COUNTIFS(Table2[Sub-Sector],Table3[[#This Row],[Sub-Sector]],Table2[% Away From Current Month Low],"&gt;=0.05")/Table3[[#This Row],[Count]]</f>
        <v>0.66666666666666663</v>
      </c>
      <c r="O7" s="1">
        <f>COUNTIFS(Table2[Sub-Sector],Table3[[#This Row],[Sub-Sector]],Table2[% Away From Current Month High],"&lt;=0.05")/Table3[[#This Row],[Count]]</f>
        <v>0.66666666666666663</v>
      </c>
      <c r="P7" s="1">
        <f>COUNTIFS(Table2[Sub-Sector],Table3[[#This Row],[Sub-Sector]],Table2[% Away From 52W High],"&lt;=10")/Table3[[#This Row],[Count]]</f>
        <v>0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0.66666666666666663</v>
      </c>
      <c r="T7" s="1">
        <f>COUNTIFS(Table2[Sub-Sector],Table3[[#This Row],[Sub-Sector]],Table2[% Price above 200 EMA],"&gt;=0")/Table3[[#This Row],[Count]]</f>
        <v>0.66666666666666663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</v>
      </c>
      <c r="X7">
        <f>_xlfn.RANK.AVG(Table3[[#This Row],[Score]],Table3[Score],1)</f>
        <v>8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130.5</v>
      </c>
      <c r="Z7">
        <f>_xlfn.RANK.AVG(Table3[[#This Row],[Score 2 ]],Table3[[Score 2 ]],1)</f>
        <v>6.5</v>
      </c>
    </row>
    <row r="8" spans="1:26" x14ac:dyDescent="0.3">
      <c r="A8" t="s">
        <v>94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0</v>
      </c>
      <c r="D8" s="1">
        <f>COUNTIFS(Table2[Sub-Sector],Table3[[#This Row],[Sub-Sector]],Table2[1W Return vs Nifty],"&gt;=5")/Table3[[#This Row],[Count]]</f>
        <v>0.66666666666666663</v>
      </c>
      <c r="E8" s="1">
        <f>COUNTIFS(Table2[Sub-Sector],Table3[[#This Row],[Sub-Sector]],Table2[1M Return vs Nifty],"&gt;=5")/Table3[[#This Row],[Count]]</f>
        <v>0</v>
      </c>
      <c r="F8" s="1">
        <f>COUNTIFS(Table2[Sub-Sector],Table3[[#This Row],[Sub-Sector]],Table2[6M Return vs Nifty],"&gt;=10")/Table3[[#This Row],[Count]]</f>
        <v>0.33333333333333331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0.66666666666666663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1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1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0.33333333333333331</v>
      </c>
      <c r="T8" s="1">
        <f>COUNTIFS(Table2[Sub-Sector],Table3[[#This Row],[Sub-Sector]],Table2[% Price above 200 EMA],"&gt;=0")/Table3[[#This Row],[Count]]</f>
        <v>0.33333333333333331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0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8">
        <f>_xlfn.RANK.AVG(Table3[[#This Row],[Score]],Table3[Score],1)</f>
        <v>32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130.5</v>
      </c>
      <c r="Z8">
        <f>_xlfn.RANK.AVG(Table3[[#This Row],[Score 2 ]],Table3[[Score 2 ]],1)</f>
        <v>6.5</v>
      </c>
    </row>
    <row r="9" spans="1:26" x14ac:dyDescent="0.3">
      <c r="A9" t="s">
        <v>268</v>
      </c>
      <c r="B9">
        <f>COUNTIFS(Table2[Sub-Sector],Table3[[#This Row],[Sub-Sector]])</f>
        <v>3</v>
      </c>
      <c r="C9" s="1">
        <f>COUNTIFS(Table2[Sub-Sector],Table3[[#This Row],[Sub-Sector]],Table2[Uptrend],"Uptrend")/Table3[[#This Row],[Count]]</f>
        <v>0.33333333333333331</v>
      </c>
      <c r="D9" s="1">
        <f>COUNTIFS(Table2[Sub-Sector],Table3[[#This Row],[Sub-Sector]],Table2[1W Return vs Nifty],"&gt;=5")/Table3[[#This Row],[Count]]</f>
        <v>1</v>
      </c>
      <c r="E9" s="1">
        <f>COUNTIFS(Table2[Sub-Sector],Table3[[#This Row],[Sub-Sector]],Table2[1M Return vs Nifty],"&gt;=5")/Table3[[#This Row],[Count]]</f>
        <v>0.66666666666666663</v>
      </c>
      <c r="F9" s="1">
        <f>COUNTIFS(Table2[Sub-Sector],Table3[[#This Row],[Sub-Sector]],Table2[6M Return vs Nifty],"&gt;=10")/Table3[[#This Row],[Count]]</f>
        <v>0.66666666666666663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0.33333333333333331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0.66666666666666663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0.66666666666666663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191.5</v>
      </c>
      <c r="X9">
        <f>_xlfn.RANK.AVG(Table3[[#This Row],[Score]],Table3[Score],1)</f>
        <v>3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9">
        <f>_xlfn.RANK.AVG(Table3[[#This Row],[Score 2 ]],Table3[[Score 2 ]],1)</f>
        <v>8</v>
      </c>
    </row>
    <row r="10" spans="1:26" x14ac:dyDescent="0.3">
      <c r="A10" t="s">
        <v>379</v>
      </c>
      <c r="B10">
        <f>COUNTIFS(Table2[Sub-Sector],Table3[[#This Row],[Sub-Sector]])</f>
        <v>14</v>
      </c>
      <c r="C10" s="1">
        <f>COUNTIFS(Table2[Sub-Sector],Table3[[#This Row],[Sub-Sector]],Table2[Uptrend],"Uptrend")/Table3[[#This Row],[Count]]</f>
        <v>0.42857142857142855</v>
      </c>
      <c r="D10" s="1">
        <f>COUNTIFS(Table2[Sub-Sector],Table3[[#This Row],[Sub-Sector]],Table2[1W Return vs Nifty],"&gt;=5")/Table3[[#This Row],[Count]]</f>
        <v>0.42857142857142855</v>
      </c>
      <c r="E10" s="1">
        <f>COUNTIFS(Table2[Sub-Sector],Table3[[#This Row],[Sub-Sector]],Table2[1M Return vs Nifty],"&gt;=5")/Table3[[#This Row],[Count]]</f>
        <v>0.42857142857142855</v>
      </c>
      <c r="F10" s="1">
        <f>COUNTIFS(Table2[Sub-Sector],Table3[[#This Row],[Sub-Sector]],Table2[6M Return vs Nifty],"&gt;=10")/Table3[[#This Row],[Count]]</f>
        <v>0.6428571428571429</v>
      </c>
      <c r="G10" s="1">
        <f>COUNTIFS(Table2[Sub-Sector],Table3[[#This Row],[Sub-Sector]],Table2[1Y Return vs Nifty],"&gt;=10")/Table3[[#This Row],[Count]]</f>
        <v>0.6428571428571429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0.14285714285714285</v>
      </c>
      <c r="M10" s="1">
        <f>COUNTIFS(Table2[Sub-Sector],Table3[[#This Row],[Sub-Sector]],Table2[% Away From Current Week High],"&lt;=0.05")/Table3[[#This Row],[Count]]</f>
        <v>0.9285714285714286</v>
      </c>
      <c r="N10" s="1">
        <f>COUNTIFS(Table2[Sub-Sector],Table3[[#This Row],[Sub-Sector]],Table2[% Away From Current Month Low],"&gt;=0.05")/Table3[[#This Row],[Count]]</f>
        <v>0.14285714285714285</v>
      </c>
      <c r="O10" s="1">
        <f>COUNTIFS(Table2[Sub-Sector],Table3[[#This Row],[Sub-Sector]],Table2[% Away From Current Month High],"&lt;=0.05")/Table3[[#This Row],[Count]]</f>
        <v>0.9285714285714286</v>
      </c>
      <c r="P10" s="1">
        <f>COUNTIFS(Table2[Sub-Sector],Table3[[#This Row],[Sub-Sector]],Table2[% Away From 52W High],"&lt;=10")/Table3[[#This Row],[Count]]</f>
        <v>0.2857142857142857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0.8571428571428571</v>
      </c>
      <c r="T10" s="1">
        <f>COUNTIFS(Table2[Sub-Sector],Table3[[#This Row],[Sub-Sector]],Table2[% Price above 200 EMA],"&gt;=0")/Table3[[#This Row],[Count]]</f>
        <v>0.8571428571428571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0.21428571428571427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235.5</v>
      </c>
      <c r="X10">
        <f>_xlfn.RANK.AVG(Table3[[#This Row],[Score]],Table3[Score],1)</f>
        <v>4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0">
        <f>_xlfn.RANK.AVG(Table3[[#This Row],[Score 2 ]],Table3[[Score 2 ]],1)</f>
        <v>9</v>
      </c>
    </row>
    <row r="11" spans="1:26" x14ac:dyDescent="0.3">
      <c r="A11" t="s">
        <v>255</v>
      </c>
      <c r="B11">
        <f>COUNTIFS(Table2[Sub-Sector],Table3[[#This Row],[Sub-Sector]])</f>
        <v>14</v>
      </c>
      <c r="C11" s="1">
        <f>COUNTIFS(Table2[Sub-Sector],Table3[[#This Row],[Sub-Sector]],Table2[Uptrend],"Uptrend")/Table3[[#This Row],[Count]]</f>
        <v>0.7857142857142857</v>
      </c>
      <c r="D11" s="1">
        <f>COUNTIFS(Table2[Sub-Sector],Table3[[#This Row],[Sub-Sector]],Table2[1W Return vs Nifty],"&gt;=5")/Table3[[#This Row],[Count]]</f>
        <v>0.14285714285714285</v>
      </c>
      <c r="E11" s="1">
        <f>COUNTIFS(Table2[Sub-Sector],Table3[[#This Row],[Sub-Sector]],Table2[1M Return vs Nifty],"&gt;=5")/Table3[[#This Row],[Count]]</f>
        <v>0.42857142857142855</v>
      </c>
      <c r="F11" s="1">
        <f>COUNTIFS(Table2[Sub-Sector],Table3[[#This Row],[Sub-Sector]],Table2[6M Return vs Nifty],"&gt;=10")/Table3[[#This Row],[Count]]</f>
        <v>0.7142857142857143</v>
      </c>
      <c r="G11" s="1">
        <f>COUNTIFS(Table2[Sub-Sector],Table3[[#This Row],[Sub-Sector]],Table2[1Y Return vs Nifty],"&gt;=10")/Table3[[#This Row],[Count]]</f>
        <v>0.5714285714285714</v>
      </c>
      <c r="H11" s="1">
        <f>COUNTIFS(Table2[Sub-Sector],Table3[[#This Row],[Sub-Sector]],Table2[RSI Exponential â€“ 14D],"&gt;=50")/Table3[[#This Row],[Count]]</f>
        <v>0.8571428571428571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0.42857142857142855</v>
      </c>
      <c r="M11" s="1">
        <f>COUNTIFS(Table2[Sub-Sector],Table3[[#This Row],[Sub-Sector]],Table2[% Away From Current Week High],"&lt;=0.05")/Table3[[#This Row],[Count]]</f>
        <v>0.9285714285714286</v>
      </c>
      <c r="N11" s="1">
        <f>COUNTIFS(Table2[Sub-Sector],Table3[[#This Row],[Sub-Sector]],Table2[% Away From Current Month Low],"&gt;=0.05")/Table3[[#This Row],[Count]]</f>
        <v>0.42857142857142855</v>
      </c>
      <c r="O11" s="1">
        <f>COUNTIFS(Table2[Sub-Sector],Table3[[#This Row],[Sub-Sector]],Table2[% Away From Current Month High],"&lt;=0.05")/Table3[[#This Row],[Count]]</f>
        <v>0.9285714285714286</v>
      </c>
      <c r="P11" s="1">
        <f>COUNTIFS(Table2[Sub-Sector],Table3[[#This Row],[Sub-Sector]],Table2[% Away From 52W High],"&lt;=10")/Table3[[#This Row],[Count]]</f>
        <v>0.6428571428571429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0.8571428571428571</v>
      </c>
      <c r="S11" s="1">
        <f>COUNTIFS(Table2[Sub-Sector],Table3[[#This Row],[Sub-Sector]],Table2[% Price above 50 EMA],"&gt;=0")/Table3[[#This Row],[Count]]</f>
        <v>0.8571428571428571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0.35714285714285715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247.5</v>
      </c>
      <c r="X11">
        <f>_xlfn.RANK.AVG(Table3[[#This Row],[Score]],Table3[Score],1)</f>
        <v>7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145.5</v>
      </c>
      <c r="Z11">
        <f>_xlfn.RANK.AVG(Table3[[#This Row],[Score 2 ]],Table3[[Score 2 ]],1)</f>
        <v>10</v>
      </c>
    </row>
    <row r="12" spans="1:26" x14ac:dyDescent="0.3">
      <c r="A12" t="s">
        <v>97</v>
      </c>
      <c r="B12">
        <f>COUNTIFS(Table2[Sub-Sector],Table3[[#This Row],[Sub-Sector]])</f>
        <v>8</v>
      </c>
      <c r="C12" s="1">
        <f>COUNTIFS(Table2[Sub-Sector],Table3[[#This Row],[Sub-Sector]],Table2[Uptrend],"Uptrend")/Table3[[#This Row],[Count]]</f>
        <v>0.625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0.625</v>
      </c>
      <c r="F12" s="1">
        <f>COUNTIFS(Table2[Sub-Sector],Table3[[#This Row],[Sub-Sector]],Table2[6M Return vs Nifty],"&gt;=10")/Table3[[#This Row],[Count]]</f>
        <v>0.625</v>
      </c>
      <c r="G12" s="1">
        <f>COUNTIFS(Table2[Sub-Sector],Table3[[#This Row],[Sub-Sector]],Table2[1Y Return vs Nifty],"&gt;=10")/Table3[[#This Row],[Count]]</f>
        <v>0.625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0.5</v>
      </c>
      <c r="J12" s="1">
        <f>COUNTIFS(Table2[Sub-Sector],Table3[[#This Row],[Sub-Sector]],Table2[% Away From Day Low],"&gt;=0.05")/Table3[[#This Row],[Count]]</f>
        <v>0.125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0.375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0.375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0.625</v>
      </c>
      <c r="Q12" s="1">
        <f>COUNTIFS(Table2[Sub-Sector],Table3[[#This Row],[Sub-Sector]],Table2[% Away From 52W Low],"&gt;=10")/Table3[[#This Row],[Count]]</f>
        <v>0.875</v>
      </c>
      <c r="R12" s="1">
        <f>COUNTIFS(Table2[Sub-Sector],Table3[[#This Row],[Sub-Sector]],Table2[% Price above 20 EMA],"&gt;=0")/Table3[[#This Row],[Count]]</f>
        <v>0.875</v>
      </c>
      <c r="S12" s="1">
        <f>COUNTIFS(Table2[Sub-Sector],Table3[[#This Row],[Sub-Sector]],Table2[% Price above 50 EMA],"&gt;=0")/Table3[[#This Row],[Count]]</f>
        <v>0.625</v>
      </c>
      <c r="T12" s="1">
        <f>COUNTIFS(Table2[Sub-Sector],Table3[[#This Row],[Sub-Sector]],Table2[% Price above 200 EMA],"&gt;=0")/Table3[[#This Row],[Count]]</f>
        <v>0.75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270.5</v>
      </c>
      <c r="X12">
        <f>_xlfn.RANK.AVG(Table3[[#This Row],[Score]],Table3[Score],1)</f>
        <v>17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2">
        <f>_xlfn.RANK.AVG(Table3[[#This Row],[Score 2 ]],Table3[[Score 2 ]],1)</f>
        <v>11</v>
      </c>
    </row>
    <row r="13" spans="1:26" x14ac:dyDescent="0.3">
      <c r="A13" t="s">
        <v>541</v>
      </c>
      <c r="B13">
        <f>COUNTIFS(Table2[Sub-Sector],Table3[[#This Row],[Sub-Sector]])</f>
        <v>4</v>
      </c>
      <c r="C13" s="1">
        <f>COUNTIFS(Table2[Sub-Sector],Table3[[#This Row],[Sub-Sector]],Table2[Uptrend],"Uptrend")/Table3[[#This Row],[Count]]</f>
        <v>0.25</v>
      </c>
      <c r="D13" s="1">
        <f>COUNTIFS(Table2[Sub-Sector],Table3[[#This Row],[Sub-Sector]],Table2[1W Return vs Nifty],"&gt;=5")/Table3[[#This Row],[Count]]</f>
        <v>0.75</v>
      </c>
      <c r="E13" s="1">
        <f>COUNTIFS(Table2[Sub-Sector],Table3[[#This Row],[Sub-Sector]],Table2[1M Return vs Nifty],"&gt;=5")/Table3[[#This Row],[Count]]</f>
        <v>0.25</v>
      </c>
      <c r="F13" s="1">
        <f>COUNTIFS(Table2[Sub-Sector],Table3[[#This Row],[Sub-Sector]],Table2[6M Return vs Nifty],"&gt;=10")/Table3[[#This Row],[Count]]</f>
        <v>0.75</v>
      </c>
      <c r="G13" s="1">
        <f>COUNTIFS(Table2[Sub-Sector],Table3[[#This Row],[Sub-Sector]],Table2[1Y Return vs Nifty],"&gt;=10")/Table3[[#This Row],[Count]]</f>
        <v>0.75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0.25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0.25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0.5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266.5</v>
      </c>
      <c r="X13">
        <f>_xlfn.RANK.AVG(Table3[[#This Row],[Score]],Table3[Score],1)</f>
        <v>15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153.5</v>
      </c>
      <c r="Z13">
        <f>_xlfn.RANK.AVG(Table3[[#This Row],[Score 2 ]],Table3[[Score 2 ]],1)</f>
        <v>12</v>
      </c>
    </row>
    <row r="14" spans="1:26" x14ac:dyDescent="0.3">
      <c r="A14" t="s">
        <v>1121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1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</v>
      </c>
      <c r="X14">
        <f>_xlfn.RANK.AVG(Table3[[#This Row],[Score]],Table3[Score],1)</f>
        <v>11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4">
        <f>_xlfn.RANK.AVG(Table3[[#This Row],[Score 2 ]],Table3[[Score 2 ]],1)</f>
        <v>14.5</v>
      </c>
    </row>
    <row r="15" spans="1:26" x14ac:dyDescent="0.3">
      <c r="A15" t="s">
        <v>1010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0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0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</v>
      </c>
      <c r="S15" s="1">
        <f>COUNTIFS(Table2[Sub-Sector],Table3[[#This Row],[Sub-Sector]],Table2[% Price above 50 EMA],"&gt;=0")/Table3[[#This Row],[Count]]</f>
        <v>0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15">
        <f>_xlfn.RANK.AVG(Table3[[#This Row],[Score]],Table3[Score],1)</f>
        <v>65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5">
        <f>_xlfn.RANK.AVG(Table3[[#This Row],[Score 2 ]],Table3[[Score 2 ]],1)</f>
        <v>14.5</v>
      </c>
    </row>
    <row r="16" spans="1:26" x14ac:dyDescent="0.3">
      <c r="A16" t="s">
        <v>697</v>
      </c>
      <c r="B16">
        <f>COUNTIFS(Table2[Sub-Sector],Table3[[#This Row],[Sub-Sector]])</f>
        <v>3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0.66666666666666663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0.33333333333333331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0.33333333333333331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0.66666666666666663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0.66666666666666663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265</v>
      </c>
      <c r="X16">
        <f>_xlfn.RANK.AVG(Table3[[#This Row],[Score]],Table3[Score],1)</f>
        <v>14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6">
        <f>_xlfn.RANK.AVG(Table3[[#This Row],[Score 2 ]],Table3[[Score 2 ]],1)</f>
        <v>14.5</v>
      </c>
    </row>
    <row r="17" spans="1:26" x14ac:dyDescent="0.3">
      <c r="A17" t="s">
        <v>484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1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1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</v>
      </c>
      <c r="X17">
        <f>_xlfn.RANK.AVG(Table3[[#This Row],[Score]],Table3[Score],1)</f>
        <v>12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7">
        <f>_xlfn.RANK.AVG(Table3[[#This Row],[Score 2 ]],Table3[[Score 2 ]],1)</f>
        <v>14.5</v>
      </c>
    </row>
    <row r="18" spans="1:26" x14ac:dyDescent="0.3">
      <c r="A18" t="s">
        <v>134</v>
      </c>
      <c r="B18">
        <f>COUNTIFS(Table2[Sub-Sector],Table3[[#This Row],[Sub-Sector]])</f>
        <v>1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</v>
      </c>
      <c r="F18" s="1">
        <f>COUNTIFS(Table2[Sub-Sector],Table3[[#This Row],[Sub-Sector]],Table2[6M Return vs Nifty],"&gt;=10")/Table3[[#This Row],[Count]]</f>
        <v>0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1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1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18">
        <f>_xlfn.RANK.AVG(Table3[[#This Row],[Score]],Table3[Score],1)</f>
        <v>38.5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18">
        <f>_xlfn.RANK.AVG(Table3[[#This Row],[Score 2 ]],Table3[[Score 2 ]],1)</f>
        <v>17</v>
      </c>
    </row>
    <row r="19" spans="1:26" x14ac:dyDescent="0.3">
      <c r="A19" t="s">
        <v>1742</v>
      </c>
      <c r="B19">
        <f>COUNTIFS(Table2[Sub-Sector],Table3[[#This Row],[Sub-Sector]])</f>
        <v>1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1</v>
      </c>
      <c r="F19" s="1">
        <f>COUNTIFS(Table2[Sub-Sector],Table3[[#This Row],[Sub-Sector]],Table2[6M Return vs Nifty],"&gt;=10")/Table3[[#This Row],[Count]]</f>
        <v>1</v>
      </c>
      <c r="G19" s="1">
        <f>COUNTIFS(Table2[Sub-Sector],Table3[[#This Row],[Sub-Sector]],Table2[1Y Return vs Nifty],"&gt;=10")/Table3[[#This Row],[Count]]</f>
        <v>0</v>
      </c>
      <c r="H19" s="1">
        <f>COUNTIFS(Table2[Sub-Sector],Table3[[#This Row],[Sub-Sector]],Table2[RSI Exponential â€“ 14D],"&gt;=50")/Table3[[#This Row],[Count]]</f>
        <v>1</v>
      </c>
      <c r="I19" s="1">
        <f>COUNTIFS(Table2[Sub-Sector],Table3[[#This Row],[Sub-Sector]],Table2[Relative Volume],"&gt;=1")/Table3[[#This Row],[Count]]</f>
        <v>1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1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</v>
      </c>
      <c r="X19">
        <f>_xlfn.RANK.AVG(Table3[[#This Row],[Score]],Table3[Score],1)</f>
        <v>13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19">
        <f>_xlfn.RANK.AVG(Table3[[#This Row],[Score 2 ]],Table3[[Score 2 ]],1)</f>
        <v>18.5</v>
      </c>
    </row>
    <row r="20" spans="1:26" x14ac:dyDescent="0.3">
      <c r="A20" t="s">
        <v>972</v>
      </c>
      <c r="B20">
        <f>COUNTIFS(Table2[Sub-Sector],Table3[[#This Row],[Sub-Sector]])</f>
        <v>1</v>
      </c>
      <c r="C20" s="1">
        <f>COUNTIFS(Table2[Sub-Sector],Table3[[#This Row],[Sub-Sector]],Table2[Uptrend],"Uptrend")/Table3[[#This Row],[Count]]</f>
        <v>0</v>
      </c>
      <c r="D20" s="1">
        <f>COUNTIFS(Table2[Sub-Sector],Table3[[#This Row],[Sub-Sector]],Table2[1W Return vs Nifty],"&gt;=5")/Table3[[#This Row],[Count]]</f>
        <v>1</v>
      </c>
      <c r="E20" s="1">
        <f>COUNTIFS(Table2[Sub-Sector],Table3[[#This Row],[Sub-Sector]],Table2[1M Return vs Nifty],"&gt;=5")/Table3[[#This Row],[Count]]</f>
        <v>0</v>
      </c>
      <c r="F20" s="1">
        <f>COUNTIFS(Table2[Sub-Sector],Table3[[#This Row],[Sub-Sector]],Table2[6M Return vs Nifty],"&gt;=10")/Table3[[#This Row],[Count]]</f>
        <v>1</v>
      </c>
      <c r="G20" s="1">
        <f>COUNTIFS(Table2[Sub-Sector],Table3[[#This Row],[Sub-Sector]],Table2[1Y Return vs Nifty],"&gt;=10")/Table3[[#This Row],[Count]]</f>
        <v>0</v>
      </c>
      <c r="H20" s="1">
        <f>COUNTIFS(Table2[Sub-Sector],Table3[[#This Row],[Sub-Sector]],Table2[RSI Exponential â€“ 14D],"&gt;=50")/Table3[[#This Row],[Count]]</f>
        <v>1</v>
      </c>
      <c r="I20" s="1">
        <f>COUNTIFS(Table2[Sub-Sector],Table3[[#This Row],[Sub-Sector]],Table2[Relative Volume],"&gt;=1")/Table3[[#This Row],[Count]]</f>
        <v>1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0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1</v>
      </c>
      <c r="S20" s="1">
        <f>COUNTIFS(Table2[Sub-Sector],Table3[[#This Row],[Sub-Sector]],Table2[% Price above 50 EMA],"&gt;=0")/Table3[[#This Row],[Count]]</f>
        <v>1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1</v>
      </c>
      <c r="V20" s="1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20">
        <f>_xlfn.RANK.AVG(Table3[[#This Row],[Score]],Table3[Score],1)</f>
        <v>38.5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20">
        <f>_xlfn.RANK.AVG(Table3[[#This Row],[Score 2 ]],Table3[[Score 2 ]],1)</f>
        <v>18.5</v>
      </c>
    </row>
    <row r="21" spans="1:26" x14ac:dyDescent="0.3">
      <c r="A21" t="s">
        <v>238</v>
      </c>
      <c r="B21">
        <f>COUNTIFS(Table2[Sub-Sector],Table3[[#This Row],[Sub-Sector]])</f>
        <v>8</v>
      </c>
      <c r="C21" s="1">
        <f>COUNTIFS(Table2[Sub-Sector],Table3[[#This Row],[Sub-Sector]],Table2[Uptrend],"Uptrend")/Table3[[#This Row],[Count]]</f>
        <v>0.5</v>
      </c>
      <c r="D21" s="1">
        <f>COUNTIFS(Table2[Sub-Sector],Table3[[#This Row],[Sub-Sector]],Table2[1W Return vs Nifty],"&gt;=5")/Table3[[#This Row],[Count]]</f>
        <v>0.375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0.375</v>
      </c>
      <c r="G21" s="1">
        <f>COUNTIFS(Table2[Sub-Sector],Table3[[#This Row],[Sub-Sector]],Table2[1Y Return vs Nifty],"&gt;=10")/Table3[[#This Row],[Count]]</f>
        <v>0.875</v>
      </c>
      <c r="H21" s="1">
        <f>COUNTIFS(Table2[Sub-Sector],Table3[[#This Row],[Sub-Sector]],Table2[RSI Exponential â€“ 14D],"&gt;=50")/Table3[[#This Row],[Count]]</f>
        <v>1</v>
      </c>
      <c r="I21" s="1">
        <f>COUNTIFS(Table2[Sub-Sector],Table3[[#This Row],[Sub-Sector]],Table2[Relative Volume],"&gt;=1")/Table3[[#This Row],[Count]]</f>
        <v>0.375</v>
      </c>
      <c r="J21" s="1">
        <f>COUNTIFS(Table2[Sub-Sector],Table3[[#This Row],[Sub-Sector]],Table2[% Away From Day Low],"&gt;=0.05")/Table3[[#This Row],[Count]]</f>
        <v>0.25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0.375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0.375</v>
      </c>
      <c r="O21" s="1">
        <f>COUNTIFS(Table2[Sub-Sector],Table3[[#This Row],[Sub-Sector]],Table2[% Away From Current Month High],"&lt;=0.05")/Table3[[#This Row],[Count]]</f>
        <v>1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1</v>
      </c>
      <c r="S21" s="1">
        <f>COUNTIFS(Table2[Sub-Sector],Table3[[#This Row],[Sub-Sector]],Table2[% Price above 50 EMA],"&gt;=0")/Table3[[#This Row],[Count]]</f>
        <v>0.75</v>
      </c>
      <c r="T21" s="1">
        <f>COUNTIFS(Table2[Sub-Sector],Table3[[#This Row],[Sub-Sector]],Table2[% Price above 200 EMA],"&gt;=0")/Table3[[#This Row],[Count]]</f>
        <v>0.875</v>
      </c>
      <c r="U21" s="1">
        <f>COUNTIFS(Table2[Sub-Sector],Table3[[#This Row],[Sub-Sector]],Table2[Rate of Change - Zone],"Positive")/Table3[[#This Row],[Count]]</f>
        <v>1</v>
      </c>
      <c r="V21" s="1">
        <f>COUNTIFS(Table2[Sub-Sector],Table3[[#This Row],[Sub-Sector]],Table2[Sharpe Ratio],"&gt;=0.10")/Table3[[#This Row],[Count]]</f>
        <v>0.375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247</v>
      </c>
      <c r="X21">
        <f>_xlfn.RANK.AVG(Table3[[#This Row],[Score]],Table3[Score],1)</f>
        <v>6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1">
        <f>_xlfn.RANK.AVG(Table3[[#This Row],[Score 2 ]],Table3[[Score 2 ]],1)</f>
        <v>20</v>
      </c>
    </row>
    <row r="22" spans="1:26" x14ac:dyDescent="0.3">
      <c r="A22" t="s">
        <v>235</v>
      </c>
      <c r="B22">
        <f>COUNTIFS(Table2[Sub-Sector],Table3[[#This Row],[Sub-Sector]])</f>
        <v>5</v>
      </c>
      <c r="C22" s="1">
        <f>COUNTIFS(Table2[Sub-Sector],Table3[[#This Row],[Sub-Sector]],Table2[Uptrend],"Uptrend")/Table3[[#This Row],[Count]]</f>
        <v>0.6</v>
      </c>
      <c r="D22" s="1">
        <f>COUNTIFS(Table2[Sub-Sector],Table3[[#This Row],[Sub-Sector]],Table2[1W Return vs Nifty],"&gt;=5")/Table3[[#This Row],[Count]]</f>
        <v>0.2</v>
      </c>
      <c r="E22" s="1">
        <f>COUNTIFS(Table2[Sub-Sector],Table3[[#This Row],[Sub-Sector]],Table2[1M Return vs Nifty],"&gt;=5")/Table3[[#This Row],[Count]]</f>
        <v>0.2</v>
      </c>
      <c r="F22" s="1">
        <f>COUNTIFS(Table2[Sub-Sector],Table3[[#This Row],[Sub-Sector]],Table2[6M Return vs Nifty],"&gt;=10")/Table3[[#This Row],[Count]]</f>
        <v>0.6</v>
      </c>
      <c r="G22" s="1">
        <f>COUNTIFS(Table2[Sub-Sector],Table3[[#This Row],[Sub-Sector]],Table2[1Y Return vs Nifty],"&gt;=10")/Table3[[#This Row],[Count]]</f>
        <v>0.6</v>
      </c>
      <c r="H22" s="1">
        <f>COUNTIFS(Table2[Sub-Sector],Table3[[#This Row],[Sub-Sector]],Table2[RSI Exponential â€“ 14D],"&gt;=50")/Table3[[#This Row],[Count]]</f>
        <v>0.8</v>
      </c>
      <c r="I22" s="1">
        <f>COUNTIFS(Table2[Sub-Sector],Table3[[#This Row],[Sub-Sector]],Table2[Relative Volume],"&gt;=1")/Table3[[#This Row],[Count]]</f>
        <v>0.4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0.8</v>
      </c>
      <c r="N22" s="1">
        <f>COUNTIFS(Table2[Sub-Sector],Table3[[#This Row],[Sub-Sector]],Table2[% Away From Current Month Low],"&gt;=0.05")/Table3[[#This Row],[Count]]</f>
        <v>0</v>
      </c>
      <c r="O22" s="1">
        <f>COUNTIFS(Table2[Sub-Sector],Table3[[#This Row],[Sub-Sector]],Table2[% Away From Current Month High],"&lt;=0.05")/Table3[[#This Row],[Count]]</f>
        <v>0.8</v>
      </c>
      <c r="P22" s="1">
        <f>COUNTIFS(Table2[Sub-Sector],Table3[[#This Row],[Sub-Sector]],Table2[% Away From 52W High],"&lt;=10")/Table3[[#This Row],[Count]]</f>
        <v>0.6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1</v>
      </c>
      <c r="S22" s="1">
        <f>COUNTIFS(Table2[Sub-Sector],Table3[[#This Row],[Sub-Sector]],Table2[% Price above 50 EMA],"&gt;=0")/Table3[[#This Row],[Count]]</f>
        <v>0.8</v>
      </c>
      <c r="T22" s="1">
        <f>COUNTIFS(Table2[Sub-Sector],Table3[[#This Row],[Sub-Sector]],Table2[% Price above 200 EMA],"&gt;=0")/Table3[[#This Row],[Count]]</f>
        <v>0.8</v>
      </c>
      <c r="U22" s="1">
        <f>COUNTIFS(Table2[Sub-Sector],Table3[[#This Row],[Sub-Sector]],Table2[Rate of Change - Zone],"Positive")/Table3[[#This Row],[Count]]</f>
        <v>1</v>
      </c>
      <c r="V22" s="1">
        <f>COUNTIFS(Table2[Sub-Sector],Table3[[#This Row],[Sub-Sector]],Table2[Sharpe Ratio],"&gt;=0.10")/Table3[[#This Row],[Count]]</f>
        <v>0.2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22">
        <f>_xlfn.RANK.AVG(Table3[[#This Row],[Score]],Table3[Score],1)</f>
        <v>20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22">
        <f>_xlfn.RANK.AVG(Table3[[#This Row],[Score 2 ]],Table3[[Score 2 ]],1)</f>
        <v>21</v>
      </c>
    </row>
    <row r="23" spans="1:26" x14ac:dyDescent="0.3">
      <c r="A23" t="s">
        <v>131</v>
      </c>
      <c r="B23">
        <f>COUNTIFS(Table2[Sub-Sector],Table3[[#This Row],[Sub-Sector]])</f>
        <v>20</v>
      </c>
      <c r="C23" s="1">
        <f>COUNTIFS(Table2[Sub-Sector],Table3[[#This Row],[Sub-Sector]],Table2[Uptrend],"Uptrend")/Table3[[#This Row],[Count]]</f>
        <v>0.3</v>
      </c>
      <c r="D23" s="1">
        <f>COUNTIFS(Table2[Sub-Sector],Table3[[#This Row],[Sub-Sector]],Table2[1W Return vs Nifty],"&gt;=5")/Table3[[#This Row],[Count]]</f>
        <v>0.3</v>
      </c>
      <c r="E23" s="1">
        <f>COUNTIFS(Table2[Sub-Sector],Table3[[#This Row],[Sub-Sector]],Table2[1M Return vs Nifty],"&gt;=5")/Table3[[#This Row],[Count]]</f>
        <v>0.25</v>
      </c>
      <c r="F23" s="1">
        <f>COUNTIFS(Table2[Sub-Sector],Table3[[#This Row],[Sub-Sector]],Table2[6M Return vs Nifty],"&gt;=10")/Table3[[#This Row],[Count]]</f>
        <v>0.3</v>
      </c>
      <c r="G23" s="1">
        <f>COUNTIFS(Table2[Sub-Sector],Table3[[#This Row],[Sub-Sector]],Table2[1Y Return vs Nifty],"&gt;=10")/Table3[[#This Row],[Count]]</f>
        <v>0.75</v>
      </c>
      <c r="H23" s="1">
        <f>COUNTIFS(Table2[Sub-Sector],Table3[[#This Row],[Sub-Sector]],Table2[RSI Exponential â€“ 14D],"&gt;=50")/Table3[[#This Row],[Count]]</f>
        <v>1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0.05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0.5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0.5</v>
      </c>
      <c r="O23" s="1">
        <f>COUNTIFS(Table2[Sub-Sector],Table3[[#This Row],[Sub-Sector]],Table2[% Away From Current Month High],"&lt;=0.05")/Table3[[#This Row],[Count]]</f>
        <v>1</v>
      </c>
      <c r="P23" s="1">
        <f>COUNTIFS(Table2[Sub-Sector],Table3[[#This Row],[Sub-Sector]],Table2[% Away From 52W High],"&lt;=10")/Table3[[#This Row],[Count]]</f>
        <v>0.15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1</v>
      </c>
      <c r="S23" s="1">
        <f>COUNTIFS(Table2[Sub-Sector],Table3[[#This Row],[Sub-Sector]],Table2[% Price above 50 EMA],"&gt;=0")/Table3[[#This Row],[Count]]</f>
        <v>0.85</v>
      </c>
      <c r="T23" s="1">
        <f>COUNTIFS(Table2[Sub-Sector],Table3[[#This Row],[Sub-Sector]],Table2[% Price above 200 EMA],"&gt;=0")/Table3[[#This Row],[Count]]</f>
        <v>0.8</v>
      </c>
      <c r="U23" s="1">
        <f>COUNTIFS(Table2[Sub-Sector],Table3[[#This Row],[Sub-Sector]],Table2[Rate of Change - Zone],"Positive")/Table3[[#This Row],[Count]]</f>
        <v>1</v>
      </c>
      <c r="V23" s="1">
        <f>COUNTIFS(Table2[Sub-Sector],Table3[[#This Row],[Sub-Sector]],Table2[Sharpe Ratio],"&gt;=0.10")/Table3[[#This Row],[Count]]</f>
        <v>0.45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</v>
      </c>
      <c r="X23">
        <f>_xlfn.RANK.AVG(Table3[[#This Row],[Score]],Table3[Score],1)</f>
        <v>25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3">
        <f>_xlfn.RANK.AVG(Table3[[#This Row],[Score 2 ]],Table3[[Score 2 ]],1)</f>
        <v>22</v>
      </c>
    </row>
    <row r="24" spans="1:26" x14ac:dyDescent="0.3">
      <c r="A24" t="s">
        <v>390</v>
      </c>
      <c r="B24">
        <f>COUNTIFS(Table2[Sub-Sector],Table3[[#This Row],[Sub-Sector]])</f>
        <v>4</v>
      </c>
      <c r="C24" s="1">
        <f>COUNTIFS(Table2[Sub-Sector],Table3[[#This Row],[Sub-Sector]],Table2[Uptrend],"Uptrend")/Table3[[#This Row],[Count]]</f>
        <v>1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0.25</v>
      </c>
      <c r="F24" s="1">
        <f>COUNTIFS(Table2[Sub-Sector],Table3[[#This Row],[Sub-Sector]],Table2[6M Return vs Nifty],"&gt;=10")/Table3[[#This Row],[Count]]</f>
        <v>1</v>
      </c>
      <c r="G24" s="1">
        <f>COUNTIFS(Table2[Sub-Sector],Table3[[#This Row],[Sub-Sector]],Table2[1Y Return vs Nifty],"&gt;=10")/Table3[[#This Row],[Count]]</f>
        <v>0.75</v>
      </c>
      <c r="H24" s="1">
        <f>COUNTIFS(Table2[Sub-Sector],Table3[[#This Row],[Sub-Sector]],Table2[RSI Exponential â€“ 14D],"&gt;=50")/Table3[[#This Row],[Count]]</f>
        <v>0.75</v>
      </c>
      <c r="I24" s="1">
        <f>COUNTIFS(Table2[Sub-Sector],Table3[[#This Row],[Sub-Sector]],Table2[Relative Volume],"&gt;=1")/Table3[[#This Row],[Count]]</f>
        <v>0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0.25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0.25</v>
      </c>
      <c r="O24" s="1">
        <f>COUNTIFS(Table2[Sub-Sector],Table3[[#This Row],[Sub-Sector]],Table2[% Away From Current Month High],"&lt;=0.05")/Table3[[#This Row],[Count]]</f>
        <v>1</v>
      </c>
      <c r="P24" s="1">
        <f>COUNTIFS(Table2[Sub-Sector],Table3[[#This Row],[Sub-Sector]],Table2[% Away From 52W High],"&lt;=10")/Table3[[#This Row],[Count]]</f>
        <v>1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1</v>
      </c>
      <c r="S24" s="1">
        <f>COUNTIFS(Table2[Sub-Sector],Table3[[#This Row],[Sub-Sector]],Table2[% Price above 50 EMA],"&gt;=0")/Table3[[#This Row],[Count]]</f>
        <v>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1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24">
        <f>_xlfn.RANK.AVG(Table3[[#This Row],[Score]],Table3[Score],1)</f>
        <v>28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4">
        <f>_xlfn.RANK.AVG(Table3[[#This Row],[Score 2 ]],Table3[[Score 2 ]],1)</f>
        <v>23</v>
      </c>
    </row>
    <row r="25" spans="1:26" x14ac:dyDescent="0.3">
      <c r="A25" t="s">
        <v>120</v>
      </c>
      <c r="B25">
        <f>COUNTIFS(Table2[Sub-Sector],Table3[[#This Row],[Sub-Sector]])</f>
        <v>6</v>
      </c>
      <c r="C25" s="1">
        <f>COUNTIFS(Table2[Sub-Sector],Table3[[#This Row],[Sub-Sector]],Table2[Uptrend],"Uptrend")/Table3[[#This Row],[Count]]</f>
        <v>0.83333333333333337</v>
      </c>
      <c r="D25" s="1">
        <f>COUNTIFS(Table2[Sub-Sector],Table3[[#This Row],[Sub-Sector]],Table2[1W Return vs Nifty],"&gt;=5")/Table3[[#This Row],[Count]]</f>
        <v>0.33333333333333331</v>
      </c>
      <c r="E25" s="1">
        <f>COUNTIFS(Table2[Sub-Sector],Table3[[#This Row],[Sub-Sector]],Table2[1M Return vs Nifty],"&gt;=5")/Table3[[#This Row],[Count]]</f>
        <v>0.66666666666666663</v>
      </c>
      <c r="F25" s="1">
        <f>COUNTIFS(Table2[Sub-Sector],Table3[[#This Row],[Sub-Sector]],Table2[6M Return vs Nifty],"&gt;=10")/Table3[[#This Row],[Count]]</f>
        <v>0.83333333333333337</v>
      </c>
      <c r="G25" s="1">
        <f>COUNTIFS(Table2[Sub-Sector],Table3[[#This Row],[Sub-Sector]],Table2[1Y Return vs Nifty],"&gt;=10")/Table3[[#This Row],[Count]]</f>
        <v>0.66666666666666663</v>
      </c>
      <c r="H25" s="1">
        <f>COUNTIFS(Table2[Sub-Sector],Table3[[#This Row],[Sub-Sector]],Table2[RSI Exponential â€“ 14D],"&gt;=50")/Table3[[#This Row],[Count]]</f>
        <v>0.66666666666666663</v>
      </c>
      <c r="I25" s="1">
        <f>COUNTIFS(Table2[Sub-Sector],Table3[[#This Row],[Sub-Sector]],Table2[Relative Volume],"&gt;=1")/Table3[[#This Row],[Count]]</f>
        <v>0.5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0.83333333333333337</v>
      </c>
      <c r="L25" s="1">
        <f>COUNTIFS(Table2[Sub-Sector],Table3[[#This Row],[Sub-Sector]],Table2[% Away From Current Week Low],"&gt;=0.05")/Table3[[#This Row],[Count]]</f>
        <v>0.16666666666666666</v>
      </c>
      <c r="M25" s="1">
        <f>COUNTIFS(Table2[Sub-Sector],Table3[[#This Row],[Sub-Sector]],Table2[% Away From Current Week High],"&lt;=0.05")/Table3[[#This Row],[Count]]</f>
        <v>0.66666666666666663</v>
      </c>
      <c r="N25" s="1">
        <f>COUNTIFS(Table2[Sub-Sector],Table3[[#This Row],[Sub-Sector]],Table2[% Away From Current Month Low],"&gt;=0.05")/Table3[[#This Row],[Count]]</f>
        <v>0.16666666666666666</v>
      </c>
      <c r="O25" s="1">
        <f>COUNTIFS(Table2[Sub-Sector],Table3[[#This Row],[Sub-Sector]],Table2[% Away From Current Month High],"&lt;=0.05")/Table3[[#This Row],[Count]]</f>
        <v>0.66666666666666663</v>
      </c>
      <c r="P25" s="1">
        <f>COUNTIFS(Table2[Sub-Sector],Table3[[#This Row],[Sub-Sector]],Table2[% Away From 52W High],"&lt;=10")/Table3[[#This Row],[Count]]</f>
        <v>0.33333333333333331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0.66666666666666663</v>
      </c>
      <c r="S25" s="1">
        <f>COUNTIFS(Table2[Sub-Sector],Table3[[#This Row],[Sub-Sector]],Table2[% Price above 50 EMA],"&gt;=0")/Table3[[#This Row],[Count]]</f>
        <v>0.83333333333333337</v>
      </c>
      <c r="T25" s="1">
        <f>COUNTIFS(Table2[Sub-Sector],Table3[[#This Row],[Sub-Sector]],Table2[% Price above 200 EMA],"&gt;=0")/Table3[[#This Row],[Count]]</f>
        <v>0.83333333333333337</v>
      </c>
      <c r="U25" s="1">
        <f>COUNTIFS(Table2[Sub-Sector],Table3[[#This Row],[Sub-Sector]],Table2[Rate of Change - Zone],"Positive")/Table3[[#This Row],[Count]]</f>
        <v>0.83333333333333337</v>
      </c>
      <c r="V25" s="1">
        <f>COUNTIFS(Table2[Sub-Sector],Table3[[#This Row],[Sub-Sector]],Table2[Sharpe Ratio],"&gt;=0.10")/Table3[[#This Row],[Count]]</f>
        <v>0.5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236.5</v>
      </c>
      <c r="X25">
        <f>_xlfn.RANK.AVG(Table3[[#This Row],[Score]],Table3[Score],1)</f>
        <v>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5">
        <f>_xlfn.RANK.AVG(Table3[[#This Row],[Score 2 ]],Table3[[Score 2 ]],1)</f>
        <v>24</v>
      </c>
    </row>
    <row r="26" spans="1:26" x14ac:dyDescent="0.3">
      <c r="A26" t="s">
        <v>80</v>
      </c>
      <c r="B26">
        <f>COUNTIFS(Table2[Sub-Sector],Table3[[#This Row],[Sub-Sector]])</f>
        <v>3</v>
      </c>
      <c r="C26" s="1">
        <f>COUNTIFS(Table2[Sub-Sector],Table3[[#This Row],[Sub-Sector]],Table2[Uptrend],"Uptrend")/Table3[[#This Row],[Count]]</f>
        <v>0</v>
      </c>
      <c r="D26" s="1">
        <f>COUNTIFS(Table2[Sub-Sector],Table3[[#This Row],[Sub-Sector]],Table2[1W Return vs Nifty],"&gt;=5")/Table3[[#This Row],[Count]]</f>
        <v>0.33333333333333331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0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0.66666666666666663</v>
      </c>
      <c r="I26" s="1">
        <f>COUNTIFS(Table2[Sub-Sector],Table3[[#This Row],[Sub-Sector]],Table2[Relative Volume],"&gt;=1")/Table3[[#This Row],[Count]]</f>
        <v>0.66666666666666663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0.33333333333333331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0.33333333333333331</v>
      </c>
      <c r="O26" s="1">
        <f>COUNTIFS(Table2[Sub-Sector],Table3[[#This Row],[Sub-Sector]],Table2[% Away From Current Month High],"&lt;=0.05")/Table3[[#This Row],[Count]]</f>
        <v>1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0.66666666666666663</v>
      </c>
      <c r="S26" s="1">
        <f>COUNTIFS(Table2[Sub-Sector],Table3[[#This Row],[Sub-Sector]],Table2[% Price above 50 EMA],"&gt;=0")/Table3[[#This Row],[Count]]</f>
        <v>0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1</v>
      </c>
      <c r="V26" s="1">
        <f>COUNTIFS(Table2[Sub-Sector],Table3[[#This Row],[Sub-Sector]],Table2[Sharpe Ratio],"&gt;=0.10")/Table3[[#This Row],[Count]]</f>
        <v>0.66666666666666663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404.5</v>
      </c>
      <c r="X26">
        <f>_xlfn.RANK.AVG(Table3[[#This Row],[Score]],Table3[Score],1)</f>
        <v>56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26">
        <f>_xlfn.RANK.AVG(Table3[[#This Row],[Score 2 ]],Table3[[Score 2 ]],1)</f>
        <v>25</v>
      </c>
    </row>
    <row r="27" spans="1:26" x14ac:dyDescent="0.3">
      <c r="A27" t="s">
        <v>285</v>
      </c>
      <c r="B27">
        <f>COUNTIFS(Table2[Sub-Sector],Table3[[#This Row],[Sub-Sector]])</f>
        <v>20</v>
      </c>
      <c r="C27" s="1">
        <f>COUNTIFS(Table2[Sub-Sector],Table3[[#This Row],[Sub-Sector]],Table2[Uptrend],"Uptrend")/Table3[[#This Row],[Count]]</f>
        <v>0.3</v>
      </c>
      <c r="D27" s="1">
        <f>COUNTIFS(Table2[Sub-Sector],Table3[[#This Row],[Sub-Sector]],Table2[1W Return vs Nifty],"&gt;=5")/Table3[[#This Row],[Count]]</f>
        <v>0.45</v>
      </c>
      <c r="E27" s="1">
        <f>COUNTIFS(Table2[Sub-Sector],Table3[[#This Row],[Sub-Sector]],Table2[1M Return vs Nifty],"&gt;=5")/Table3[[#This Row],[Count]]</f>
        <v>0.25</v>
      </c>
      <c r="F27" s="1">
        <f>COUNTIFS(Table2[Sub-Sector],Table3[[#This Row],[Sub-Sector]],Table2[6M Return vs Nifty],"&gt;=10")/Table3[[#This Row],[Count]]</f>
        <v>0.65</v>
      </c>
      <c r="G27" s="1">
        <f>COUNTIFS(Table2[Sub-Sector],Table3[[#This Row],[Sub-Sector]],Table2[1Y Return vs Nifty],"&gt;=10")/Table3[[#This Row],[Count]]</f>
        <v>0.6</v>
      </c>
      <c r="H27" s="1">
        <f>COUNTIFS(Table2[Sub-Sector],Table3[[#This Row],[Sub-Sector]],Table2[RSI Exponential â€“ 14D],"&gt;=50")/Table3[[#This Row],[Count]]</f>
        <v>0.95</v>
      </c>
      <c r="I27" s="1">
        <f>COUNTIFS(Table2[Sub-Sector],Table3[[#This Row],[Sub-Sector]],Table2[Relative Volume],"&gt;=1")/Table3[[#This Row],[Count]]</f>
        <v>0.3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0.35</v>
      </c>
      <c r="M27" s="1">
        <f>COUNTIFS(Table2[Sub-Sector],Table3[[#This Row],[Sub-Sector]],Table2[% Away From Current Week High],"&lt;=0.05")/Table3[[#This Row],[Count]]</f>
        <v>0.9</v>
      </c>
      <c r="N27" s="1">
        <f>COUNTIFS(Table2[Sub-Sector],Table3[[#This Row],[Sub-Sector]],Table2[% Away From Current Month Low],"&gt;=0.05")/Table3[[#This Row],[Count]]</f>
        <v>0.35</v>
      </c>
      <c r="O27" s="1">
        <f>COUNTIFS(Table2[Sub-Sector],Table3[[#This Row],[Sub-Sector]],Table2[% Away From Current Month High],"&lt;=0.05")/Table3[[#This Row],[Count]]</f>
        <v>0.9</v>
      </c>
      <c r="P27" s="1">
        <f>COUNTIFS(Table2[Sub-Sector],Table3[[#This Row],[Sub-Sector]],Table2[% Away From 52W High],"&lt;=10")/Table3[[#This Row],[Count]]</f>
        <v>0.15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0.9</v>
      </c>
      <c r="S27" s="1">
        <f>COUNTIFS(Table2[Sub-Sector],Table3[[#This Row],[Sub-Sector]],Table2[% Price above 50 EMA],"&gt;=0")/Table3[[#This Row],[Count]]</f>
        <v>0.7</v>
      </c>
      <c r="T27" s="1">
        <f>COUNTIFS(Table2[Sub-Sector],Table3[[#This Row],[Sub-Sector]],Table2[% Price above 200 EMA],"&gt;=0")/Table3[[#This Row],[Count]]</f>
        <v>0.8</v>
      </c>
      <c r="U27" s="1">
        <f>COUNTIFS(Table2[Sub-Sector],Table3[[#This Row],[Sub-Sector]],Table2[Rate of Change - Zone],"Positive")/Table3[[#This Row],[Count]]</f>
        <v>1</v>
      </c>
      <c r="V27" s="1">
        <f>COUNTIFS(Table2[Sub-Sector],Table3[[#This Row],[Sub-Sector]],Table2[Sharpe Ratio],"&gt;=0.10")/Table3[[#This Row],[Count]]</f>
        <v>0.25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300.5</v>
      </c>
      <c r="X27">
        <f>_xlfn.RANK.AVG(Table3[[#This Row],[Score]],Table3[Score],1)</f>
        <v>21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27">
        <f>_xlfn.RANK.AVG(Table3[[#This Row],[Score 2 ]],Table3[[Score 2 ]],1)</f>
        <v>26</v>
      </c>
    </row>
    <row r="28" spans="1:26" x14ac:dyDescent="0.3">
      <c r="A28" t="s">
        <v>77</v>
      </c>
      <c r="B28">
        <f>COUNTIFS(Table2[Sub-Sector],Table3[[#This Row],[Sub-Sector]])</f>
        <v>5</v>
      </c>
      <c r="C28" s="1">
        <f>COUNTIFS(Table2[Sub-Sector],Table3[[#This Row],[Sub-Sector]],Table2[Uptrend],"Uptrend")/Table3[[#This Row],[Count]]</f>
        <v>0</v>
      </c>
      <c r="D28" s="1">
        <f>COUNTIFS(Table2[Sub-Sector],Table3[[#This Row],[Sub-Sector]],Table2[1W Return vs Nifty],"&gt;=5")/Table3[[#This Row],[Count]]</f>
        <v>0.4</v>
      </c>
      <c r="E28" s="1">
        <f>COUNTIFS(Table2[Sub-Sector],Table3[[#This Row],[Sub-Sector]],Table2[1M Return vs Nifty],"&gt;=5")/Table3[[#This Row],[Count]]</f>
        <v>0</v>
      </c>
      <c r="F28" s="1">
        <f>COUNTIFS(Table2[Sub-Sector],Table3[[#This Row],[Sub-Sector]],Table2[6M Return vs Nifty],"&gt;=10")/Table3[[#This Row],[Count]]</f>
        <v>0.2</v>
      </c>
      <c r="G28" s="1">
        <f>COUNTIFS(Table2[Sub-Sector],Table3[[#This Row],[Sub-Sector]],Table2[1Y Return vs Nifty],"&gt;=10")/Table3[[#This Row],[Count]]</f>
        <v>0.6</v>
      </c>
      <c r="H28" s="1">
        <f>COUNTIFS(Table2[Sub-Sector],Table3[[#This Row],[Sub-Sector]],Table2[RSI Exponential â€“ 14D],"&gt;=50")/Table3[[#This Row],[Count]]</f>
        <v>1</v>
      </c>
      <c r="I28" s="1">
        <f>COUNTIFS(Table2[Sub-Sector],Table3[[#This Row],[Sub-Sector]],Table2[Relative Volume],"&gt;=1")/Table3[[#This Row],[Count]]</f>
        <v>0.8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0.6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0.6</v>
      </c>
      <c r="O28" s="1">
        <f>COUNTIFS(Table2[Sub-Sector],Table3[[#This Row],[Sub-Sector]],Table2[% Away From Current Month High],"&lt;=0.05")/Table3[[#This Row],[Count]]</f>
        <v>1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1</v>
      </c>
      <c r="S28" s="1">
        <f>COUNTIFS(Table2[Sub-Sector],Table3[[#This Row],[Sub-Sector]],Table2[% Price above 50 EMA],"&gt;=0")/Table3[[#This Row],[Count]]</f>
        <v>0.8</v>
      </c>
      <c r="T28" s="1">
        <f>COUNTIFS(Table2[Sub-Sector],Table3[[#This Row],[Sub-Sector]],Table2[% Price above 200 EMA],"&gt;=0")/Table3[[#This Row],[Count]]</f>
        <v>0.8</v>
      </c>
      <c r="U28" s="1">
        <f>COUNTIFS(Table2[Sub-Sector],Table3[[#This Row],[Sub-Sector]],Table2[Rate of Change - Zone],"Positive")/Table3[[#This Row],[Count]]</f>
        <v>1</v>
      </c>
      <c r="V28" s="1">
        <f>COUNTIFS(Table2[Sub-Sector],Table3[[#This Row],[Sub-Sector]],Table2[Sharpe Ratio],"&gt;=0.10")/Table3[[#This Row],[Count]]</f>
        <v>0.6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28">
        <f>_xlfn.RANK.AVG(Table3[[#This Row],[Score]],Table3[Score],1)</f>
        <v>54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28">
        <f>_xlfn.RANK.AVG(Table3[[#This Row],[Score 2 ]],Table3[[Score 2 ]],1)</f>
        <v>27</v>
      </c>
    </row>
    <row r="29" spans="1:26" x14ac:dyDescent="0.3">
      <c r="A29" t="s">
        <v>399</v>
      </c>
      <c r="B29">
        <f>COUNTIFS(Table2[Sub-Sector],Table3[[#This Row],[Sub-Sector]])</f>
        <v>2</v>
      </c>
      <c r="C29" s="1">
        <f>COUNTIFS(Table2[Sub-Sector],Table3[[#This Row],[Sub-Sector]],Table2[Uptrend],"Uptrend")/Table3[[#This Row],[Count]]</f>
        <v>0.5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0.5</v>
      </c>
      <c r="F29" s="1">
        <f>COUNTIFS(Table2[Sub-Sector],Table3[[#This Row],[Sub-Sector]],Table2[6M Return vs Nifty],"&gt;=10")/Table3[[#This Row],[Count]]</f>
        <v>0.5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1</v>
      </c>
      <c r="I29" s="1">
        <f>COUNTIFS(Table2[Sub-Sector],Table3[[#This Row],[Sub-Sector]],Table2[Relative Volume],"&gt;=1")/Table3[[#This Row],[Count]]</f>
        <v>0.5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</v>
      </c>
      <c r="O29" s="1">
        <f>COUNTIFS(Table2[Sub-Sector],Table3[[#This Row],[Sub-Sector]],Table2[% Away From Current Month High],"&lt;=0.05")/Table3[[#This Row],[Count]]</f>
        <v>1</v>
      </c>
      <c r="P29" s="1">
        <f>COUNTIFS(Table2[Sub-Sector],Table3[[#This Row],[Sub-Sector]],Table2[% Away From 52W High],"&lt;=10")/Table3[[#This Row],[Count]]</f>
        <v>0.5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1</v>
      </c>
      <c r="S29" s="1">
        <f>COUNTIFS(Table2[Sub-Sector],Table3[[#This Row],[Sub-Sector]],Table2[% Price above 50 EMA],"&gt;=0")/Table3[[#This Row],[Count]]</f>
        <v>0.5</v>
      </c>
      <c r="T29" s="1">
        <f>COUNTIFS(Table2[Sub-Sector],Table3[[#This Row],[Sub-Sector]],Table2[% Price above 200 EMA],"&gt;=0")/Table3[[#This Row],[Count]]</f>
        <v>0.5</v>
      </c>
      <c r="U29" s="1">
        <f>COUNTIFS(Table2[Sub-Sector],Table3[[#This Row],[Sub-Sector]],Table2[Rate of Change - Zone],"Positive")/Table3[[#This Row],[Count]]</f>
        <v>1</v>
      </c>
      <c r="V29" s="1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29">
        <f>_xlfn.RANK.AVG(Table3[[#This Row],[Score]],Table3[Score],1)</f>
        <v>26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29">
        <f>_xlfn.RANK.AVG(Table3[[#This Row],[Score 2 ]],Table3[[Score 2 ]],1)</f>
        <v>29</v>
      </c>
    </row>
    <row r="30" spans="1:26" x14ac:dyDescent="0.3">
      <c r="A30" t="s">
        <v>108</v>
      </c>
      <c r="B30">
        <f>COUNTIFS(Table2[Sub-Sector],Table3[[#This Row],[Sub-Sector]])</f>
        <v>2</v>
      </c>
      <c r="C30" s="1">
        <f>COUNTIFS(Table2[Sub-Sector],Table3[[#This Row],[Sub-Sector]],Table2[Uptrend],"Uptrend")/Table3[[#This Row],[Count]]</f>
        <v>0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1</v>
      </c>
      <c r="I30" s="1">
        <f>COUNTIFS(Table2[Sub-Sector],Table3[[#This Row],[Sub-Sector]],Table2[Relative Volume],"&gt;=1")/Table3[[#This Row],[Count]]</f>
        <v>0.5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0.5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0.5</v>
      </c>
      <c r="O30" s="1">
        <f>COUNTIFS(Table2[Sub-Sector],Table3[[#This Row],[Sub-Sector]],Table2[% Away From Current Month High],"&lt;=0.05")/Table3[[#This Row],[Count]]</f>
        <v>1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0.5</v>
      </c>
      <c r="R30" s="1">
        <f>COUNTIFS(Table2[Sub-Sector],Table3[[#This Row],[Sub-Sector]],Table2[% Price above 20 EMA],"&gt;=0")/Table3[[#This Row],[Count]]</f>
        <v>1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0.5</v>
      </c>
      <c r="U30" s="1">
        <f>COUNTIFS(Table2[Sub-Sector],Table3[[#This Row],[Sub-Sector]],Table2[Rate of Change - Zone],"Positive")/Table3[[#This Row],[Count]]</f>
        <v>1</v>
      </c>
      <c r="V30" s="1">
        <f>COUNTIFS(Table2[Sub-Sector],Table3[[#This Row],[Sub-Sector]],Table2[Sharpe Ratio],"&gt;=0.10")/Table3[[#This Row],[Count]]</f>
        <v>0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30">
        <f>_xlfn.RANK.AVG(Table3[[#This Row],[Score]],Table3[Score],1)</f>
        <v>79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30">
        <f>_xlfn.RANK.AVG(Table3[[#This Row],[Score 2 ]],Table3[[Score 2 ]],1)</f>
        <v>29</v>
      </c>
    </row>
    <row r="31" spans="1:26" x14ac:dyDescent="0.3">
      <c r="A31" t="s">
        <v>1196</v>
      </c>
      <c r="B31">
        <f>COUNTIFS(Table2[Sub-Sector],Table3[[#This Row],[Sub-Sector]])</f>
        <v>2</v>
      </c>
      <c r="C31" s="1">
        <f>COUNTIFS(Table2[Sub-Sector],Table3[[#This Row],[Sub-Sector]],Table2[Uptrend],"Uptrend")/Table3[[#This Row],[Count]]</f>
        <v>0</v>
      </c>
      <c r="D31" s="1">
        <f>COUNTIFS(Table2[Sub-Sector],Table3[[#This Row],[Sub-Sector]],Table2[1W Return vs Nifty],"&gt;=5")/Table3[[#This Row],[Count]]</f>
        <v>0.5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1</v>
      </c>
      <c r="I31" s="1">
        <f>COUNTIFS(Table2[Sub-Sector],Table3[[#This Row],[Sub-Sector]],Table2[Relative Volume],"&gt;=1")/Table3[[#This Row],[Count]]</f>
        <v>0.5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</v>
      </c>
      <c r="O31" s="1">
        <f>COUNTIFS(Table2[Sub-Sector],Table3[[#This Row],[Sub-Sector]],Table2[% Away From Current Month High],"&lt;=0.05")/Table3[[#This Row],[Count]]</f>
        <v>1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1</v>
      </c>
      <c r="S31" s="1">
        <f>COUNTIFS(Table2[Sub-Sector],Table3[[#This Row],[Sub-Sector]],Table2[% Price above 50 EMA],"&gt;=0")/Table3[[#This Row],[Count]]</f>
        <v>0.5</v>
      </c>
      <c r="T31" s="1">
        <f>COUNTIFS(Table2[Sub-Sector],Table3[[#This Row],[Sub-Sector]],Table2[% Price above 200 EMA],"&gt;=0")/Table3[[#This Row],[Count]]</f>
        <v>0.5</v>
      </c>
      <c r="U31" s="1">
        <f>COUNTIFS(Table2[Sub-Sector],Table3[[#This Row],[Sub-Sector]],Table2[Rate of Change - Zone],"Positive")/Table3[[#This Row],[Count]]</f>
        <v>1</v>
      </c>
      <c r="V31" s="1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389.5</v>
      </c>
      <c r="X31">
        <f>_xlfn.RANK.AVG(Table3[[#This Row],[Score]],Table3[Score],1)</f>
        <v>48.5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31">
        <f>_xlfn.RANK.AVG(Table3[[#This Row],[Score 2 ]],Table3[[Score 2 ]],1)</f>
        <v>29</v>
      </c>
    </row>
    <row r="32" spans="1:26" x14ac:dyDescent="0.3">
      <c r="A32" t="s">
        <v>83</v>
      </c>
      <c r="B32">
        <f>COUNTIFS(Table2[Sub-Sector],Table3[[#This Row],[Sub-Sector]])</f>
        <v>5</v>
      </c>
      <c r="C32" s="1">
        <f>COUNTIFS(Table2[Sub-Sector],Table3[[#This Row],[Sub-Sector]],Table2[Uptrend],"Uptrend")/Table3[[#This Row],[Count]]</f>
        <v>0.4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0.4</v>
      </c>
      <c r="F32" s="1">
        <f>COUNTIFS(Table2[Sub-Sector],Table3[[#This Row],[Sub-Sector]],Table2[6M Return vs Nifty],"&gt;=10")/Table3[[#This Row],[Count]]</f>
        <v>0.6</v>
      </c>
      <c r="G32" s="1">
        <f>COUNTIFS(Table2[Sub-Sector],Table3[[#This Row],[Sub-Sector]],Table2[1Y Return vs Nifty],"&gt;=10")/Table3[[#This Row],[Count]]</f>
        <v>0.6</v>
      </c>
      <c r="H32" s="1">
        <f>COUNTIFS(Table2[Sub-Sector],Table3[[#This Row],[Sub-Sector]],Table2[RSI Exponential â€“ 14D],"&gt;=50")/Table3[[#This Row],[Count]]</f>
        <v>0.6</v>
      </c>
      <c r="I32" s="1">
        <f>COUNTIFS(Table2[Sub-Sector],Table3[[#This Row],[Sub-Sector]],Table2[Relative Volume],"&gt;=1")/Table3[[#This Row],[Count]]</f>
        <v>0.8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0.8</v>
      </c>
      <c r="N32" s="1">
        <f>COUNTIFS(Table2[Sub-Sector],Table3[[#This Row],[Sub-Sector]],Table2[% Away From Current Month Low],"&gt;=0.05")/Table3[[#This Row],[Count]]</f>
        <v>0</v>
      </c>
      <c r="O32" s="1">
        <f>COUNTIFS(Table2[Sub-Sector],Table3[[#This Row],[Sub-Sector]],Table2[% Away From Current Month High],"&lt;=0.05")/Table3[[#This Row],[Count]]</f>
        <v>0.8</v>
      </c>
      <c r="P32" s="1">
        <f>COUNTIFS(Table2[Sub-Sector],Table3[[#This Row],[Sub-Sector]],Table2[% Away From 52W High],"&lt;=10")/Table3[[#This Row],[Count]]</f>
        <v>0.2</v>
      </c>
      <c r="Q32" s="1">
        <f>COUNTIFS(Table2[Sub-Sector],Table3[[#This Row],[Sub-Sector]],Table2[% Away From 52W Low],"&gt;=10")/Table3[[#This Row],[Count]]</f>
        <v>0.6</v>
      </c>
      <c r="R32" s="1">
        <f>COUNTIFS(Table2[Sub-Sector],Table3[[#This Row],[Sub-Sector]],Table2[% Price above 20 EMA],"&gt;=0")/Table3[[#This Row],[Count]]</f>
        <v>0.6</v>
      </c>
      <c r="S32" s="1">
        <f>COUNTIFS(Table2[Sub-Sector],Table3[[#This Row],[Sub-Sector]],Table2[% Price above 50 EMA],"&gt;=0")/Table3[[#This Row],[Count]]</f>
        <v>0.4</v>
      </c>
      <c r="T32" s="1">
        <f>COUNTIFS(Table2[Sub-Sector],Table3[[#This Row],[Sub-Sector]],Table2[% Price above 200 EMA],"&gt;=0")/Table3[[#This Row],[Count]]</f>
        <v>0.6</v>
      </c>
      <c r="U32" s="1">
        <f>COUNTIFS(Table2[Sub-Sector],Table3[[#This Row],[Sub-Sector]],Table2[Rate of Change - Zone],"Positive")/Table3[[#This Row],[Count]]</f>
        <v>0.8</v>
      </c>
      <c r="V32" s="1">
        <f>COUNTIFS(Table2[Sub-Sector],Table3[[#This Row],[Sub-Sector]],Table2[Sharpe Ratio],"&gt;=0.10")/Table3[[#This Row],[Count]]</f>
        <v>0.4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32">
        <f>_xlfn.RANK.AVG(Table3[[#This Row],[Score]],Table3[Score],1)</f>
        <v>35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</v>
      </c>
      <c r="Z32">
        <f>_xlfn.RANK.AVG(Table3[[#This Row],[Score 2 ]],Table3[[Score 2 ]],1)</f>
        <v>31</v>
      </c>
    </row>
    <row r="33" spans="1:26" x14ac:dyDescent="0.3">
      <c r="A33" t="s">
        <v>51</v>
      </c>
      <c r="B33">
        <f>COUNTIFS(Table2[Sub-Sector],Table3[[#This Row],[Sub-Sector]])</f>
        <v>45</v>
      </c>
      <c r="C33" s="1">
        <f>COUNTIFS(Table2[Sub-Sector],Table3[[#This Row],[Sub-Sector]],Table2[Uptrend],"Uptrend")/Table3[[#This Row],[Count]]</f>
        <v>0.46666666666666667</v>
      </c>
      <c r="D33" s="1">
        <f>COUNTIFS(Table2[Sub-Sector],Table3[[#This Row],[Sub-Sector]],Table2[1W Return vs Nifty],"&gt;=5")/Table3[[#This Row],[Count]]</f>
        <v>0.17777777777777778</v>
      </c>
      <c r="E33" s="1">
        <f>COUNTIFS(Table2[Sub-Sector],Table3[[#This Row],[Sub-Sector]],Table2[1M Return vs Nifty],"&gt;=5")/Table3[[#This Row],[Count]]</f>
        <v>0.28888888888888886</v>
      </c>
      <c r="F33" s="1">
        <f>COUNTIFS(Table2[Sub-Sector],Table3[[#This Row],[Sub-Sector]],Table2[6M Return vs Nifty],"&gt;=10")/Table3[[#This Row],[Count]]</f>
        <v>0.66666666666666663</v>
      </c>
      <c r="G33" s="1">
        <f>COUNTIFS(Table2[Sub-Sector],Table3[[#This Row],[Sub-Sector]],Table2[1Y Return vs Nifty],"&gt;=10")/Table3[[#This Row],[Count]]</f>
        <v>0.75555555555555554</v>
      </c>
      <c r="H33" s="1">
        <f>COUNTIFS(Table2[Sub-Sector],Table3[[#This Row],[Sub-Sector]],Table2[RSI Exponential â€“ 14D],"&gt;=50")/Table3[[#This Row],[Count]]</f>
        <v>0.75555555555555554</v>
      </c>
      <c r="I33" s="1">
        <f>COUNTIFS(Table2[Sub-Sector],Table3[[#This Row],[Sub-Sector]],Table2[Relative Volume],"&gt;=1")/Table3[[#This Row],[Count]]</f>
        <v>0.4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0.97777777777777775</v>
      </c>
      <c r="L33" s="1">
        <f>COUNTIFS(Table2[Sub-Sector],Table3[[#This Row],[Sub-Sector]],Table2[% Away From Current Week Low],"&gt;=0.05")/Table3[[#This Row],[Count]]</f>
        <v>8.8888888888888892E-2</v>
      </c>
      <c r="M33" s="1">
        <f>COUNTIFS(Table2[Sub-Sector],Table3[[#This Row],[Sub-Sector]],Table2[% Away From Current Week High],"&lt;=0.05")/Table3[[#This Row],[Count]]</f>
        <v>0.8666666666666667</v>
      </c>
      <c r="N33" s="1">
        <f>COUNTIFS(Table2[Sub-Sector],Table3[[#This Row],[Sub-Sector]],Table2[% Away From Current Month Low],"&gt;=0.05")/Table3[[#This Row],[Count]]</f>
        <v>8.8888888888888892E-2</v>
      </c>
      <c r="O33" s="1">
        <f>COUNTIFS(Table2[Sub-Sector],Table3[[#This Row],[Sub-Sector]],Table2[% Away From Current Month High],"&lt;=0.05")/Table3[[#This Row],[Count]]</f>
        <v>0.8666666666666667</v>
      </c>
      <c r="P33" s="1">
        <f>COUNTIFS(Table2[Sub-Sector],Table3[[#This Row],[Sub-Sector]],Table2[% Away From 52W High],"&lt;=10")/Table3[[#This Row],[Count]]</f>
        <v>0.35555555555555557</v>
      </c>
      <c r="Q33" s="1">
        <f>COUNTIFS(Table2[Sub-Sector],Table3[[#This Row],[Sub-Sector]],Table2[% Away From 52W Low],"&gt;=10")/Table3[[#This Row],[Count]]</f>
        <v>0.97777777777777775</v>
      </c>
      <c r="R33" s="1">
        <f>COUNTIFS(Table2[Sub-Sector],Table3[[#This Row],[Sub-Sector]],Table2[% Price above 20 EMA],"&gt;=0")/Table3[[#This Row],[Count]]</f>
        <v>0.71111111111111114</v>
      </c>
      <c r="S33" s="1">
        <f>COUNTIFS(Table2[Sub-Sector],Table3[[#This Row],[Sub-Sector]],Table2[% Price above 50 EMA],"&gt;=0")/Table3[[#This Row],[Count]]</f>
        <v>0.57777777777777772</v>
      </c>
      <c r="T33" s="1">
        <f>COUNTIFS(Table2[Sub-Sector],Table3[[#This Row],[Sub-Sector]],Table2[% Price above 200 EMA],"&gt;=0")/Table3[[#This Row],[Count]]</f>
        <v>0.8666666666666667</v>
      </c>
      <c r="U33" s="1">
        <f>COUNTIFS(Table2[Sub-Sector],Table3[[#This Row],[Sub-Sector]],Table2[Rate of Change - Zone],"Positive")/Table3[[#This Row],[Count]]</f>
        <v>0.82222222222222219</v>
      </c>
      <c r="V33" s="1">
        <f>COUNTIFS(Table2[Sub-Sector],Table3[[#This Row],[Sub-Sector]],Table2[Sharpe Ratio],"&gt;=0.10")/Table3[[#This Row],[Count]]</f>
        <v>0.24444444444444444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33">
        <f>_xlfn.RANK.AVG(Table3[[#This Row],[Score]],Table3[Score],1)</f>
        <v>27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3">
        <f>_xlfn.RANK.AVG(Table3[[#This Row],[Score 2 ]],Table3[[Score 2 ]],1)</f>
        <v>32</v>
      </c>
    </row>
    <row r="34" spans="1:26" x14ac:dyDescent="0.3">
      <c r="A34" t="s">
        <v>91</v>
      </c>
      <c r="B34">
        <f>COUNTIFS(Table2[Sub-Sector],Table3[[#This Row],[Sub-Sector]])</f>
        <v>2</v>
      </c>
      <c r="C34" s="1">
        <f>COUNTIFS(Table2[Sub-Sector],Table3[[#This Row],[Sub-Sector]],Table2[Uptrend],"Uptrend")/Table3[[#This Row],[Count]]</f>
        <v>0.5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0.5</v>
      </c>
      <c r="F34" s="1">
        <f>COUNTIFS(Table2[Sub-Sector],Table3[[#This Row],[Sub-Sector]],Table2[6M Return vs Nifty],"&gt;=10")/Table3[[#This Row],[Count]]</f>
        <v>0</v>
      </c>
      <c r="G34" s="1">
        <f>COUNTIFS(Table2[Sub-Sector],Table3[[#This Row],[Sub-Sector]],Table2[1Y Return vs Nifty],"&gt;=10")/Table3[[#This Row],[Count]]</f>
        <v>1</v>
      </c>
      <c r="H34" s="1">
        <f>COUNTIFS(Table2[Sub-Sector],Table3[[#This Row],[Sub-Sector]],Table2[RSI Exponential â€“ 14D],"&gt;=50")/Table3[[#This Row],[Count]]</f>
        <v>1</v>
      </c>
      <c r="I34" s="1">
        <f>COUNTIFS(Table2[Sub-Sector],Table3[[#This Row],[Sub-Sector]],Table2[Relative Volume],"&gt;=1")/Table3[[#This Row],[Count]]</f>
        <v>0.5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</v>
      </c>
      <c r="O34" s="1">
        <f>COUNTIFS(Table2[Sub-Sector],Table3[[#This Row],[Sub-Sector]],Table2[% Away From Current Month High],"&lt;=0.05")/Table3[[#This Row],[Count]]</f>
        <v>1</v>
      </c>
      <c r="P34" s="1">
        <f>COUNTIFS(Table2[Sub-Sector],Table3[[#This Row],[Sub-Sector]],Table2[% Away From 52W High],"&lt;=10")/Table3[[#This Row],[Count]]</f>
        <v>0.5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1</v>
      </c>
      <c r="S34" s="1">
        <f>COUNTIFS(Table2[Sub-Sector],Table3[[#This Row],[Sub-Sector]],Table2[% Price above 50 EMA],"&gt;=0")/Table3[[#This Row],[Count]]</f>
        <v>0.5</v>
      </c>
      <c r="T34" s="1">
        <f>COUNTIFS(Table2[Sub-Sector],Table3[[#This Row],[Sub-Sector]],Table2[% Price above 200 EMA],"&gt;=0")/Table3[[#This Row],[Count]]</f>
        <v>0.5</v>
      </c>
      <c r="U34" s="1">
        <f>COUNTIFS(Table2[Sub-Sector],Table3[[#This Row],[Sub-Sector]],Table2[Rate of Change - Zone],"Positive")/Table3[[#This Row],[Count]]</f>
        <v>1</v>
      </c>
      <c r="V34" s="1">
        <f>COUNTIFS(Table2[Sub-Sector],Table3[[#This Row],[Sub-Sector]],Table2[Sharpe Ratio],"&gt;=0.10")/Table3[[#This Row],[Count]]</f>
        <v>0.5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34">
        <f>_xlfn.RANK.AVG(Table3[[#This Row],[Score]],Table3[Score],1)</f>
        <v>31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4">
        <f>_xlfn.RANK.AVG(Table3[[#This Row],[Score 2 ]],Table3[[Score 2 ]],1)</f>
        <v>33</v>
      </c>
    </row>
    <row r="35" spans="1:26" x14ac:dyDescent="0.3">
      <c r="A35" t="s">
        <v>219</v>
      </c>
      <c r="B35">
        <f>COUNTIFS(Table2[Sub-Sector],Table3[[#This Row],[Sub-Sector]])</f>
        <v>7</v>
      </c>
      <c r="C35" s="1">
        <f>COUNTIFS(Table2[Sub-Sector],Table3[[#This Row],[Sub-Sector]],Table2[Uptrend],"Uptrend")/Table3[[#This Row],[Count]]</f>
        <v>0.2857142857142857</v>
      </c>
      <c r="D35" s="1">
        <f>COUNTIFS(Table2[Sub-Sector],Table3[[#This Row],[Sub-Sector]],Table2[1W Return vs Nifty],"&gt;=5")/Table3[[#This Row],[Count]]</f>
        <v>0.42857142857142855</v>
      </c>
      <c r="E35" s="1">
        <f>COUNTIFS(Table2[Sub-Sector],Table3[[#This Row],[Sub-Sector]],Table2[1M Return vs Nifty],"&gt;=5")/Table3[[#This Row],[Count]]</f>
        <v>0.42857142857142855</v>
      </c>
      <c r="F35" s="1">
        <f>COUNTIFS(Table2[Sub-Sector],Table3[[#This Row],[Sub-Sector]],Table2[6M Return vs Nifty],"&gt;=10")/Table3[[#This Row],[Count]]</f>
        <v>0.2857142857142857</v>
      </c>
      <c r="G35" s="1">
        <f>COUNTIFS(Table2[Sub-Sector],Table3[[#This Row],[Sub-Sector]],Table2[1Y Return vs Nifty],"&gt;=10")/Table3[[#This Row],[Count]]</f>
        <v>0.42857142857142855</v>
      </c>
      <c r="H35" s="1">
        <f>COUNTIFS(Table2[Sub-Sector],Table3[[#This Row],[Sub-Sector]],Table2[RSI Exponential â€“ 14D],"&gt;=50")/Table3[[#This Row],[Count]]</f>
        <v>1</v>
      </c>
      <c r="I35" s="1">
        <f>COUNTIFS(Table2[Sub-Sector],Table3[[#This Row],[Sub-Sector]],Table2[Relative Volume],"&gt;=1")/Table3[[#This Row],[Count]]</f>
        <v>0.7142857142857143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0.5714285714285714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0.5714285714285714</v>
      </c>
      <c r="O35" s="1">
        <f>COUNTIFS(Table2[Sub-Sector],Table3[[#This Row],[Sub-Sector]],Table2[% Away From Current Month High],"&lt;=0.05")/Table3[[#This Row],[Count]]</f>
        <v>1</v>
      </c>
      <c r="P35" s="1">
        <f>COUNTIFS(Table2[Sub-Sector],Table3[[#This Row],[Sub-Sector]],Table2[% Away From 52W High],"&lt;=10")/Table3[[#This Row],[Count]]</f>
        <v>0.2857142857142857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1</v>
      </c>
      <c r="S35" s="1">
        <f>COUNTIFS(Table2[Sub-Sector],Table3[[#This Row],[Sub-Sector]],Table2[% Price above 50 EMA],"&gt;=0")/Table3[[#This Row],[Count]]</f>
        <v>1</v>
      </c>
      <c r="T35" s="1">
        <f>COUNTIFS(Table2[Sub-Sector],Table3[[#This Row],[Sub-Sector]],Table2[% Price above 200 EMA],"&gt;=0")/Table3[[#This Row],[Count]]</f>
        <v>0.8571428571428571</v>
      </c>
      <c r="U35" s="1">
        <f>COUNTIFS(Table2[Sub-Sector],Table3[[#This Row],[Sub-Sector]],Table2[Rate of Change - Zone],"Positive")/Table3[[#This Row],[Count]]</f>
        <v>1</v>
      </c>
      <c r="V35" s="1">
        <f>COUNTIFS(Table2[Sub-Sector],Table3[[#This Row],[Sub-Sector]],Table2[Sharpe Ratio],"&gt;=0.10")/Table3[[#This Row],[Count]]</f>
        <v>0.5714285714285714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305.5</v>
      </c>
      <c r="X35">
        <f>_xlfn.RANK.AVG(Table3[[#This Row],[Score]],Table3[Score],1)</f>
        <v>23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5">
        <f>_xlfn.RANK.AVG(Table3[[#This Row],[Score 2 ]],Table3[[Score 2 ]],1)</f>
        <v>34</v>
      </c>
    </row>
    <row r="36" spans="1:26" x14ac:dyDescent="0.3">
      <c r="A36" t="s">
        <v>149</v>
      </c>
      <c r="B36">
        <f>COUNTIFS(Table2[Sub-Sector],Table3[[#This Row],[Sub-Sector]])</f>
        <v>3</v>
      </c>
      <c r="C36" s="1">
        <f>COUNTIFS(Table2[Sub-Sector],Table3[[#This Row],[Sub-Sector]],Table2[Uptrend],"Uptrend")/Table3[[#This Row],[Count]]</f>
        <v>0</v>
      </c>
      <c r="D36" s="1">
        <f>COUNTIFS(Table2[Sub-Sector],Table3[[#This Row],[Sub-Sector]],Table2[1W Return vs Nifty],"&gt;=5")/Table3[[#This Row],[Count]]</f>
        <v>0.33333333333333331</v>
      </c>
      <c r="E36" s="1">
        <f>COUNTIFS(Table2[Sub-Sector],Table3[[#This Row],[Sub-Sector]],Table2[1M Return vs Nifty],"&gt;=5")/Table3[[#This Row],[Count]]</f>
        <v>0.33333333333333331</v>
      </c>
      <c r="F36" s="1">
        <f>COUNTIFS(Table2[Sub-Sector],Table3[[#This Row],[Sub-Sector]],Table2[6M Return vs Nifty],"&gt;=10")/Table3[[#This Row],[Count]]</f>
        <v>0.33333333333333331</v>
      </c>
      <c r="G36" s="1">
        <f>COUNTIFS(Table2[Sub-Sector],Table3[[#This Row],[Sub-Sector]],Table2[1Y Return vs Nifty],"&gt;=10")/Table3[[#This Row],[Count]]</f>
        <v>0.66666666666666663</v>
      </c>
      <c r="H36" s="1">
        <f>COUNTIFS(Table2[Sub-Sector],Table3[[#This Row],[Sub-Sector]],Table2[RSI Exponential â€“ 14D],"&gt;=50")/Table3[[#This Row],[Count]]</f>
        <v>1</v>
      </c>
      <c r="I36" s="1">
        <f>COUNTIFS(Table2[Sub-Sector],Table3[[#This Row],[Sub-Sector]],Table2[Relative Volume],"&gt;=1")/Table3[[#This Row],[Count]]</f>
        <v>0.33333333333333331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0.33333333333333331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0.33333333333333331</v>
      </c>
      <c r="O36" s="1">
        <f>COUNTIFS(Table2[Sub-Sector],Table3[[#This Row],[Sub-Sector]],Table2[% Away From Current Month High],"&lt;=0.05")/Table3[[#This Row],[Count]]</f>
        <v>1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1</v>
      </c>
      <c r="S36" s="1">
        <f>COUNTIFS(Table2[Sub-Sector],Table3[[#This Row],[Sub-Sector]],Table2[% Price above 50 EMA],"&gt;=0")/Table3[[#This Row],[Count]]</f>
        <v>1</v>
      </c>
      <c r="T36" s="1">
        <f>COUNTIFS(Table2[Sub-Sector],Table3[[#This Row],[Sub-Sector]],Table2[% Price above 200 EMA],"&gt;=0")/Table3[[#This Row],[Count]]</f>
        <v>0.66666666666666663</v>
      </c>
      <c r="U36" s="1">
        <f>COUNTIFS(Table2[Sub-Sector],Table3[[#This Row],[Sub-Sector]],Table2[Rate of Change - Zone],"Positive")/Table3[[#This Row],[Count]]</f>
        <v>1</v>
      </c>
      <c r="V36" s="1">
        <f>COUNTIFS(Table2[Sub-Sector],Table3[[#This Row],[Sub-Sector]],Table2[Sharpe Ratio],"&gt;=0.10")/Table3[[#This Row],[Count]]</f>
        <v>0.33333333333333331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368.5</v>
      </c>
      <c r="X36">
        <f>_xlfn.RANK.AVG(Table3[[#This Row],[Score]],Table3[Score],1)</f>
        <v>45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36">
        <f>_xlfn.RANK.AVG(Table3[[#This Row],[Score 2 ]],Table3[[Score 2 ]],1)</f>
        <v>35.5</v>
      </c>
    </row>
    <row r="37" spans="1:26" x14ac:dyDescent="0.3">
      <c r="A37" t="s">
        <v>962</v>
      </c>
      <c r="B37">
        <f>COUNTIFS(Table2[Sub-Sector],Table3[[#This Row],[Sub-Sector]])</f>
        <v>3</v>
      </c>
      <c r="C37" s="1">
        <f>COUNTIFS(Table2[Sub-Sector],Table3[[#This Row],[Sub-Sector]],Table2[Uptrend],"Uptrend")/Table3[[#This Row],[Count]]</f>
        <v>0.33333333333333331</v>
      </c>
      <c r="D37" s="1">
        <f>COUNTIFS(Table2[Sub-Sector],Table3[[#This Row],[Sub-Sector]],Table2[1W Return vs Nifty],"&gt;=5")/Table3[[#This Row],[Count]]</f>
        <v>0.66666666666666663</v>
      </c>
      <c r="E37" s="1">
        <f>COUNTIFS(Table2[Sub-Sector],Table3[[#This Row],[Sub-Sector]],Table2[1M Return vs Nifty],"&gt;=5")/Table3[[#This Row],[Count]]</f>
        <v>0.33333333333333331</v>
      </c>
      <c r="F37" s="1">
        <f>COUNTIFS(Table2[Sub-Sector],Table3[[#This Row],[Sub-Sector]],Table2[6M Return vs Nifty],"&gt;=10")/Table3[[#This Row],[Count]]</f>
        <v>0.33333333333333331</v>
      </c>
      <c r="G37" s="1">
        <f>COUNTIFS(Table2[Sub-Sector],Table3[[#This Row],[Sub-Sector]],Table2[1Y Return vs Nifty],"&gt;=10")/Table3[[#This Row],[Count]]</f>
        <v>0.66666666666666663</v>
      </c>
      <c r="H37" s="1">
        <f>COUNTIFS(Table2[Sub-Sector],Table3[[#This Row],[Sub-Sector]],Table2[RSI Exponential â€“ 14D],"&gt;=50")/Table3[[#This Row],[Count]]</f>
        <v>1</v>
      </c>
      <c r="I37" s="1">
        <f>COUNTIFS(Table2[Sub-Sector],Table3[[#This Row],[Sub-Sector]],Table2[Relative Volume],"&gt;=1")/Table3[[#This Row],[Count]]</f>
        <v>0.33333333333333331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0.33333333333333331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0.33333333333333331</v>
      </c>
      <c r="O37" s="1">
        <f>COUNTIFS(Table2[Sub-Sector],Table3[[#This Row],[Sub-Sector]],Table2[% Away From Current Month High],"&lt;=0.05")/Table3[[#This Row],[Count]]</f>
        <v>1</v>
      </c>
      <c r="P37" s="1">
        <f>COUNTIFS(Table2[Sub-Sector],Table3[[#This Row],[Sub-Sector]],Table2[% Away From 52W High],"&lt;=10")/Table3[[#This Row],[Count]]</f>
        <v>0.33333333333333331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1</v>
      </c>
      <c r="S37" s="1">
        <f>COUNTIFS(Table2[Sub-Sector],Table3[[#This Row],[Sub-Sector]],Table2[% Price above 50 EMA],"&gt;=0")/Table3[[#This Row],[Count]]</f>
        <v>0.66666666666666663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1</v>
      </c>
      <c r="V37" s="1">
        <f>COUNTIFS(Table2[Sub-Sector],Table3[[#This Row],[Sub-Sector]],Table2[Sharpe Ratio],"&gt;=0.10")/Table3[[#This Row],[Count]]</f>
        <v>0.33333333333333331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</v>
      </c>
      <c r="X37">
        <f>_xlfn.RANK.AVG(Table3[[#This Row],[Score]],Table3[Score],1)</f>
        <v>19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37">
        <f>_xlfn.RANK.AVG(Table3[[#This Row],[Score 2 ]],Table3[[Score 2 ]],1)</f>
        <v>35.5</v>
      </c>
    </row>
    <row r="38" spans="1:26" x14ac:dyDescent="0.3">
      <c r="A38" t="s">
        <v>460</v>
      </c>
      <c r="B38">
        <f>COUNTIFS(Table2[Sub-Sector],Table3[[#This Row],[Sub-Sector]])</f>
        <v>10</v>
      </c>
      <c r="C38" s="1">
        <f>COUNTIFS(Table2[Sub-Sector],Table3[[#This Row],[Sub-Sector]],Table2[Uptrend],"Uptrend")/Table3[[#This Row],[Count]]</f>
        <v>0.4</v>
      </c>
      <c r="D38" s="1">
        <f>COUNTIFS(Table2[Sub-Sector],Table3[[#This Row],[Sub-Sector]],Table2[1W Return vs Nifty],"&gt;=5")/Table3[[#This Row],[Count]]</f>
        <v>0.3</v>
      </c>
      <c r="E38" s="1">
        <f>COUNTIFS(Table2[Sub-Sector],Table3[[#This Row],[Sub-Sector]],Table2[1M Return vs Nifty],"&gt;=5")/Table3[[#This Row],[Count]]</f>
        <v>0.3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0.3</v>
      </c>
      <c r="H38" s="1">
        <f>COUNTIFS(Table2[Sub-Sector],Table3[[#This Row],[Sub-Sector]],Table2[RSI Exponential â€“ 14D],"&gt;=50")/Table3[[#This Row],[Count]]</f>
        <v>1</v>
      </c>
      <c r="I38" s="1">
        <f>COUNTIFS(Table2[Sub-Sector],Table3[[#This Row],[Sub-Sector]],Table2[Relative Volume],"&gt;=1")/Table3[[#This Row],[Count]]</f>
        <v>0.5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0.3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0.3</v>
      </c>
      <c r="O38" s="1">
        <f>COUNTIFS(Table2[Sub-Sector],Table3[[#This Row],[Sub-Sector]],Table2[% Away From Current Month High],"&lt;=0.05")/Table3[[#This Row],[Count]]</f>
        <v>1</v>
      </c>
      <c r="P38" s="1">
        <f>COUNTIFS(Table2[Sub-Sector],Table3[[#This Row],[Sub-Sector]],Table2[% Away From 52W High],"&lt;=10")/Table3[[#This Row],[Count]]</f>
        <v>0.3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0.9</v>
      </c>
      <c r="S38" s="1">
        <f>COUNTIFS(Table2[Sub-Sector],Table3[[#This Row],[Sub-Sector]],Table2[% Price above 50 EMA],"&gt;=0")/Table3[[#This Row],[Count]]</f>
        <v>0.8</v>
      </c>
      <c r="T38" s="1">
        <f>COUNTIFS(Table2[Sub-Sector],Table3[[#This Row],[Sub-Sector]],Table2[% Price above 200 EMA],"&gt;=0")/Table3[[#This Row],[Count]]</f>
        <v>0.8</v>
      </c>
      <c r="U38" s="1">
        <f>COUNTIFS(Table2[Sub-Sector],Table3[[#This Row],[Sub-Sector]],Table2[Rate of Change - Zone],"Positive")/Table3[[#This Row],[Count]]</f>
        <v>1</v>
      </c>
      <c r="V38" s="1">
        <f>COUNTIFS(Table2[Sub-Sector],Table3[[#This Row],[Sub-Sector]],Table2[Sharpe Ratio],"&gt;=0.10")/Table3[[#This Row],[Count]]</f>
        <v>0.4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38">
        <f>_xlfn.RANK.AVG(Table3[[#This Row],[Score]],Table3[Score],1)</f>
        <v>29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38">
        <f>_xlfn.RANK.AVG(Table3[[#This Row],[Score 2 ]],Table3[[Score 2 ]],1)</f>
        <v>37</v>
      </c>
    </row>
    <row r="39" spans="1:26" x14ac:dyDescent="0.3">
      <c r="A39" t="s">
        <v>508</v>
      </c>
      <c r="B39">
        <f>COUNTIFS(Table2[Sub-Sector],Table3[[#This Row],[Sub-Sector]])</f>
        <v>9</v>
      </c>
      <c r="C39" s="1">
        <f>COUNTIFS(Table2[Sub-Sector],Table3[[#This Row],[Sub-Sector]],Table2[Uptrend],"Uptrend")/Table3[[#This Row],[Count]]</f>
        <v>0.66666666666666663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0.22222222222222221</v>
      </c>
      <c r="F39" s="1">
        <f>COUNTIFS(Table2[Sub-Sector],Table3[[#This Row],[Sub-Sector]],Table2[6M Return vs Nifty],"&gt;=10")/Table3[[#This Row],[Count]]</f>
        <v>0.66666666666666663</v>
      </c>
      <c r="G39" s="1">
        <f>COUNTIFS(Table2[Sub-Sector],Table3[[#This Row],[Sub-Sector]],Table2[1Y Return vs Nifty],"&gt;=10")/Table3[[#This Row],[Count]]</f>
        <v>0.44444444444444442</v>
      </c>
      <c r="H39" s="1">
        <f>COUNTIFS(Table2[Sub-Sector],Table3[[#This Row],[Sub-Sector]],Table2[RSI Exponential â€“ 14D],"&gt;=50")/Table3[[#This Row],[Count]]</f>
        <v>1</v>
      </c>
      <c r="I39" s="1">
        <f>COUNTIFS(Table2[Sub-Sector],Table3[[#This Row],[Sub-Sector]],Table2[Relative Volume],"&gt;=1")/Table3[[#This Row],[Count]]</f>
        <v>0.22222222222222221</v>
      </c>
      <c r="J39" s="1">
        <f>COUNTIFS(Table2[Sub-Sector],Table3[[#This Row],[Sub-Sector]],Table2[% Away From Day Low],"&gt;=0.05")/Table3[[#This Row],[Count]]</f>
        <v>0.1111111111111111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0.33333333333333331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0.33333333333333331</v>
      </c>
      <c r="O39" s="1">
        <f>COUNTIFS(Table2[Sub-Sector],Table3[[#This Row],[Sub-Sector]],Table2[% Away From Current Month High],"&lt;=0.05")/Table3[[#This Row],[Count]]</f>
        <v>1</v>
      </c>
      <c r="P39" s="1">
        <f>COUNTIFS(Table2[Sub-Sector],Table3[[#This Row],[Sub-Sector]],Table2[% Away From 52W High],"&lt;=10")/Table3[[#This Row],[Count]]</f>
        <v>0.44444444444444442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1</v>
      </c>
      <c r="S39" s="1">
        <f>COUNTIFS(Table2[Sub-Sector],Table3[[#This Row],[Sub-Sector]],Table2[% Price above 50 EMA],"&gt;=0")/Table3[[#This Row],[Count]]</f>
        <v>0.88888888888888884</v>
      </c>
      <c r="T39" s="1">
        <f>COUNTIFS(Table2[Sub-Sector],Table3[[#This Row],[Sub-Sector]],Table2[% Price above 200 EMA],"&gt;=0")/Table3[[#This Row],[Count]]</f>
        <v>0.77777777777777779</v>
      </c>
      <c r="U39" s="1">
        <f>COUNTIFS(Table2[Sub-Sector],Table3[[#This Row],[Sub-Sector]],Table2[Rate of Change - Zone],"Positive")/Table3[[#This Row],[Count]]</f>
        <v>1</v>
      </c>
      <c r="V39" s="1">
        <f>COUNTIFS(Table2[Sub-Sector],Table3[[#This Row],[Sub-Sector]],Table2[Sharpe Ratio],"&gt;=0.10")/Table3[[#This Row],[Count]]</f>
        <v>0.22222222222222221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39">
        <f>_xlfn.RANK.AVG(Table3[[#This Row],[Score]],Table3[Score],1)</f>
        <v>43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39">
        <f>_xlfn.RANK.AVG(Table3[[#This Row],[Score 2 ]],Table3[[Score 2 ]],1)</f>
        <v>38</v>
      </c>
    </row>
    <row r="40" spans="1:26" x14ac:dyDescent="0.3">
      <c r="A40" t="s">
        <v>144</v>
      </c>
      <c r="B40">
        <f>COUNTIFS(Table2[Sub-Sector],Table3[[#This Row],[Sub-Sector]])</f>
        <v>9</v>
      </c>
      <c r="C40" s="1">
        <f>COUNTIFS(Table2[Sub-Sector],Table3[[#This Row],[Sub-Sector]],Table2[Uptrend],"Uptrend")/Table3[[#This Row],[Count]]</f>
        <v>0.22222222222222221</v>
      </c>
      <c r="D40" s="1">
        <f>COUNTIFS(Table2[Sub-Sector],Table3[[#This Row],[Sub-Sector]],Table2[1W Return vs Nifty],"&gt;=5")/Table3[[#This Row],[Count]]</f>
        <v>0.22222222222222221</v>
      </c>
      <c r="E40" s="1">
        <f>COUNTIFS(Table2[Sub-Sector],Table3[[#This Row],[Sub-Sector]],Table2[1M Return vs Nifty],"&gt;=5")/Table3[[#This Row],[Count]]</f>
        <v>0.33333333333333331</v>
      </c>
      <c r="F40" s="1">
        <f>COUNTIFS(Table2[Sub-Sector],Table3[[#This Row],[Sub-Sector]],Table2[6M Return vs Nifty],"&gt;=10")/Table3[[#This Row],[Count]]</f>
        <v>0.22222222222222221</v>
      </c>
      <c r="G40" s="1">
        <f>COUNTIFS(Table2[Sub-Sector],Table3[[#This Row],[Sub-Sector]],Table2[1Y Return vs Nifty],"&gt;=10")/Table3[[#This Row],[Count]]</f>
        <v>0.77777777777777779</v>
      </c>
      <c r="H40" s="1">
        <f>COUNTIFS(Table2[Sub-Sector],Table3[[#This Row],[Sub-Sector]],Table2[RSI Exponential â€“ 14D],"&gt;=50")/Table3[[#This Row],[Count]]</f>
        <v>0.88888888888888884</v>
      </c>
      <c r="I40" s="1">
        <f>COUNTIFS(Table2[Sub-Sector],Table3[[#This Row],[Sub-Sector]],Table2[Relative Volume],"&gt;=1")/Table3[[#This Row],[Count]]</f>
        <v>0.55555555555555558</v>
      </c>
      <c r="J40" s="1">
        <f>COUNTIFS(Table2[Sub-Sector],Table3[[#This Row],[Sub-Sector]],Table2[% Away From Day Low],"&gt;=0.05")/Table3[[#This Row],[Count]]</f>
        <v>0.1111111111111111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0.22222222222222221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0.22222222222222221</v>
      </c>
      <c r="O40" s="1">
        <f>COUNTIFS(Table2[Sub-Sector],Table3[[#This Row],[Sub-Sector]],Table2[% Away From Current Month High],"&lt;=0.05")/Table3[[#This Row],[Count]]</f>
        <v>1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0.88888888888888884</v>
      </c>
      <c r="R40" s="1">
        <f>COUNTIFS(Table2[Sub-Sector],Table3[[#This Row],[Sub-Sector]],Table2[% Price above 20 EMA],"&gt;=0")/Table3[[#This Row],[Count]]</f>
        <v>0.88888888888888884</v>
      </c>
      <c r="S40" s="1">
        <f>COUNTIFS(Table2[Sub-Sector],Table3[[#This Row],[Sub-Sector]],Table2[% Price above 50 EMA],"&gt;=0")/Table3[[#This Row],[Count]]</f>
        <v>0.66666666666666663</v>
      </c>
      <c r="T40" s="1">
        <f>COUNTIFS(Table2[Sub-Sector],Table3[[#This Row],[Sub-Sector]],Table2[% Price above 200 EMA],"&gt;=0")/Table3[[#This Row],[Count]]</f>
        <v>0.88888888888888884</v>
      </c>
      <c r="U40" s="1">
        <f>COUNTIFS(Table2[Sub-Sector],Table3[[#This Row],[Sub-Sector]],Table2[Rate of Change - Zone],"Positive")/Table3[[#This Row],[Count]]</f>
        <v>0.88888888888888884</v>
      </c>
      <c r="V40" s="1">
        <f>COUNTIFS(Table2[Sub-Sector],Table3[[#This Row],[Sub-Sector]],Table2[Sharpe Ratio],"&gt;=0.10")/Table3[[#This Row],[Count]]</f>
        <v>0.66666666666666663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357.5</v>
      </c>
      <c r="X40">
        <f>_xlfn.RANK.AVG(Table3[[#This Row],[Score]],Table3[Score],1)</f>
        <v>41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40">
        <f>_xlfn.RANK.AVG(Table3[[#This Row],[Score 2 ]],Table3[[Score 2 ]],1)</f>
        <v>39</v>
      </c>
    </row>
    <row r="41" spans="1:26" x14ac:dyDescent="0.3">
      <c r="A41" t="s">
        <v>114</v>
      </c>
      <c r="B41">
        <f>COUNTIFS(Table2[Sub-Sector],Table3[[#This Row],[Sub-Sector]])</f>
        <v>3</v>
      </c>
      <c r="C41" s="1">
        <f>COUNTIFS(Table2[Sub-Sector],Table3[[#This Row],[Sub-Sector]],Table2[Uptrend],"Uptrend")/Table3[[#This Row],[Count]]</f>
        <v>0.33333333333333331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0.33333333333333331</v>
      </c>
      <c r="G41" s="1">
        <f>COUNTIFS(Table2[Sub-Sector],Table3[[#This Row],[Sub-Sector]],Table2[1Y Return vs Nifty],"&gt;=10")/Table3[[#This Row],[Count]]</f>
        <v>1</v>
      </c>
      <c r="H41" s="1">
        <f>COUNTIFS(Table2[Sub-Sector],Table3[[#This Row],[Sub-Sector]],Table2[RSI Exponential â€“ 14D],"&gt;=50")/Table3[[#This Row],[Count]]</f>
        <v>1</v>
      </c>
      <c r="I41" s="1">
        <f>COUNTIFS(Table2[Sub-Sector],Table3[[#This Row],[Sub-Sector]],Table2[Relative Volume],"&gt;=1")/Table3[[#This Row],[Count]]</f>
        <v>0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</v>
      </c>
      <c r="O41" s="1">
        <f>COUNTIFS(Table2[Sub-Sector],Table3[[#This Row],[Sub-Sector]],Table2[% Away From Current Month High],"&lt;=0.05")/Table3[[#This Row],[Count]]</f>
        <v>1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0.66666666666666663</v>
      </c>
      <c r="S41" s="1">
        <f>COUNTIFS(Table2[Sub-Sector],Table3[[#This Row],[Sub-Sector]],Table2[% Price above 50 EMA],"&gt;=0")/Table3[[#This Row],[Count]]</f>
        <v>0.66666666666666663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1</v>
      </c>
      <c r="V41" s="1">
        <f>COUNTIFS(Table2[Sub-Sector],Table3[[#This Row],[Sub-Sector]],Table2[Sharpe Ratio],"&gt;=0.10")/Table3[[#This Row],[Count]]</f>
        <v>0.33333333333333331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41">
        <f>_xlfn.RANK.AVG(Table3[[#This Row],[Score]],Table3[Score],1)</f>
        <v>66.5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1">
        <f>_xlfn.RANK.AVG(Table3[[#This Row],[Score 2 ]],Table3[[Score 2 ]],1)</f>
        <v>40.5</v>
      </c>
    </row>
    <row r="42" spans="1:26" x14ac:dyDescent="0.3">
      <c r="A42" t="s">
        <v>1352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1</v>
      </c>
      <c r="E42" s="1">
        <f>COUNTIFS(Table2[Sub-Sector],Table3[[#This Row],[Sub-Sector]],Table2[1M Return vs Nifty],"&gt;=5")/Table3[[#This Row],[Count]]</f>
        <v>0.5</v>
      </c>
      <c r="F42" s="1">
        <f>COUNTIFS(Table2[Sub-Sector],Table3[[#This Row],[Sub-Sector]],Table2[6M Return vs Nifty],"&gt;=10")/Table3[[#This Row],[Count]]</f>
        <v>0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1</v>
      </c>
      <c r="I42" s="1">
        <f>COUNTIFS(Table2[Sub-Sector],Table3[[#This Row],[Sub-Sector]],Table2[Relative Volume],"&gt;=1")/Table3[[#This Row],[Count]]</f>
        <v>1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1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1</v>
      </c>
      <c r="O42" s="1">
        <f>COUNTIFS(Table2[Sub-Sector],Table3[[#This Row],[Sub-Sector]],Table2[% Away From Current Month High],"&lt;=0.05")/Table3[[#This Row],[Count]]</f>
        <v>1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1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1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</v>
      </c>
      <c r="X42">
        <f>_xlfn.RANK.AVG(Table3[[#This Row],[Score]],Table3[Score],1)</f>
        <v>9.5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2">
        <f>_xlfn.RANK.AVG(Table3[[#This Row],[Score 2 ]],Table3[[Score 2 ]],1)</f>
        <v>40.5</v>
      </c>
    </row>
    <row r="43" spans="1:26" x14ac:dyDescent="0.3">
      <c r="A43" t="s">
        <v>417</v>
      </c>
      <c r="B43">
        <f>COUNTIFS(Table2[Sub-Sector],Table3[[#This Row],[Sub-Sector]])</f>
        <v>8</v>
      </c>
      <c r="C43" s="1">
        <f>COUNTIFS(Table2[Sub-Sector],Table3[[#This Row],[Sub-Sector]],Table2[Uptrend],"Uptrend")/Table3[[#This Row],[Count]]</f>
        <v>0.625</v>
      </c>
      <c r="D43" s="1">
        <f>COUNTIFS(Table2[Sub-Sector],Table3[[#This Row],[Sub-Sector]],Table2[1W Return vs Nifty],"&gt;=5")/Table3[[#This Row],[Count]]</f>
        <v>0.25</v>
      </c>
      <c r="E43" s="1">
        <f>COUNTIFS(Table2[Sub-Sector],Table3[[#This Row],[Sub-Sector]],Table2[1M Return vs Nifty],"&gt;=5")/Table3[[#This Row],[Count]]</f>
        <v>0.375</v>
      </c>
      <c r="F43" s="1">
        <f>COUNTIFS(Table2[Sub-Sector],Table3[[#This Row],[Sub-Sector]],Table2[6M Return vs Nifty],"&gt;=10")/Table3[[#This Row],[Count]]</f>
        <v>0.75</v>
      </c>
      <c r="G43" s="1">
        <f>COUNTIFS(Table2[Sub-Sector],Table3[[#This Row],[Sub-Sector]],Table2[1Y Return vs Nifty],"&gt;=10")/Table3[[#This Row],[Count]]</f>
        <v>0.75</v>
      </c>
      <c r="H43" s="1">
        <f>COUNTIFS(Table2[Sub-Sector],Table3[[#This Row],[Sub-Sector]],Table2[RSI Exponential â€“ 14D],"&gt;=50")/Table3[[#This Row],[Count]]</f>
        <v>0.75</v>
      </c>
      <c r="I43" s="1">
        <f>COUNTIFS(Table2[Sub-Sector],Table3[[#This Row],[Sub-Sector]],Table2[Relative Volume],"&gt;=1")/Table3[[#This Row],[Count]]</f>
        <v>0.25</v>
      </c>
      <c r="J43" s="1">
        <f>COUNTIFS(Table2[Sub-Sector],Table3[[#This Row],[Sub-Sector]],Table2[% Away From Day Low],"&gt;=0.05")/Table3[[#This Row],[Count]]</f>
        <v>0.125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0.125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0.125</v>
      </c>
      <c r="O43" s="1">
        <f>COUNTIFS(Table2[Sub-Sector],Table3[[#This Row],[Sub-Sector]],Table2[% Away From Current Month High],"&lt;=0.05")/Table3[[#This Row],[Count]]</f>
        <v>1</v>
      </c>
      <c r="P43" s="1">
        <f>COUNTIFS(Table2[Sub-Sector],Table3[[#This Row],[Sub-Sector]],Table2[% Away From 52W High],"&lt;=10")/Table3[[#This Row],[Count]]</f>
        <v>0.25</v>
      </c>
      <c r="Q43" s="1">
        <f>COUNTIFS(Table2[Sub-Sector],Table3[[#This Row],[Sub-Sector]],Table2[% Away From 52W Low],"&gt;=10")/Table3[[#This Row],[Count]]</f>
        <v>0.875</v>
      </c>
      <c r="R43" s="1">
        <f>COUNTIFS(Table2[Sub-Sector],Table3[[#This Row],[Sub-Sector]],Table2[% Price above 20 EMA],"&gt;=0")/Table3[[#This Row],[Count]]</f>
        <v>0.75</v>
      </c>
      <c r="S43" s="1">
        <f>COUNTIFS(Table2[Sub-Sector],Table3[[#This Row],[Sub-Sector]],Table2[% Price above 50 EMA],"&gt;=0")/Table3[[#This Row],[Count]]</f>
        <v>0.625</v>
      </c>
      <c r="T43" s="1">
        <f>COUNTIFS(Table2[Sub-Sector],Table3[[#This Row],[Sub-Sector]],Table2[% Price above 200 EMA],"&gt;=0")/Table3[[#This Row],[Count]]</f>
        <v>0.75</v>
      </c>
      <c r="U43" s="1">
        <f>COUNTIFS(Table2[Sub-Sector],Table3[[#This Row],[Sub-Sector]],Table2[Rate of Change - Zone],"Positive")/Table3[[#This Row],[Count]]</f>
        <v>0.75</v>
      </c>
      <c r="V43" s="1">
        <f>COUNTIFS(Table2[Sub-Sector],Table3[[#This Row],[Sub-Sector]],Table2[Sharpe Ratio],"&gt;=0.10")/Table3[[#This Row],[Count]]</f>
        <v>0.25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309.5</v>
      </c>
      <c r="X43">
        <f>_xlfn.RANK.AVG(Table3[[#This Row],[Score]],Table3[Score],1)</f>
        <v>24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3">
        <f>_xlfn.RANK.AVG(Table3[[#This Row],[Score 2 ]],Table3[[Score 2 ]],1)</f>
        <v>42.5</v>
      </c>
    </row>
    <row r="44" spans="1:26" x14ac:dyDescent="0.3">
      <c r="A44" t="s">
        <v>163</v>
      </c>
      <c r="B44">
        <f>COUNTIFS(Table2[Sub-Sector],Table3[[#This Row],[Sub-Sector]])</f>
        <v>4</v>
      </c>
      <c r="C44" s="1">
        <f>COUNTIFS(Table2[Sub-Sector],Table3[[#This Row],[Sub-Sector]],Table2[Uptrend],"Uptrend")/Table3[[#This Row],[Count]]</f>
        <v>1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0.5</v>
      </c>
      <c r="F44" s="1">
        <f>COUNTIFS(Table2[Sub-Sector],Table3[[#This Row],[Sub-Sector]],Table2[6M Return vs Nifty],"&gt;=10")/Table3[[#This Row],[Count]]</f>
        <v>0.75</v>
      </c>
      <c r="G44" s="1">
        <f>COUNTIFS(Table2[Sub-Sector],Table3[[#This Row],[Sub-Sector]],Table2[1Y Return vs Nifty],"&gt;=10")/Table3[[#This Row],[Count]]</f>
        <v>0.75</v>
      </c>
      <c r="H44" s="1">
        <f>COUNTIFS(Table2[Sub-Sector],Table3[[#This Row],[Sub-Sector]],Table2[RSI Exponential â€“ 14D],"&gt;=50")/Table3[[#This Row],[Count]]</f>
        <v>1</v>
      </c>
      <c r="I44" s="1">
        <f>COUNTIFS(Table2[Sub-Sector],Table3[[#This Row],[Sub-Sector]],Table2[Relative Volume],"&gt;=1")/Table3[[#This Row],[Count]]</f>
        <v>0.25</v>
      </c>
      <c r="J44" s="1">
        <f>COUNTIFS(Table2[Sub-Sector],Table3[[#This Row],[Sub-Sector]],Table2[% Away From Day Low],"&gt;=0.05")/Table3[[#This Row],[Count]]</f>
        <v>0.25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0.25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0.25</v>
      </c>
      <c r="O44" s="1">
        <f>COUNTIFS(Table2[Sub-Sector],Table3[[#This Row],[Sub-Sector]],Table2[% Away From Current Month High],"&lt;=0.05")/Table3[[#This Row],[Count]]</f>
        <v>1</v>
      </c>
      <c r="P44" s="1">
        <f>COUNTIFS(Table2[Sub-Sector],Table3[[#This Row],[Sub-Sector]],Table2[% Away From 52W High],"&lt;=10")/Table3[[#This Row],[Count]]</f>
        <v>0.75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1</v>
      </c>
      <c r="S44" s="1">
        <f>COUNTIFS(Table2[Sub-Sector],Table3[[#This Row],[Sub-Sector]],Table2[% Price above 50 EMA],"&gt;=0")/Table3[[#This Row],[Count]]</f>
        <v>1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0.75</v>
      </c>
      <c r="V44" s="1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44">
        <f>_xlfn.RANK.AVG(Table3[[#This Row],[Score]],Table3[Score],1)</f>
        <v>30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4">
        <f>_xlfn.RANK.AVG(Table3[[#This Row],[Score 2 ]],Table3[[Score 2 ]],1)</f>
        <v>42.5</v>
      </c>
    </row>
    <row r="45" spans="1:26" x14ac:dyDescent="0.3">
      <c r="A45" t="s">
        <v>27</v>
      </c>
      <c r="B45">
        <f>COUNTIFS(Table2[Sub-Sector],Table3[[#This Row],[Sub-Sector]])</f>
        <v>4</v>
      </c>
      <c r="C45" s="1">
        <f>COUNTIFS(Table2[Sub-Sector],Table3[[#This Row],[Sub-Sector]],Table2[Uptrend],"Uptrend")/Table3[[#This Row],[Count]]</f>
        <v>0</v>
      </c>
      <c r="D45" s="1">
        <f>COUNTIFS(Table2[Sub-Sector],Table3[[#This Row],[Sub-Sector]],Table2[1W Return vs Nifty],"&gt;=5")/Table3[[#This Row],[Count]]</f>
        <v>0.25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0.25</v>
      </c>
      <c r="G45" s="1">
        <f>COUNTIFS(Table2[Sub-Sector],Table3[[#This Row],[Sub-Sector]],Table2[1Y Return vs Nifty],"&gt;=10")/Table3[[#This Row],[Count]]</f>
        <v>0.25</v>
      </c>
      <c r="H45" s="1">
        <f>COUNTIFS(Table2[Sub-Sector],Table3[[#This Row],[Sub-Sector]],Table2[RSI Exponential â€“ 14D],"&gt;=50")/Table3[[#This Row],[Count]]</f>
        <v>0.75</v>
      </c>
      <c r="I45" s="1">
        <f>COUNTIFS(Table2[Sub-Sector],Table3[[#This Row],[Sub-Sector]],Table2[Relative Volume],"&gt;=1")/Table3[[#This Row],[Count]]</f>
        <v>0.75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1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0.75</v>
      </c>
      <c r="S45" s="1">
        <f>COUNTIFS(Table2[Sub-Sector],Table3[[#This Row],[Sub-Sector]],Table2[% Price above 50 EMA],"&gt;=0")/Table3[[#This Row],[Count]]</f>
        <v>0.25</v>
      </c>
      <c r="T45" s="1">
        <f>COUNTIFS(Table2[Sub-Sector],Table3[[#This Row],[Sub-Sector]],Table2[% Price above 200 EMA],"&gt;=0")/Table3[[#This Row],[Count]]</f>
        <v>0.25</v>
      </c>
      <c r="U45" s="1">
        <f>COUNTIFS(Table2[Sub-Sector],Table3[[#This Row],[Sub-Sector]],Table2[Rate of Change - Zone],"Positive")/Table3[[#This Row],[Count]]</f>
        <v>1</v>
      </c>
      <c r="V45" s="1">
        <f>COUNTIFS(Table2[Sub-Sector],Table3[[#This Row],[Sub-Sector]],Table2[Sharpe Ratio],"&gt;=0.10")/Table3[[#This Row],[Count]]</f>
        <v>0.25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45">
        <f>_xlfn.RANK.AVG(Table3[[#This Row],[Score]],Table3[Score],1)</f>
        <v>72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5">
        <f>_xlfn.RANK.AVG(Table3[[#This Row],[Score 2 ]],Table3[[Score 2 ]],1)</f>
        <v>44</v>
      </c>
    </row>
    <row r="46" spans="1:26" x14ac:dyDescent="0.3">
      <c r="A46" t="s">
        <v>372</v>
      </c>
      <c r="B46">
        <f>COUNTIFS(Table2[Sub-Sector],Table3[[#This Row],[Sub-Sector]])</f>
        <v>5</v>
      </c>
      <c r="C46" s="1">
        <f>COUNTIFS(Table2[Sub-Sector],Table3[[#This Row],[Sub-Sector]],Table2[Uptrend],"Uptrend")/Table3[[#This Row],[Count]]</f>
        <v>0.4</v>
      </c>
      <c r="D46" s="1">
        <f>COUNTIFS(Table2[Sub-Sector],Table3[[#This Row],[Sub-Sector]],Table2[1W Return vs Nifty],"&gt;=5")/Table3[[#This Row],[Count]]</f>
        <v>0.2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0.6</v>
      </c>
      <c r="G46" s="1">
        <f>COUNTIFS(Table2[Sub-Sector],Table3[[#This Row],[Sub-Sector]],Table2[1Y Return vs Nifty],"&gt;=10")/Table3[[#This Row],[Count]]</f>
        <v>0.6</v>
      </c>
      <c r="H46" s="1">
        <f>COUNTIFS(Table2[Sub-Sector],Table3[[#This Row],[Sub-Sector]],Table2[RSI Exponential â€“ 14D],"&gt;=50")/Table3[[#This Row],[Count]]</f>
        <v>1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0.2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0.2</v>
      </c>
      <c r="O46" s="1">
        <f>COUNTIFS(Table2[Sub-Sector],Table3[[#This Row],[Sub-Sector]],Table2[% Away From Current Month High],"&lt;=0.05")/Table3[[#This Row],[Count]]</f>
        <v>1</v>
      </c>
      <c r="P46" s="1">
        <f>COUNTIFS(Table2[Sub-Sector],Table3[[#This Row],[Sub-Sector]],Table2[% Away From 52W High],"&lt;=10")/Table3[[#This Row],[Count]]</f>
        <v>0.4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1</v>
      </c>
      <c r="S46" s="1">
        <f>COUNTIFS(Table2[Sub-Sector],Table3[[#This Row],[Sub-Sector]],Table2[% Price above 50 EMA],"&gt;=0")/Table3[[#This Row],[Count]]</f>
        <v>0.6</v>
      </c>
      <c r="T46" s="1">
        <f>COUNTIFS(Table2[Sub-Sector],Table3[[#This Row],[Sub-Sector]],Table2[% Price above 200 EMA],"&gt;=0")/Table3[[#This Row],[Count]]</f>
        <v>0.8</v>
      </c>
      <c r="U46" s="1">
        <f>COUNTIFS(Table2[Sub-Sector],Table3[[#This Row],[Sub-Sector]],Table2[Rate of Change - Zone],"Positive")/Table3[[#This Row],[Count]]</f>
        <v>1</v>
      </c>
      <c r="V46" s="1">
        <f>COUNTIFS(Table2[Sub-Sector],Table3[[#This Row],[Sub-Sector]],Table2[Sharpe Ratio],"&gt;=0.10")/Table3[[#This Row],[Count]]</f>
        <v>0.2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397.5</v>
      </c>
      <c r="X46">
        <f>_xlfn.RANK.AVG(Table3[[#This Row],[Score]],Table3[Score],1)</f>
        <v>53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6">
        <f>_xlfn.RANK.AVG(Table3[[#This Row],[Score 2 ]],Table3[[Score 2 ]],1)</f>
        <v>45.5</v>
      </c>
    </row>
    <row r="47" spans="1:26" x14ac:dyDescent="0.3">
      <c r="A47" t="s">
        <v>428</v>
      </c>
      <c r="B47">
        <f>COUNTIFS(Table2[Sub-Sector],Table3[[#This Row],[Sub-Sector]])</f>
        <v>6</v>
      </c>
      <c r="C47" s="1">
        <f>COUNTIFS(Table2[Sub-Sector],Table3[[#This Row],[Sub-Sector]],Table2[Uptrend],"Uptrend")/Table3[[#This Row],[Count]]</f>
        <v>0.5</v>
      </c>
      <c r="D47" s="1">
        <f>COUNTIFS(Table2[Sub-Sector],Table3[[#This Row],[Sub-Sector]],Table2[1W Return vs Nifty],"&gt;=5")/Table3[[#This Row],[Count]]</f>
        <v>0.16666666666666666</v>
      </c>
      <c r="E47" s="1">
        <f>COUNTIFS(Table2[Sub-Sector],Table3[[#This Row],[Sub-Sector]],Table2[1M Return vs Nifty],"&gt;=5")/Table3[[#This Row],[Count]]</f>
        <v>0.33333333333333331</v>
      </c>
      <c r="F47" s="1">
        <f>COUNTIFS(Table2[Sub-Sector],Table3[[#This Row],[Sub-Sector]],Table2[6M Return vs Nifty],"&gt;=10")/Table3[[#This Row],[Count]]</f>
        <v>0.33333333333333331</v>
      </c>
      <c r="G47" s="1">
        <f>COUNTIFS(Table2[Sub-Sector],Table3[[#This Row],[Sub-Sector]],Table2[1Y Return vs Nifty],"&gt;=10")/Table3[[#This Row],[Count]]</f>
        <v>0.33333333333333331</v>
      </c>
      <c r="H47" s="1">
        <f>COUNTIFS(Table2[Sub-Sector],Table3[[#This Row],[Sub-Sector]],Table2[RSI Exponential â€“ 14D],"&gt;=50")/Table3[[#This Row],[Count]]</f>
        <v>1</v>
      </c>
      <c r="I47" s="1">
        <f>COUNTIFS(Table2[Sub-Sector],Table3[[#This Row],[Sub-Sector]],Table2[Relative Volume],"&gt;=1")/Table3[[#This Row],[Count]]</f>
        <v>0.5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0.33333333333333331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0.33333333333333331</v>
      </c>
      <c r="O47" s="1">
        <f>COUNTIFS(Table2[Sub-Sector],Table3[[#This Row],[Sub-Sector]],Table2[% Away From Current Month High],"&lt;=0.05")/Table3[[#This Row],[Count]]</f>
        <v>1</v>
      </c>
      <c r="P47" s="1">
        <f>COUNTIFS(Table2[Sub-Sector],Table3[[#This Row],[Sub-Sector]],Table2[% Away From 52W High],"&lt;=10")/Table3[[#This Row],[Count]]</f>
        <v>0.5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1</v>
      </c>
      <c r="S47" s="1">
        <f>COUNTIFS(Table2[Sub-Sector],Table3[[#This Row],[Sub-Sector]],Table2[% Price above 50 EMA],"&gt;=0")/Table3[[#This Row],[Count]]</f>
        <v>1</v>
      </c>
      <c r="T47" s="1">
        <f>COUNTIFS(Table2[Sub-Sector],Table3[[#This Row],[Sub-Sector]],Table2[% Price above 200 EMA],"&gt;=0")/Table3[[#This Row],[Count]]</f>
        <v>0.66666666666666663</v>
      </c>
      <c r="U47" s="1">
        <f>COUNTIFS(Table2[Sub-Sector],Table3[[#This Row],[Sub-Sector]],Table2[Rate of Change - Zone],"Positive")/Table3[[#This Row],[Count]]</f>
        <v>1</v>
      </c>
      <c r="V47" s="1">
        <f>COUNTIFS(Table2[Sub-Sector],Table3[[#This Row],[Sub-Sector]],Table2[Sharpe Ratio],"&gt;=0.10")/Table3[[#This Row],[Count]]</f>
        <v>0.66666666666666663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47">
        <f>_xlfn.RANK.AVG(Table3[[#This Row],[Score]],Table3[Score],1)</f>
        <v>33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7">
        <f>_xlfn.RANK.AVG(Table3[[#This Row],[Score 2 ]],Table3[[Score 2 ]],1)</f>
        <v>45.5</v>
      </c>
    </row>
    <row r="48" spans="1:26" x14ac:dyDescent="0.3">
      <c r="A48" t="s">
        <v>46</v>
      </c>
      <c r="B48">
        <f>COUNTIFS(Table2[Sub-Sector],Table3[[#This Row],[Sub-Sector]])</f>
        <v>26</v>
      </c>
      <c r="C48" s="1">
        <f>COUNTIFS(Table2[Sub-Sector],Table3[[#This Row],[Sub-Sector]],Table2[Uptrend],"Uptrend")/Table3[[#This Row],[Count]]</f>
        <v>0.23076923076923078</v>
      </c>
      <c r="D48" s="1">
        <f>COUNTIFS(Table2[Sub-Sector],Table3[[#This Row],[Sub-Sector]],Table2[1W Return vs Nifty],"&gt;=5")/Table3[[#This Row],[Count]]</f>
        <v>0.53846153846153844</v>
      </c>
      <c r="E48" s="1">
        <f>COUNTIFS(Table2[Sub-Sector],Table3[[#This Row],[Sub-Sector]],Table2[1M Return vs Nifty],"&gt;=5")/Table3[[#This Row],[Count]]</f>
        <v>0.26923076923076922</v>
      </c>
      <c r="F48" s="1">
        <f>COUNTIFS(Table2[Sub-Sector],Table3[[#This Row],[Sub-Sector]],Table2[6M Return vs Nifty],"&gt;=10")/Table3[[#This Row],[Count]]</f>
        <v>0.38461538461538464</v>
      </c>
      <c r="G48" s="1">
        <f>COUNTIFS(Table2[Sub-Sector],Table3[[#This Row],[Sub-Sector]],Table2[1Y Return vs Nifty],"&gt;=10")/Table3[[#This Row],[Count]]</f>
        <v>0.65384615384615385</v>
      </c>
      <c r="H48" s="1">
        <f>COUNTIFS(Table2[Sub-Sector],Table3[[#This Row],[Sub-Sector]],Table2[RSI Exponential â€“ 14D],"&gt;=50")/Table3[[#This Row],[Count]]</f>
        <v>0.96153846153846156</v>
      </c>
      <c r="I48" s="1">
        <f>COUNTIFS(Table2[Sub-Sector],Table3[[#This Row],[Sub-Sector]],Table2[Relative Volume],"&gt;=1")/Table3[[#This Row],[Count]]</f>
        <v>0.46153846153846156</v>
      </c>
      <c r="J48" s="1">
        <f>COUNTIFS(Table2[Sub-Sector],Table3[[#This Row],[Sub-Sector]],Table2[% Away From Day Low],"&gt;=0.05")/Table3[[#This Row],[Count]]</f>
        <v>7.6923076923076927E-2</v>
      </c>
      <c r="K48" s="1">
        <f>COUNTIFS(Table2[Sub-Sector],Table3[[#This Row],[Sub-Sector]],Table2[% Away From Day High],"&lt;=0.05")/Table3[[#This Row],[Count]]</f>
        <v>0.96153846153846156</v>
      </c>
      <c r="L48" s="1">
        <f>COUNTIFS(Table2[Sub-Sector],Table3[[#This Row],[Sub-Sector]],Table2[% Away From Current Week Low],"&gt;=0.05")/Table3[[#This Row],[Count]]</f>
        <v>0.46153846153846156</v>
      </c>
      <c r="M48" s="1">
        <f>COUNTIFS(Table2[Sub-Sector],Table3[[#This Row],[Sub-Sector]],Table2[% Away From Current Week High],"&lt;=0.05")/Table3[[#This Row],[Count]]</f>
        <v>0.92307692307692313</v>
      </c>
      <c r="N48" s="1">
        <f>COUNTIFS(Table2[Sub-Sector],Table3[[#This Row],[Sub-Sector]],Table2[% Away From Current Month Low],"&gt;=0.05")/Table3[[#This Row],[Count]]</f>
        <v>0.46153846153846156</v>
      </c>
      <c r="O48" s="1">
        <f>COUNTIFS(Table2[Sub-Sector],Table3[[#This Row],[Sub-Sector]],Table2[% Away From Current Month High],"&lt;=0.05")/Table3[[#This Row],[Count]]</f>
        <v>0.92307692307692313</v>
      </c>
      <c r="P48" s="1">
        <f>COUNTIFS(Table2[Sub-Sector],Table3[[#This Row],[Sub-Sector]],Table2[% Away From 52W High],"&lt;=10")/Table3[[#This Row],[Count]]</f>
        <v>0.23076923076923078</v>
      </c>
      <c r="Q48" s="1">
        <f>COUNTIFS(Table2[Sub-Sector],Table3[[#This Row],[Sub-Sector]],Table2[% Away From 52W Low],"&gt;=10")/Table3[[#This Row],[Count]]</f>
        <v>0.96153846153846156</v>
      </c>
      <c r="R48" s="1">
        <f>COUNTIFS(Table2[Sub-Sector],Table3[[#This Row],[Sub-Sector]],Table2[% Price above 20 EMA],"&gt;=0")/Table3[[#This Row],[Count]]</f>
        <v>0.88461538461538458</v>
      </c>
      <c r="S48" s="1">
        <f>COUNTIFS(Table2[Sub-Sector],Table3[[#This Row],[Sub-Sector]],Table2[% Price above 50 EMA],"&gt;=0")/Table3[[#This Row],[Count]]</f>
        <v>0.80769230769230771</v>
      </c>
      <c r="T48" s="1">
        <f>COUNTIFS(Table2[Sub-Sector],Table3[[#This Row],[Sub-Sector]],Table2[% Price above 200 EMA],"&gt;=0")/Table3[[#This Row],[Count]]</f>
        <v>0.76923076923076927</v>
      </c>
      <c r="U48" s="1">
        <f>COUNTIFS(Table2[Sub-Sector],Table3[[#This Row],[Sub-Sector]],Table2[Rate of Change - Zone],"Positive")/Table3[[#This Row],[Count]]</f>
        <v>0.96153846153846156</v>
      </c>
      <c r="V48" s="1">
        <f>COUNTIFS(Table2[Sub-Sector],Table3[[#This Row],[Sub-Sector]],Table2[Sharpe Ratio],"&gt;=0.10")/Table3[[#This Row],[Count]]</f>
        <v>0.57692307692307687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</v>
      </c>
      <c r="X48">
        <f>_xlfn.RANK.AVG(Table3[[#This Row],[Score]],Table3[Score],1)</f>
        <v>34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8">
        <f>_xlfn.RANK.AVG(Table3[[#This Row],[Score 2 ]],Table3[[Score 2 ]],1)</f>
        <v>47</v>
      </c>
    </row>
    <row r="49" spans="1:26" x14ac:dyDescent="0.3">
      <c r="A49" t="s">
        <v>60</v>
      </c>
      <c r="B49">
        <f>COUNTIFS(Table2[Sub-Sector],Table3[[#This Row],[Sub-Sector]])</f>
        <v>4</v>
      </c>
      <c r="C49" s="1">
        <f>COUNTIFS(Table2[Sub-Sector],Table3[[#This Row],[Sub-Sector]],Table2[Uptrend],"Uptrend")/Table3[[#This Row],[Count]]</f>
        <v>0</v>
      </c>
      <c r="D49" s="1">
        <f>COUNTIFS(Table2[Sub-Sector],Table3[[#This Row],[Sub-Sector]],Table2[1W Return vs Nifty],"&gt;=5")/Table3[[#This Row],[Count]]</f>
        <v>0.5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0.25</v>
      </c>
      <c r="G49" s="1">
        <f>COUNTIFS(Table2[Sub-Sector],Table3[[#This Row],[Sub-Sector]],Table2[1Y Return vs Nifty],"&gt;=10")/Table3[[#This Row],[Count]]</f>
        <v>0.75</v>
      </c>
      <c r="H49" s="1">
        <f>COUNTIFS(Table2[Sub-Sector],Table3[[#This Row],[Sub-Sector]],Table2[RSI Exponential â€“ 14D],"&gt;=50")/Table3[[#This Row],[Count]]</f>
        <v>0.75</v>
      </c>
      <c r="I49" s="1">
        <f>COUNTIFS(Table2[Sub-Sector],Table3[[#This Row],[Sub-Sector]],Table2[Relative Volume],"&gt;=1")/Table3[[#This Row],[Count]]</f>
        <v>1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0.25</v>
      </c>
      <c r="M49" s="1">
        <f>COUNTIFS(Table2[Sub-Sector],Table3[[#This Row],[Sub-Sector]],Table2[% Away From Current Week High],"&lt;=0.05")/Table3[[#This Row],[Count]]</f>
        <v>0.75</v>
      </c>
      <c r="N49" s="1">
        <f>COUNTIFS(Table2[Sub-Sector],Table3[[#This Row],[Sub-Sector]],Table2[% Away From Current Month Low],"&gt;=0.05")/Table3[[#This Row],[Count]]</f>
        <v>0.25</v>
      </c>
      <c r="O49" s="1">
        <f>COUNTIFS(Table2[Sub-Sector],Table3[[#This Row],[Sub-Sector]],Table2[% Away From Current Month High],"&lt;=0.05")/Table3[[#This Row],[Count]]</f>
        <v>0.75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0.25</v>
      </c>
      <c r="S49" s="1">
        <f>COUNTIFS(Table2[Sub-Sector],Table3[[#This Row],[Sub-Sector]],Table2[% Price above 50 EMA],"&gt;=0")/Table3[[#This Row],[Count]]</f>
        <v>0.25</v>
      </c>
      <c r="T49" s="1">
        <f>COUNTIFS(Table2[Sub-Sector],Table3[[#This Row],[Sub-Sector]],Table2[% Price above 200 EMA],"&gt;=0")/Table3[[#This Row],[Count]]</f>
        <v>0.75</v>
      </c>
      <c r="U49" s="1">
        <f>COUNTIFS(Table2[Sub-Sector],Table3[[#This Row],[Sub-Sector]],Table2[Rate of Change - Zone],"Positive")/Table3[[#This Row],[Count]]</f>
        <v>0.5</v>
      </c>
      <c r="V49" s="1">
        <f>COUNTIFS(Table2[Sub-Sector],Table3[[#This Row],[Sub-Sector]],Table2[Sharpe Ratio],"&gt;=0.10")/Table3[[#This Row],[Count]]</f>
        <v>0.5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49">
        <f>_xlfn.RANK.AVG(Table3[[#This Row],[Score]],Table3[Score],1)</f>
        <v>62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9">
        <f>_xlfn.RANK.AVG(Table3[[#This Row],[Score 2 ]],Table3[[Score 2 ]],1)</f>
        <v>48</v>
      </c>
    </row>
    <row r="50" spans="1:26" x14ac:dyDescent="0.3">
      <c r="A50" t="s">
        <v>580</v>
      </c>
      <c r="B50">
        <f>COUNTIFS(Table2[Sub-Sector],Table3[[#This Row],[Sub-Sector]])</f>
        <v>2</v>
      </c>
      <c r="C50" s="1">
        <f>COUNTIFS(Table2[Sub-Sector],Table3[[#This Row],[Sub-Sector]],Table2[Uptrend],"Uptrend")/Table3[[#This Row],[Count]]</f>
        <v>0.5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0.5</v>
      </c>
      <c r="G50" s="1">
        <f>COUNTIFS(Table2[Sub-Sector],Table3[[#This Row],[Sub-Sector]],Table2[1Y Return vs Nifty],"&gt;=10")/Table3[[#This Row],[Count]]</f>
        <v>0.5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1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0.5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0.5</v>
      </c>
      <c r="P50" s="1">
        <f>COUNTIFS(Table2[Sub-Sector],Table3[[#This Row],[Sub-Sector]],Table2[% Away From 52W High],"&lt;=10")/Table3[[#This Row],[Count]]</f>
        <v>0.5</v>
      </c>
      <c r="Q50" s="1">
        <f>COUNTIFS(Table2[Sub-Sector],Table3[[#This Row],[Sub-Sector]],Table2[% Away From 52W Low],"&gt;=10")/Table3[[#This Row],[Count]]</f>
        <v>0.5</v>
      </c>
      <c r="R50" s="1">
        <f>COUNTIFS(Table2[Sub-Sector],Table3[[#This Row],[Sub-Sector]],Table2[% Price above 20 EMA],"&gt;=0")/Table3[[#This Row],[Count]]</f>
        <v>0.5</v>
      </c>
      <c r="S50" s="1">
        <f>COUNTIFS(Table2[Sub-Sector],Table3[[#This Row],[Sub-Sector]],Table2[% Price above 50 EMA],"&gt;=0")/Table3[[#This Row],[Count]]</f>
        <v>0.5</v>
      </c>
      <c r="T50" s="1">
        <f>COUNTIFS(Table2[Sub-Sector],Table3[[#This Row],[Sub-Sector]],Table2[% Price above 200 EMA],"&gt;=0")/Table3[[#This Row],[Count]]</f>
        <v>0.5</v>
      </c>
      <c r="U50" s="1">
        <f>COUNTIFS(Table2[Sub-Sector],Table3[[#This Row],[Sub-Sector]],Table2[Rate of Change - Zone],"Positive")/Table3[[#This Row],[Count]]</f>
        <v>0.5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50">
        <f>_xlfn.RANK.AVG(Table3[[#This Row],[Score]],Table3[Score],1)</f>
        <v>64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50">
        <f>_xlfn.RANK.AVG(Table3[[#This Row],[Score 2 ]],Table3[[Score 2 ]],1)</f>
        <v>49</v>
      </c>
    </row>
    <row r="51" spans="1:26" x14ac:dyDescent="0.3">
      <c r="A51" t="s">
        <v>948</v>
      </c>
      <c r="B51">
        <f>COUNTIFS(Table2[Sub-Sector],Table3[[#This Row],[Sub-Sector]])</f>
        <v>5</v>
      </c>
      <c r="C51" s="1">
        <f>COUNTIFS(Table2[Sub-Sector],Table3[[#This Row],[Sub-Sector]],Table2[Uptrend],"Uptrend")/Table3[[#This Row],[Count]]</f>
        <v>0.2</v>
      </c>
      <c r="D51" s="1">
        <f>COUNTIFS(Table2[Sub-Sector],Table3[[#This Row],[Sub-Sector]],Table2[1W Return vs Nifty],"&gt;=5")/Table3[[#This Row],[Count]]</f>
        <v>0.4</v>
      </c>
      <c r="E51" s="1">
        <f>COUNTIFS(Table2[Sub-Sector],Table3[[#This Row],[Sub-Sector]],Table2[1M Return vs Nifty],"&gt;=5")/Table3[[#This Row],[Count]]</f>
        <v>0.2</v>
      </c>
      <c r="F51" s="1">
        <f>COUNTIFS(Table2[Sub-Sector],Table3[[#This Row],[Sub-Sector]],Table2[6M Return vs Nifty],"&gt;=10")/Table3[[#This Row],[Count]]</f>
        <v>0.6</v>
      </c>
      <c r="G51" s="1">
        <f>COUNTIFS(Table2[Sub-Sector],Table3[[#This Row],[Sub-Sector]],Table2[1Y Return vs Nifty],"&gt;=10")/Table3[[#This Row],[Count]]</f>
        <v>0.4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0.2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0.2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0.2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0.2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0.4</v>
      </c>
      <c r="T51" s="1">
        <f>COUNTIFS(Table2[Sub-Sector],Table3[[#This Row],[Sub-Sector]],Table2[% Price above 200 EMA],"&gt;=0")/Table3[[#This Row],[Count]]</f>
        <v>0.6</v>
      </c>
      <c r="U51" s="1">
        <f>COUNTIFS(Table2[Sub-Sector],Table3[[#This Row],[Sub-Sector]],Table2[Rate of Change - Zone],"Positive")/Table3[[#This Row],[Count]]</f>
        <v>1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</v>
      </c>
      <c r="X51">
        <f>_xlfn.RANK.AVG(Table3[[#This Row],[Score]],Table3[Score],1)</f>
        <v>44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51">
        <f>_xlfn.RANK.AVG(Table3[[#This Row],[Score 2 ]],Table3[[Score 2 ]],1)</f>
        <v>50</v>
      </c>
    </row>
    <row r="52" spans="1:26" x14ac:dyDescent="0.3">
      <c r="A52" t="s">
        <v>210</v>
      </c>
      <c r="B52">
        <f>COUNTIFS(Table2[Sub-Sector],Table3[[#This Row],[Sub-Sector]])</f>
        <v>8</v>
      </c>
      <c r="C52" s="1">
        <f>COUNTIFS(Table2[Sub-Sector],Table3[[#This Row],[Sub-Sector]],Table2[Uptrend],"Uptrend")/Table3[[#This Row],[Count]]</f>
        <v>0.75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0.125</v>
      </c>
      <c r="F52" s="1">
        <f>COUNTIFS(Table2[Sub-Sector],Table3[[#This Row],[Sub-Sector]],Table2[6M Return vs Nifty],"&gt;=10")/Table3[[#This Row],[Count]]</f>
        <v>0.75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0.875</v>
      </c>
      <c r="L52" s="1">
        <f>COUNTIFS(Table2[Sub-Sector],Table3[[#This Row],[Sub-Sector]],Table2[% Away From Current Week Low],"&gt;=0.05")/Table3[[#This Row],[Count]]</f>
        <v>0.125</v>
      </c>
      <c r="M52" s="1">
        <f>COUNTIFS(Table2[Sub-Sector],Table3[[#This Row],[Sub-Sector]],Table2[% Away From Current Week High],"&lt;=0.05")/Table3[[#This Row],[Count]]</f>
        <v>0.875</v>
      </c>
      <c r="N52" s="1">
        <f>COUNTIFS(Table2[Sub-Sector],Table3[[#This Row],[Sub-Sector]],Table2[% Away From Current Month Low],"&gt;=0.05")/Table3[[#This Row],[Count]]</f>
        <v>0.125</v>
      </c>
      <c r="O52" s="1">
        <f>COUNTIFS(Table2[Sub-Sector],Table3[[#This Row],[Sub-Sector]],Table2[% Away From Current Month High],"&lt;=0.05")/Table3[[#This Row],[Count]]</f>
        <v>0.875</v>
      </c>
      <c r="P52" s="1">
        <f>COUNTIFS(Table2[Sub-Sector],Table3[[#This Row],[Sub-Sector]],Table2[% Away From 52W High],"&lt;=10")/Table3[[#This Row],[Count]]</f>
        <v>0.625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0.75</v>
      </c>
      <c r="V52" s="1">
        <f>COUNTIFS(Table2[Sub-Sector],Table3[[#This Row],[Sub-Sector]],Table2[Sharpe Ratio],"&gt;=0.10")/Table3[[#This Row],[Count]]</f>
        <v>0.375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389.5</v>
      </c>
      <c r="X52">
        <f>_xlfn.RANK.AVG(Table3[[#This Row],[Score]],Table3[Score],1)</f>
        <v>48.5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52">
        <f>_xlfn.RANK.AVG(Table3[[#This Row],[Score 2 ]],Table3[[Score 2 ]],1)</f>
        <v>51</v>
      </c>
    </row>
    <row r="53" spans="1:26" x14ac:dyDescent="0.3">
      <c r="A53" t="s">
        <v>1420</v>
      </c>
      <c r="B53">
        <f>COUNTIFS(Table2[Sub-Sector],Table3[[#This Row],[Sub-Sector]])</f>
        <v>2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1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0.5</v>
      </c>
      <c r="G53" s="1">
        <f>COUNTIFS(Table2[Sub-Sector],Table3[[#This Row],[Sub-Sector]],Table2[1Y Return vs Nifty],"&gt;=10")/Table3[[#This Row],[Count]]</f>
        <v>0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0.5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1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1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1</v>
      </c>
      <c r="T53" s="1">
        <f>COUNTIFS(Table2[Sub-Sector],Table3[[#This Row],[Sub-Sector]],Table2[% Price above 200 EMA],"&gt;=0")/Table3[[#This Row],[Count]]</f>
        <v>0.5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53">
        <f>_xlfn.RANK.AVG(Table3[[#This Row],[Score]],Table3[Score],1)</f>
        <v>59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3">
        <f>_xlfn.RANK.AVG(Table3[[#This Row],[Score 2 ]],Table3[[Score 2 ]],1)</f>
        <v>52</v>
      </c>
    </row>
    <row r="54" spans="1:26" x14ac:dyDescent="0.3">
      <c r="A54" t="s">
        <v>34</v>
      </c>
      <c r="B54">
        <f>COUNTIFS(Table2[Sub-Sector],Table3[[#This Row],[Sub-Sector]])</f>
        <v>11</v>
      </c>
      <c r="C54" s="1">
        <f>COUNTIFS(Table2[Sub-Sector],Table3[[#This Row],[Sub-Sector]],Table2[Uptrend],"Uptrend")/Table3[[#This Row],[Count]]</f>
        <v>0.27272727272727271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0.18181818181818182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0.36363636363636365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0.81818181818181823</v>
      </c>
      <c r="J54" s="1">
        <f>COUNTIFS(Table2[Sub-Sector],Table3[[#This Row],[Sub-Sector]],Table2[% Away From Day Low],"&gt;=0.05")/Table3[[#This Row],[Count]]</f>
        <v>0.18181818181818182</v>
      </c>
      <c r="K54" s="1">
        <f>COUNTIFS(Table2[Sub-Sector],Table3[[#This Row],[Sub-Sector]],Table2[% Away From Day High],"&lt;=0.05")/Table3[[#This Row],[Count]]</f>
        <v>0.90909090909090906</v>
      </c>
      <c r="L54" s="1">
        <f>COUNTIFS(Table2[Sub-Sector],Table3[[#This Row],[Sub-Sector]],Table2[% Away From Current Week Low],"&gt;=0.05")/Table3[[#This Row],[Count]]</f>
        <v>0.81818181818181823</v>
      </c>
      <c r="M54" s="1">
        <f>COUNTIFS(Table2[Sub-Sector],Table3[[#This Row],[Sub-Sector]],Table2[% Away From Current Week High],"&lt;=0.05")/Table3[[#This Row],[Count]]</f>
        <v>0.90909090909090906</v>
      </c>
      <c r="N54" s="1">
        <f>COUNTIFS(Table2[Sub-Sector],Table3[[#This Row],[Sub-Sector]],Table2[% Away From Current Month Low],"&gt;=0.05")/Table3[[#This Row],[Count]]</f>
        <v>0.81818181818181823</v>
      </c>
      <c r="O54" s="1">
        <f>COUNTIFS(Table2[Sub-Sector],Table3[[#This Row],[Sub-Sector]],Table2[% Away From Current Month High],"&lt;=0.05")/Table3[[#This Row],[Count]]</f>
        <v>0.90909090909090906</v>
      </c>
      <c r="P54" s="1">
        <f>COUNTIFS(Table2[Sub-Sector],Table3[[#This Row],[Sub-Sector]],Table2[% Away From 52W High],"&lt;=10")/Table3[[#This Row],[Count]]</f>
        <v>0.18181818181818182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0.90909090909090906</v>
      </c>
      <c r="T54" s="1">
        <f>COUNTIFS(Table2[Sub-Sector],Table3[[#This Row],[Sub-Sector]],Table2[% Price above 200 EMA],"&gt;=0")/Table3[[#This Row],[Count]]</f>
        <v>0.90909090909090906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0.72727272727272729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54">
        <f>_xlfn.RANK.AVG(Table3[[#This Row],[Score]],Table3[Score],1)</f>
        <v>63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4">
        <f>_xlfn.RANK.AVG(Table3[[#This Row],[Score 2 ]],Table3[[Score 2 ]],1)</f>
        <v>53</v>
      </c>
    </row>
    <row r="55" spans="1:26" x14ac:dyDescent="0.3">
      <c r="A55" t="s">
        <v>782</v>
      </c>
      <c r="B55">
        <f>COUNTIFS(Table2[Sub-Sector],Table3[[#This Row],[Sub-Sector]])</f>
        <v>5</v>
      </c>
      <c r="C55" s="1">
        <f>COUNTIFS(Table2[Sub-Sector],Table3[[#This Row],[Sub-Sector]],Table2[Uptrend],"Uptrend")/Table3[[#This Row],[Count]]</f>
        <v>0.4</v>
      </c>
      <c r="D55" s="1">
        <f>COUNTIFS(Table2[Sub-Sector],Table3[[#This Row],[Sub-Sector]],Table2[1W Return vs Nifty],"&gt;=5")/Table3[[#This Row],[Count]]</f>
        <v>0.4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0.4</v>
      </c>
      <c r="G55" s="1">
        <f>COUNTIFS(Table2[Sub-Sector],Table3[[#This Row],[Sub-Sector]],Table2[1Y Return vs Nifty],"&gt;=10")/Table3[[#This Row],[Count]]</f>
        <v>0.6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0.2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0.6</v>
      </c>
      <c r="T55" s="1">
        <f>COUNTIFS(Table2[Sub-Sector],Table3[[#This Row],[Sub-Sector]],Table2[% Price above 200 EMA],"&gt;=0")/Table3[[#This Row],[Count]]</f>
        <v>0.8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55">
        <f>_xlfn.RANK.AVG(Table3[[#This Row],[Score]],Table3[Score],1)</f>
        <v>51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5">
        <f>_xlfn.RANK.AVG(Table3[[#This Row],[Score 2 ]],Table3[[Score 2 ]],1)</f>
        <v>54</v>
      </c>
    </row>
    <row r="56" spans="1:26" x14ac:dyDescent="0.3">
      <c r="A56" t="s">
        <v>72</v>
      </c>
      <c r="B56">
        <f>COUNTIFS(Table2[Sub-Sector],Table3[[#This Row],[Sub-Sector]])</f>
        <v>3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0.33333333333333331</v>
      </c>
      <c r="G56" s="1">
        <f>COUNTIFS(Table2[Sub-Sector],Table3[[#This Row],[Sub-Sector]],Table2[1Y Return vs Nifty],"&gt;=10")/Table3[[#This Row],[Count]]</f>
        <v>0.66666666666666663</v>
      </c>
      <c r="H56" s="1">
        <f>COUNTIFS(Table2[Sub-Sector],Table3[[#This Row],[Sub-Sector]],Table2[RSI Exponential â€“ 14D],"&gt;=50")/Table3[[#This Row],[Count]]</f>
        <v>0.66666666666666663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0.66666666666666663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0.33333333333333331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0.33333333333333331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56">
        <f>_xlfn.RANK.AVG(Table3[[#This Row],[Score]],Table3[Score],1)</f>
        <v>89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6">
        <f>_xlfn.RANK.AVG(Table3[[#This Row],[Score 2 ]],Table3[[Score 2 ]],1)</f>
        <v>55</v>
      </c>
    </row>
    <row r="57" spans="1:26" x14ac:dyDescent="0.3">
      <c r="A57" t="s">
        <v>276</v>
      </c>
      <c r="B57">
        <f>COUNTIFS(Table2[Sub-Sector],Table3[[#This Row],[Sub-Sector]])</f>
        <v>3</v>
      </c>
      <c r="C57" s="1">
        <f>COUNTIFS(Table2[Sub-Sector],Table3[[#This Row],[Sub-Sector]],Table2[Uptrend],"Uptrend")/Table3[[#This Row],[Count]]</f>
        <v>0.33333333333333331</v>
      </c>
      <c r="D57" s="1">
        <f>COUNTIFS(Table2[Sub-Sector],Table3[[#This Row],[Sub-Sector]],Table2[1W Return vs Nifty],"&gt;=5")/Table3[[#This Row],[Count]]</f>
        <v>0.33333333333333331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0.33333333333333331</v>
      </c>
      <c r="G57" s="1">
        <f>COUNTIFS(Table2[Sub-Sector],Table3[[#This Row],[Sub-Sector]],Table2[1Y Return vs Nifty],"&gt;=10")/Table3[[#This Row],[Count]]</f>
        <v>0.66666666666666663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0.66666666666666663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0.33333333333333331</v>
      </c>
      <c r="M57" s="1">
        <f>COUNTIFS(Table2[Sub-Sector],Table3[[#This Row],[Sub-Sector]],Table2[% Away From Current Week High],"&lt;=0.05")/Table3[[#This Row],[Count]]</f>
        <v>0.66666666666666663</v>
      </c>
      <c r="N57" s="1">
        <f>COUNTIFS(Table2[Sub-Sector],Table3[[#This Row],[Sub-Sector]],Table2[% Away From Current Month Low],"&gt;=0.05")/Table3[[#This Row],[Count]]</f>
        <v>0.33333333333333331</v>
      </c>
      <c r="O57" s="1">
        <f>COUNTIFS(Table2[Sub-Sector],Table3[[#This Row],[Sub-Sector]],Table2[% Away From Current Month High],"&lt;=0.05")/Table3[[#This Row],[Count]]</f>
        <v>0.66666666666666663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0.33333333333333331</v>
      </c>
      <c r="S57" s="1">
        <f>COUNTIFS(Table2[Sub-Sector],Table3[[#This Row],[Sub-Sector]],Table2[% Price above 50 EMA],"&gt;=0")/Table3[[#This Row],[Count]]</f>
        <v>0.33333333333333331</v>
      </c>
      <c r="T57" s="1">
        <f>COUNTIFS(Table2[Sub-Sector],Table3[[#This Row],[Sub-Sector]],Table2[% Price above 200 EMA],"&gt;=0")/Table3[[#This Row],[Count]]</f>
        <v>0.66666666666666663</v>
      </c>
      <c r="U57" s="1">
        <f>COUNTIFS(Table2[Sub-Sector],Table3[[#This Row],[Sub-Sector]],Table2[Rate of Change - Zone],"Positive")/Table3[[#This Row],[Count]]</f>
        <v>0.33333333333333331</v>
      </c>
      <c r="V57" s="1">
        <f>COUNTIFS(Table2[Sub-Sector],Table3[[#This Row],[Sub-Sector]],Table2[Sharpe Ratio],"&gt;=0.10")/Table3[[#This Row],[Count]]</f>
        <v>0.33333333333333331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57">
        <f>_xlfn.RANK.AVG(Table3[[#This Row],[Score]],Table3[Score],1)</f>
        <v>58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7">
        <f>_xlfn.RANK.AVG(Table3[[#This Row],[Score 2 ]],Table3[[Score 2 ]],1)</f>
        <v>56.5</v>
      </c>
    </row>
    <row r="58" spans="1:26" x14ac:dyDescent="0.3">
      <c r="A58" t="s">
        <v>21</v>
      </c>
      <c r="B58">
        <f>COUNTIFS(Table2[Sub-Sector],Table3[[#This Row],[Sub-Sector]])</f>
        <v>21</v>
      </c>
      <c r="C58" s="1">
        <f>COUNTIFS(Table2[Sub-Sector],Table3[[#This Row],[Sub-Sector]],Table2[Uptrend],"Uptrend")/Table3[[#This Row],[Count]]</f>
        <v>0.5714285714285714</v>
      </c>
      <c r="D58" s="1">
        <f>COUNTIFS(Table2[Sub-Sector],Table3[[#This Row],[Sub-Sector]],Table2[1W Return vs Nifty],"&gt;=5")/Table3[[#This Row],[Count]]</f>
        <v>9.5238095238095233E-2</v>
      </c>
      <c r="E58" s="1">
        <f>COUNTIFS(Table2[Sub-Sector],Table3[[#This Row],[Sub-Sector]],Table2[1M Return vs Nifty],"&gt;=5")/Table3[[#This Row],[Count]]</f>
        <v>0.47619047619047616</v>
      </c>
      <c r="F58" s="1">
        <f>COUNTIFS(Table2[Sub-Sector],Table3[[#This Row],[Sub-Sector]],Table2[6M Return vs Nifty],"&gt;=10")/Table3[[#This Row],[Count]]</f>
        <v>0.5714285714285714</v>
      </c>
      <c r="G58" s="1">
        <f>COUNTIFS(Table2[Sub-Sector],Table3[[#This Row],[Sub-Sector]],Table2[1Y Return vs Nifty],"&gt;=10")/Table3[[#This Row],[Count]]</f>
        <v>0.47619047619047616</v>
      </c>
      <c r="H58" s="1">
        <f>COUNTIFS(Table2[Sub-Sector],Table3[[#This Row],[Sub-Sector]],Table2[RSI Exponential â€“ 14D],"&gt;=50")/Table3[[#This Row],[Count]]</f>
        <v>0.90476190476190477</v>
      </c>
      <c r="I58" s="1">
        <f>COUNTIFS(Table2[Sub-Sector],Table3[[#This Row],[Sub-Sector]],Table2[Relative Volume],"&gt;=1")/Table3[[#This Row],[Count]]</f>
        <v>0.38095238095238093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0.23809523809523808</v>
      </c>
      <c r="M58" s="1">
        <f>COUNTIFS(Table2[Sub-Sector],Table3[[#This Row],[Sub-Sector]],Table2[% Away From Current Week High],"&lt;=0.05")/Table3[[#This Row],[Count]]</f>
        <v>0.95238095238095233</v>
      </c>
      <c r="N58" s="1">
        <f>COUNTIFS(Table2[Sub-Sector],Table3[[#This Row],[Sub-Sector]],Table2[% Away From Current Month Low],"&gt;=0.05")/Table3[[#This Row],[Count]]</f>
        <v>0.23809523809523808</v>
      </c>
      <c r="O58" s="1">
        <f>COUNTIFS(Table2[Sub-Sector],Table3[[#This Row],[Sub-Sector]],Table2[% Away From Current Month High],"&lt;=0.05")/Table3[[#This Row],[Count]]</f>
        <v>0.95238095238095233</v>
      </c>
      <c r="P58" s="1">
        <f>COUNTIFS(Table2[Sub-Sector],Table3[[#This Row],[Sub-Sector]],Table2[% Away From 52W High],"&lt;=10")/Table3[[#This Row],[Count]]</f>
        <v>0.52380952380952384</v>
      </c>
      <c r="Q58" s="1">
        <f>COUNTIFS(Table2[Sub-Sector],Table3[[#This Row],[Sub-Sector]],Table2[% Away From 52W Low],"&gt;=10")/Table3[[#This Row],[Count]]</f>
        <v>0.8571428571428571</v>
      </c>
      <c r="R58" s="1">
        <f>COUNTIFS(Table2[Sub-Sector],Table3[[#This Row],[Sub-Sector]],Table2[% Price above 20 EMA],"&gt;=0")/Table3[[#This Row],[Count]]</f>
        <v>0.90476190476190477</v>
      </c>
      <c r="S58" s="1">
        <f>COUNTIFS(Table2[Sub-Sector],Table3[[#This Row],[Sub-Sector]],Table2[% Price above 50 EMA],"&gt;=0")/Table3[[#This Row],[Count]]</f>
        <v>0.80952380952380953</v>
      </c>
      <c r="T58" s="1">
        <f>COUNTIFS(Table2[Sub-Sector],Table3[[#This Row],[Sub-Sector]],Table2[% Price above 200 EMA],"&gt;=0")/Table3[[#This Row],[Count]]</f>
        <v>0.7142857142857143</v>
      </c>
      <c r="U58" s="1">
        <f>COUNTIFS(Table2[Sub-Sector],Table3[[#This Row],[Sub-Sector]],Table2[Rate of Change - Zone],"Positive")/Table3[[#This Row],[Count]]</f>
        <v>0.95238095238095233</v>
      </c>
      <c r="V58" s="1">
        <f>COUNTIFS(Table2[Sub-Sector],Table3[[#This Row],[Sub-Sector]],Table2[Sharpe Ratio],"&gt;=0.10")/Table3[[#This Row],[Count]]</f>
        <v>9.5238095238095233E-2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58">
        <f>_xlfn.RANK.AVG(Table3[[#This Row],[Score]],Table3[Score],1)</f>
        <v>37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8">
        <f>_xlfn.RANK.AVG(Table3[[#This Row],[Score 2 ]],Table3[[Score 2 ]],1)</f>
        <v>56.5</v>
      </c>
    </row>
    <row r="59" spans="1:26" x14ac:dyDescent="0.3">
      <c r="A59" t="s">
        <v>898</v>
      </c>
      <c r="B59">
        <f>COUNTIFS(Table2[Sub-Sector],Table3[[#This Row],[Sub-Sector]])</f>
        <v>3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0.33333333333333331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0.66666666666666663</v>
      </c>
      <c r="G59" s="1">
        <f>COUNTIFS(Table2[Sub-Sector],Table3[[#This Row],[Sub-Sector]],Table2[1Y Return vs Nifty],"&gt;=10")/Table3[[#This Row],[Count]]</f>
        <v>0.33333333333333331</v>
      </c>
      <c r="H59" s="1">
        <f>COUNTIFS(Table2[Sub-Sector],Table3[[#This Row],[Sub-Sector]],Table2[RSI Exponential â€“ 14D],"&gt;=50")/Table3[[#This Row],[Count]]</f>
        <v>1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0.33333333333333331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0.33333333333333331</v>
      </c>
      <c r="O59" s="1">
        <f>COUNTIFS(Table2[Sub-Sector],Table3[[#This Row],[Sub-Sector]],Table2[% Away From Current Month High],"&lt;=0.05")/Table3[[#This Row],[Count]]</f>
        <v>1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0.66666666666666663</v>
      </c>
      <c r="U59" s="1">
        <f>COUNTIFS(Table2[Sub-Sector],Table3[[#This Row],[Sub-Sector]],Table2[Rate of Change - Zone],"Positive")/Table3[[#This Row],[Count]]</f>
        <v>1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465.5</v>
      </c>
      <c r="X59">
        <f>_xlfn.RANK.AVG(Table3[[#This Row],[Score]],Table3[Score],1)</f>
        <v>81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9">
        <f>_xlfn.RANK.AVG(Table3[[#This Row],[Score 2 ]],Table3[[Score 2 ]],1)</f>
        <v>58</v>
      </c>
    </row>
    <row r="60" spans="1:26" x14ac:dyDescent="0.3">
      <c r="A60" t="s">
        <v>69</v>
      </c>
      <c r="B60">
        <f>COUNTIFS(Table2[Sub-Sector],Table3[[#This Row],[Sub-Sector]])</f>
        <v>17</v>
      </c>
      <c r="C60" s="1">
        <f>COUNTIFS(Table2[Sub-Sector],Table3[[#This Row],[Sub-Sector]],Table2[Uptrend],"Uptrend")/Table3[[#This Row],[Count]]</f>
        <v>0.29411764705882354</v>
      </c>
      <c r="D60" s="1">
        <f>COUNTIFS(Table2[Sub-Sector],Table3[[#This Row],[Sub-Sector]],Table2[1W Return vs Nifty],"&gt;=5")/Table3[[#This Row],[Count]]</f>
        <v>0.70588235294117652</v>
      </c>
      <c r="E60" s="1">
        <f>COUNTIFS(Table2[Sub-Sector],Table3[[#This Row],[Sub-Sector]],Table2[1M Return vs Nifty],"&gt;=5")/Table3[[#This Row],[Count]]</f>
        <v>0.11764705882352941</v>
      </c>
      <c r="F60" s="1">
        <f>COUNTIFS(Table2[Sub-Sector],Table3[[#This Row],[Sub-Sector]],Table2[6M Return vs Nifty],"&gt;=10")/Table3[[#This Row],[Count]]</f>
        <v>0.17647058823529413</v>
      </c>
      <c r="G60" s="1">
        <f>COUNTIFS(Table2[Sub-Sector],Table3[[#This Row],[Sub-Sector]],Table2[1Y Return vs Nifty],"&gt;=10")/Table3[[#This Row],[Count]]</f>
        <v>0.17647058823529413</v>
      </c>
      <c r="H60" s="1">
        <f>COUNTIFS(Table2[Sub-Sector],Table3[[#This Row],[Sub-Sector]],Table2[RSI Exponential â€“ 14D],"&gt;=50")/Table3[[#This Row],[Count]]</f>
        <v>1</v>
      </c>
      <c r="I60" s="1">
        <f>COUNTIFS(Table2[Sub-Sector],Table3[[#This Row],[Sub-Sector]],Table2[Relative Volume],"&gt;=1")/Table3[[#This Row],[Count]]</f>
        <v>0.6470588235294118</v>
      </c>
      <c r="J60" s="1">
        <f>COUNTIFS(Table2[Sub-Sector],Table3[[#This Row],[Sub-Sector]],Table2[% Away From Day Low],"&gt;=0.05")/Table3[[#This Row],[Count]]</f>
        <v>5.8823529411764705E-2</v>
      </c>
      <c r="K60" s="1">
        <f>COUNTIFS(Table2[Sub-Sector],Table3[[#This Row],[Sub-Sector]],Table2[% Away From Day High],"&lt;=0.05")/Table3[[#This Row],[Count]]</f>
        <v>0.94117647058823528</v>
      </c>
      <c r="L60" s="1">
        <f>COUNTIFS(Table2[Sub-Sector],Table3[[#This Row],[Sub-Sector]],Table2[% Away From Current Week Low],"&gt;=0.05")/Table3[[#This Row],[Count]]</f>
        <v>0.52941176470588236</v>
      </c>
      <c r="M60" s="1">
        <f>COUNTIFS(Table2[Sub-Sector],Table3[[#This Row],[Sub-Sector]],Table2[% Away From Current Week High],"&lt;=0.05")/Table3[[#This Row],[Count]]</f>
        <v>0.94117647058823528</v>
      </c>
      <c r="N60" s="1">
        <f>COUNTIFS(Table2[Sub-Sector],Table3[[#This Row],[Sub-Sector]],Table2[% Away From Current Month Low],"&gt;=0.05")/Table3[[#This Row],[Count]]</f>
        <v>0.52941176470588236</v>
      </c>
      <c r="O60" s="1">
        <f>COUNTIFS(Table2[Sub-Sector],Table3[[#This Row],[Sub-Sector]],Table2[% Away From Current Month High],"&lt;=0.05")/Table3[[#This Row],[Count]]</f>
        <v>0.94117647058823528</v>
      </c>
      <c r="P60" s="1">
        <f>COUNTIFS(Table2[Sub-Sector],Table3[[#This Row],[Sub-Sector]],Table2[% Away From 52W High],"&lt;=10")/Table3[[#This Row],[Count]]</f>
        <v>0.35294117647058826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1</v>
      </c>
      <c r="S60" s="1">
        <f>COUNTIFS(Table2[Sub-Sector],Table3[[#This Row],[Sub-Sector]],Table2[% Price above 50 EMA],"&gt;=0")/Table3[[#This Row],[Count]]</f>
        <v>0.76470588235294112</v>
      </c>
      <c r="T60" s="1">
        <f>COUNTIFS(Table2[Sub-Sector],Table3[[#This Row],[Sub-Sector]],Table2[% Price above 200 EMA],"&gt;=0")/Table3[[#This Row],[Count]]</f>
        <v>0.70588235294117652</v>
      </c>
      <c r="U60" s="1">
        <f>COUNTIFS(Table2[Sub-Sector],Table3[[#This Row],[Sub-Sector]],Table2[Rate of Change - Zone],"Positive")/Table3[[#This Row],[Count]]</f>
        <v>1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60">
        <f>_xlfn.RANK.AVG(Table3[[#This Row],[Score]],Table3[Score],1)</f>
        <v>42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0">
        <f>_xlfn.RANK.AVG(Table3[[#This Row],[Score 2 ]],Table3[[Score 2 ]],1)</f>
        <v>59</v>
      </c>
    </row>
    <row r="61" spans="1:26" x14ac:dyDescent="0.3">
      <c r="A61" t="s">
        <v>247</v>
      </c>
      <c r="B61">
        <f>COUNTIFS(Table2[Sub-Sector],Table3[[#This Row],[Sub-Sector]])</f>
        <v>12</v>
      </c>
      <c r="C61" s="1">
        <f>COUNTIFS(Table2[Sub-Sector],Table3[[#This Row],[Sub-Sector]],Table2[Uptrend],"Uptrend")/Table3[[#This Row],[Count]]</f>
        <v>0.33333333333333331</v>
      </c>
      <c r="D61" s="1">
        <f>COUNTIFS(Table2[Sub-Sector],Table3[[#This Row],[Sub-Sector]],Table2[1W Return vs Nifty],"&gt;=5")/Table3[[#This Row],[Count]]</f>
        <v>8.3333333333333329E-2</v>
      </c>
      <c r="E61" s="1">
        <f>COUNTIFS(Table2[Sub-Sector],Table3[[#This Row],[Sub-Sector]],Table2[1M Return vs Nifty],"&gt;=5")/Table3[[#This Row],[Count]]</f>
        <v>0.33333333333333331</v>
      </c>
      <c r="F61" s="1">
        <f>COUNTIFS(Table2[Sub-Sector],Table3[[#This Row],[Sub-Sector]],Table2[6M Return vs Nifty],"&gt;=10")/Table3[[#This Row],[Count]]</f>
        <v>0.33333333333333331</v>
      </c>
      <c r="G61" s="1">
        <f>COUNTIFS(Table2[Sub-Sector],Table3[[#This Row],[Sub-Sector]],Table2[1Y Return vs Nifty],"&gt;=10")/Table3[[#This Row],[Count]]</f>
        <v>0.33333333333333331</v>
      </c>
      <c r="H61" s="1">
        <f>COUNTIFS(Table2[Sub-Sector],Table3[[#This Row],[Sub-Sector]],Table2[RSI Exponential â€“ 14D],"&gt;=50")/Table3[[#This Row],[Count]]</f>
        <v>0.91666666666666663</v>
      </c>
      <c r="I61" s="1">
        <f>COUNTIFS(Table2[Sub-Sector],Table3[[#This Row],[Sub-Sector]],Table2[Relative Volume],"&gt;=1")/Table3[[#This Row],[Count]]</f>
        <v>0.66666666666666663</v>
      </c>
      <c r="J61" s="1">
        <f>COUNTIFS(Table2[Sub-Sector],Table3[[#This Row],[Sub-Sector]],Table2[% Away From Day Low],"&gt;=0.05")/Table3[[#This Row],[Count]]</f>
        <v>8.3333333333333329E-2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0.5</v>
      </c>
      <c r="M61" s="1">
        <f>COUNTIFS(Table2[Sub-Sector],Table3[[#This Row],[Sub-Sector]],Table2[% Away From Current Week High],"&lt;=0.05")/Table3[[#This Row],[Count]]</f>
        <v>0.91666666666666663</v>
      </c>
      <c r="N61" s="1">
        <f>COUNTIFS(Table2[Sub-Sector],Table3[[#This Row],[Sub-Sector]],Table2[% Away From Current Month Low],"&gt;=0.05")/Table3[[#This Row],[Count]]</f>
        <v>0.5</v>
      </c>
      <c r="O61" s="1">
        <f>COUNTIFS(Table2[Sub-Sector],Table3[[#This Row],[Sub-Sector]],Table2[% Away From Current Month High],"&lt;=0.05")/Table3[[#This Row],[Count]]</f>
        <v>0.91666666666666663</v>
      </c>
      <c r="P61" s="1">
        <f>COUNTIFS(Table2[Sub-Sector],Table3[[#This Row],[Sub-Sector]],Table2[% Away From 52W High],"&lt;=10")/Table3[[#This Row],[Count]]</f>
        <v>0.25</v>
      </c>
      <c r="Q61" s="1">
        <f>COUNTIFS(Table2[Sub-Sector],Table3[[#This Row],[Sub-Sector]],Table2[% Away From 52W Low],"&gt;=10")/Table3[[#This Row],[Count]]</f>
        <v>0.83333333333333337</v>
      </c>
      <c r="R61" s="1">
        <f>COUNTIFS(Table2[Sub-Sector],Table3[[#This Row],[Sub-Sector]],Table2[% Price above 20 EMA],"&gt;=0")/Table3[[#This Row],[Count]]</f>
        <v>0.91666666666666663</v>
      </c>
      <c r="S61" s="1">
        <f>COUNTIFS(Table2[Sub-Sector],Table3[[#This Row],[Sub-Sector]],Table2[% Price above 50 EMA],"&gt;=0")/Table3[[#This Row],[Count]]</f>
        <v>0.58333333333333337</v>
      </c>
      <c r="T61" s="1">
        <f>COUNTIFS(Table2[Sub-Sector],Table3[[#This Row],[Sub-Sector]],Table2[% Price above 200 EMA],"&gt;=0")/Table3[[#This Row],[Count]]</f>
        <v>0.58333333333333337</v>
      </c>
      <c r="U61" s="1">
        <f>COUNTIFS(Table2[Sub-Sector],Table3[[#This Row],[Sub-Sector]],Table2[Rate of Change - Zone],"Positive")/Table3[[#This Row],[Count]]</f>
        <v>0.91666666666666663</v>
      </c>
      <c r="V61" s="1">
        <f>COUNTIFS(Table2[Sub-Sector],Table3[[#This Row],[Sub-Sector]],Table2[Sharpe Ratio],"&gt;=0.10")/Table3[[#This Row],[Count]]</f>
        <v>0.41666666666666669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388.5</v>
      </c>
      <c r="X61">
        <f>_xlfn.RANK.AVG(Table3[[#This Row],[Score]],Table3[Score],1)</f>
        <v>47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61">
        <f>_xlfn.RANK.AVG(Table3[[#This Row],[Score 2 ]],Table3[[Score 2 ]],1)</f>
        <v>60</v>
      </c>
    </row>
    <row r="62" spans="1:26" x14ac:dyDescent="0.3">
      <c r="A62" t="s">
        <v>953</v>
      </c>
      <c r="B62">
        <f>COUNTIFS(Table2[Sub-Sector],Table3[[#This Row],[Sub-Sector]])</f>
        <v>2</v>
      </c>
      <c r="C62" s="1">
        <f>COUNTIFS(Table2[Sub-Sector],Table3[[#This Row],[Sub-Sector]],Table2[Uptrend],"Uptrend")/Table3[[#This Row],[Count]]</f>
        <v>0.5</v>
      </c>
      <c r="D62" s="1">
        <f>COUNTIFS(Table2[Sub-Sector],Table3[[#This Row],[Sub-Sector]],Table2[1W Return vs Nifty],"&gt;=5")/Table3[[#This Row],[Count]]</f>
        <v>0.5</v>
      </c>
      <c r="E62" s="1">
        <f>COUNTIFS(Table2[Sub-Sector],Table3[[#This Row],[Sub-Sector]],Table2[1M Return vs Nifty],"&gt;=5")/Table3[[#This Row],[Count]]</f>
        <v>0.5</v>
      </c>
      <c r="F62" s="1">
        <f>COUNTIFS(Table2[Sub-Sector],Table3[[#This Row],[Sub-Sector]],Table2[6M Return vs Nifty],"&gt;=10")/Table3[[#This Row],[Count]]</f>
        <v>0.5</v>
      </c>
      <c r="G62" s="1">
        <f>COUNTIFS(Table2[Sub-Sector],Table3[[#This Row],[Sub-Sector]],Table2[1Y Return vs Nifty],"&gt;=10")/Table3[[#This Row],[Count]]</f>
        <v>0.5</v>
      </c>
      <c r="H62" s="1">
        <f>COUNTIFS(Table2[Sub-Sector],Table3[[#This Row],[Sub-Sector]],Table2[RSI Exponential â€“ 14D],"&gt;=50")/Table3[[#This Row],[Count]]</f>
        <v>1</v>
      </c>
      <c r="I62" s="1">
        <f>COUNTIFS(Table2[Sub-Sector],Table3[[#This Row],[Sub-Sector]],Table2[Relative Volume],"&gt;=1")/Table3[[#This Row],[Count]]</f>
        <v>0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0.5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0.5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1</v>
      </c>
      <c r="S62" s="1">
        <f>COUNTIFS(Table2[Sub-Sector],Table3[[#This Row],[Sub-Sector]],Table2[% Price above 50 EMA],"&gt;=0")/Table3[[#This Row],[Count]]</f>
        <v>1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1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62">
        <f>_xlfn.RANK.AVG(Table3[[#This Row],[Score]],Table3[Score],1)</f>
        <v>22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2">
        <f>_xlfn.RANK.AVG(Table3[[#This Row],[Score 2 ]],Table3[[Score 2 ]],1)</f>
        <v>62</v>
      </c>
    </row>
    <row r="63" spans="1:26" x14ac:dyDescent="0.3">
      <c r="A63" t="s">
        <v>1001</v>
      </c>
      <c r="B63">
        <f>COUNTIFS(Table2[Sub-Sector],Table3[[#This Row],[Sub-Sector]])</f>
        <v>2</v>
      </c>
      <c r="C63" s="1">
        <f>COUNTIFS(Table2[Sub-Sector],Table3[[#This Row],[Sub-Sector]],Table2[Uptrend],"Uptrend")/Table3[[#This Row],[Count]]</f>
        <v>0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0.5</v>
      </c>
      <c r="G63" s="1">
        <f>COUNTIFS(Table2[Sub-Sector],Table3[[#This Row],[Sub-Sector]],Table2[1Y Return vs Nifty],"&gt;=10")/Table3[[#This Row],[Count]]</f>
        <v>0.5</v>
      </c>
      <c r="H63" s="1">
        <f>COUNTIFS(Table2[Sub-Sector],Table3[[#This Row],[Sub-Sector]],Table2[RSI Exponential â€“ 14D],"&gt;=50")/Table3[[#This Row],[Count]]</f>
        <v>1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0.5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0.5</v>
      </c>
      <c r="O63" s="1">
        <f>COUNTIFS(Table2[Sub-Sector],Table3[[#This Row],[Sub-Sector]],Table2[% Away From Current Month High],"&lt;=0.05")/Table3[[#This Row],[Count]]</f>
        <v>1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1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0.5</v>
      </c>
      <c r="U63" s="1">
        <f>COUNTIFS(Table2[Sub-Sector],Table3[[#This Row],[Sub-Sector]],Table2[Rate of Change - Zone],"Positive")/Table3[[#This Row],[Count]]</f>
        <v>1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63">
        <f>_xlfn.RANK.AVG(Table3[[#This Row],[Score]],Table3[Score],1)</f>
        <v>92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3">
        <f>_xlfn.RANK.AVG(Table3[[#This Row],[Score 2 ]],Table3[[Score 2 ]],1)</f>
        <v>62</v>
      </c>
    </row>
    <row r="64" spans="1:26" x14ac:dyDescent="0.3">
      <c r="A64" t="s">
        <v>1578</v>
      </c>
      <c r="B64">
        <f>COUNTIFS(Table2[Sub-Sector],Table3[[#This Row],[Sub-Sector]])</f>
        <v>2</v>
      </c>
      <c r="C64" s="1">
        <f>COUNTIFS(Table2[Sub-Sector],Table3[[#This Row],[Sub-Sector]],Table2[Uptrend],"Uptrend")/Table3[[#This Row],[Count]]</f>
        <v>0.5</v>
      </c>
      <c r="D64" s="1">
        <f>COUNTIFS(Table2[Sub-Sector],Table3[[#This Row],[Sub-Sector]],Table2[1W Return vs Nifty],"&gt;=5")/Table3[[#This Row],[Count]]</f>
        <v>0.5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1</v>
      </c>
      <c r="I64" s="1">
        <f>COUNTIFS(Table2[Sub-Sector],Table3[[#This Row],[Sub-Sector]],Table2[Relative Volume],"&gt;=1")/Table3[[#This Row],[Count]]</f>
        <v>0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0.5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0.5</v>
      </c>
      <c r="O64" s="1">
        <f>COUNTIFS(Table2[Sub-Sector],Table3[[#This Row],[Sub-Sector]],Table2[% Away From Current Month High],"&lt;=0.05")/Table3[[#This Row],[Count]]</f>
        <v>1</v>
      </c>
      <c r="P64" s="1">
        <f>COUNTIFS(Table2[Sub-Sector],Table3[[#This Row],[Sub-Sector]],Table2[% Away From 52W High],"&lt;=10")/Table3[[#This Row],[Count]]</f>
        <v>0.5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1</v>
      </c>
      <c r="S64" s="1">
        <f>COUNTIFS(Table2[Sub-Sector],Table3[[#This Row],[Sub-Sector]],Table2[% Price above 50 EMA],"&gt;=0")/Table3[[#This Row],[Count]]</f>
        <v>1</v>
      </c>
      <c r="T64" s="1">
        <f>COUNTIFS(Table2[Sub-Sector],Table3[[#This Row],[Sub-Sector]],Table2[% Price above 200 EMA],"&gt;=0")/Table3[[#This Row],[Count]]</f>
        <v>1</v>
      </c>
      <c r="U64" s="1">
        <f>COUNTIFS(Table2[Sub-Sector],Table3[[#This Row],[Sub-Sector]],Table2[Rate of Change - Zone],"Positive")/Table3[[#This Row],[Count]]</f>
        <v>1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64">
        <f>_xlfn.RANK.AVG(Table3[[#This Row],[Score]],Table3[Score],1)</f>
        <v>46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4">
        <f>_xlfn.RANK.AVG(Table3[[#This Row],[Score 2 ]],Table3[[Score 2 ]],1)</f>
        <v>62</v>
      </c>
    </row>
    <row r="65" spans="1:26" x14ac:dyDescent="0.3">
      <c r="A65" t="s">
        <v>139</v>
      </c>
      <c r="B65">
        <f>COUNTIFS(Table2[Sub-Sector],Table3[[#This Row],[Sub-Sector]])</f>
        <v>4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0.5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</v>
      </c>
      <c r="G65" s="1">
        <f>COUNTIFS(Table2[Sub-Sector],Table3[[#This Row],[Sub-Sector]],Table2[1Y Return vs Nifty],"&gt;=10")/Table3[[#This Row],[Count]]</f>
        <v>0.75</v>
      </c>
      <c r="H65" s="1">
        <f>COUNTIFS(Table2[Sub-Sector],Table3[[#This Row],[Sub-Sector]],Table2[RSI Exponential â€“ 14D],"&gt;=50")/Table3[[#This Row],[Count]]</f>
        <v>0.75</v>
      </c>
      <c r="I65" s="1">
        <f>COUNTIFS(Table2[Sub-Sector],Table3[[#This Row],[Sub-Sector]],Table2[Relative Volume],"&gt;=1")/Table3[[#This Row],[Count]]</f>
        <v>0.75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0.75</v>
      </c>
      <c r="L65" s="1">
        <f>COUNTIFS(Table2[Sub-Sector],Table3[[#This Row],[Sub-Sector]],Table2[% Away From Current Week Low],"&gt;=0.05")/Table3[[#This Row],[Count]]</f>
        <v>0.25</v>
      </c>
      <c r="M65" s="1">
        <f>COUNTIFS(Table2[Sub-Sector],Table3[[#This Row],[Sub-Sector]],Table2[% Away From Current Week High],"&lt;=0.05")/Table3[[#This Row],[Count]]</f>
        <v>0.75</v>
      </c>
      <c r="N65" s="1">
        <f>COUNTIFS(Table2[Sub-Sector],Table3[[#This Row],[Sub-Sector]],Table2[% Away From Current Month Low],"&gt;=0.05")/Table3[[#This Row],[Count]]</f>
        <v>0.25</v>
      </c>
      <c r="O65" s="1">
        <f>COUNTIFS(Table2[Sub-Sector],Table3[[#This Row],[Sub-Sector]],Table2[% Away From Current Month High],"&lt;=0.05")/Table3[[#This Row],[Count]]</f>
        <v>0.75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0.75</v>
      </c>
      <c r="S65" s="1">
        <f>COUNTIFS(Table2[Sub-Sector],Table3[[#This Row],[Sub-Sector]],Table2[% Price above 50 EMA],"&gt;=0")/Table3[[#This Row],[Count]]</f>
        <v>0.5</v>
      </c>
      <c r="T65" s="1">
        <f>COUNTIFS(Table2[Sub-Sector],Table3[[#This Row],[Sub-Sector]],Table2[% Price above 200 EMA],"&gt;=0")/Table3[[#This Row],[Count]]</f>
        <v>0.25</v>
      </c>
      <c r="U65" s="1">
        <f>COUNTIFS(Table2[Sub-Sector],Table3[[#This Row],[Sub-Sector]],Table2[Rate of Change - Zone],"Positive")/Table3[[#This Row],[Count]]</f>
        <v>0.75</v>
      </c>
      <c r="V65" s="1">
        <f>COUNTIFS(Table2[Sub-Sector],Table3[[#This Row],[Sub-Sector]],Table2[Sharpe Ratio],"&gt;=0.10")/Table3[[#This Row],[Count]]</f>
        <v>0.75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453.5</v>
      </c>
      <c r="X65">
        <f>_xlfn.RANK.AVG(Table3[[#This Row],[Score]],Table3[Score],1)</f>
        <v>74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5">
        <f>_xlfn.RANK.AVG(Table3[[#This Row],[Score 2 ]],Table3[[Score 2 ]],1)</f>
        <v>64</v>
      </c>
    </row>
    <row r="66" spans="1:26" x14ac:dyDescent="0.3">
      <c r="A66" t="s">
        <v>88</v>
      </c>
      <c r="B66">
        <f>COUNTIFS(Table2[Sub-Sector],Table3[[#This Row],[Sub-Sector]])</f>
        <v>3</v>
      </c>
      <c r="C66" s="1">
        <f>COUNTIFS(Table2[Sub-Sector],Table3[[#This Row],[Sub-Sector]],Table2[Uptrend],"Uptrend")/Table3[[#This Row],[Count]]</f>
        <v>0</v>
      </c>
      <c r="D66" s="1">
        <f>COUNTIFS(Table2[Sub-Sector],Table3[[#This Row],[Sub-Sector]],Table2[1W Return vs Nifty],"&gt;=5")/Table3[[#This Row],[Count]]</f>
        <v>0.66666666666666663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</v>
      </c>
      <c r="G66" s="1">
        <f>COUNTIFS(Table2[Sub-Sector],Table3[[#This Row],[Sub-Sector]],Table2[1Y Return vs Nifty],"&gt;=10")/Table3[[#This Row],[Count]]</f>
        <v>0.66666666666666663</v>
      </c>
      <c r="H66" s="1">
        <f>COUNTIFS(Table2[Sub-Sector],Table3[[#This Row],[Sub-Sector]],Table2[RSI Exponential â€“ 14D],"&gt;=50")/Table3[[#This Row],[Count]]</f>
        <v>0.66666666666666663</v>
      </c>
      <c r="I66" s="1">
        <f>COUNTIFS(Table2[Sub-Sector],Table3[[#This Row],[Sub-Sector]],Table2[Relative Volume],"&gt;=1")/Table3[[#This Row],[Count]]</f>
        <v>1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0.66666666666666663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0.66666666666666663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0.66666666666666663</v>
      </c>
      <c r="S66" s="1">
        <f>COUNTIFS(Table2[Sub-Sector],Table3[[#This Row],[Sub-Sector]],Table2[% Price above 50 EMA],"&gt;=0")/Table3[[#This Row],[Count]]</f>
        <v>0.33333333333333331</v>
      </c>
      <c r="T66" s="1">
        <f>COUNTIFS(Table2[Sub-Sector],Table3[[#This Row],[Sub-Sector]],Table2[% Price above 200 EMA],"&gt;=0")/Table3[[#This Row],[Count]]</f>
        <v>0</v>
      </c>
      <c r="U66" s="1">
        <f>COUNTIFS(Table2[Sub-Sector],Table3[[#This Row],[Sub-Sector]],Table2[Rate of Change - Zone],"Positive")/Table3[[#This Row],[Count]]</f>
        <v>0.66666666666666663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</v>
      </c>
      <c r="X66">
        <f>_xlfn.RANK.AVG(Table3[[#This Row],[Score]],Table3[Score],1)</f>
        <v>52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6">
        <f>_xlfn.RANK.AVG(Table3[[#This Row],[Score 2 ]],Table3[[Score 2 ]],1)</f>
        <v>65</v>
      </c>
    </row>
    <row r="67" spans="1:26" x14ac:dyDescent="0.3">
      <c r="A67" t="s">
        <v>1043</v>
      </c>
      <c r="B67">
        <f>COUNTIFS(Table2[Sub-Sector],Table3[[#This Row],[Sub-Sector]])</f>
        <v>2</v>
      </c>
      <c r="C67" s="1">
        <f>COUNTIFS(Table2[Sub-Sector],Table3[[#This Row],[Sub-Sector]],Table2[Uptrend],"Uptrend")/Table3[[#This Row],[Count]]</f>
        <v>0</v>
      </c>
      <c r="D67" s="1">
        <f>COUNTIFS(Table2[Sub-Sector],Table3[[#This Row],[Sub-Sector]],Table2[1W Return vs Nifty],"&gt;=5")/Table3[[#This Row],[Count]]</f>
        <v>0.5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1</v>
      </c>
      <c r="I67" s="1">
        <f>COUNTIFS(Table2[Sub-Sector],Table3[[#This Row],[Sub-Sector]],Table2[Relative Volume],"&gt;=1")/Table3[[#This Row],[Count]]</f>
        <v>0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1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1</v>
      </c>
      <c r="S67" s="1">
        <f>COUNTIFS(Table2[Sub-Sector],Table3[[#This Row],[Sub-Sector]],Table2[% Price above 50 EMA],"&gt;=0")/Table3[[#This Row],[Count]]</f>
        <v>0.5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1</v>
      </c>
      <c r="V67" s="1">
        <f>COUNTIFS(Table2[Sub-Sector],Table3[[#This Row],[Sub-Sector]],Table2[Sharpe Ratio],"&gt;=0.10")/Table3[[#This Row],[Count]]</f>
        <v>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67">
        <f>_xlfn.RANK.AVG(Table3[[#This Row],[Score]],Table3[Score],1)</f>
        <v>80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7">
        <f>_xlfn.RANK.AVG(Table3[[#This Row],[Score 2 ]],Table3[[Score 2 ]],1)</f>
        <v>68</v>
      </c>
    </row>
    <row r="68" spans="1:26" x14ac:dyDescent="0.3">
      <c r="A68" t="s">
        <v>158</v>
      </c>
      <c r="B68">
        <f>COUNTIFS(Table2[Sub-Sector],Table3[[#This Row],[Sub-Sector]])</f>
        <v>1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1</v>
      </c>
      <c r="F68" s="1">
        <f>COUNTIFS(Table2[Sub-Sector],Table3[[#This Row],[Sub-Sector]],Table2[6M Return vs Nifty],"&gt;=10")/Table3[[#This Row],[Count]]</f>
        <v>0</v>
      </c>
      <c r="G68" s="1">
        <f>COUNTIFS(Table2[Sub-Sector],Table3[[#This Row],[Sub-Sector]],Table2[1Y Return vs Nifty],"&gt;=10")/Table3[[#This Row],[Count]]</f>
        <v>1</v>
      </c>
      <c r="H68" s="1">
        <f>COUNTIFS(Table2[Sub-Sector],Table3[[#This Row],[Sub-Sector]],Table2[RSI Exponential â€“ 14D],"&gt;=50")/Table3[[#This Row],[Count]]</f>
        <v>1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1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1</v>
      </c>
      <c r="S68" s="1">
        <f>COUNTIFS(Table2[Sub-Sector],Table3[[#This Row],[Sub-Sector]],Table2[% Price above 50 EMA],"&gt;=0")/Table3[[#This Row],[Count]]</f>
        <v>1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1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68">
        <f>_xlfn.RANK.AVG(Table3[[#This Row],[Score]],Table3[Score],1)</f>
        <v>68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8">
        <f>_xlfn.RANK.AVG(Table3[[#This Row],[Score 2 ]],Table3[[Score 2 ]],1)</f>
        <v>68</v>
      </c>
    </row>
    <row r="69" spans="1:26" x14ac:dyDescent="0.3">
      <c r="A69" t="s">
        <v>295</v>
      </c>
      <c r="B69">
        <f>COUNTIFS(Table2[Sub-Sector],Table3[[#This Row],[Sub-Sector]])</f>
        <v>1</v>
      </c>
      <c r="C69" s="1">
        <f>COUNTIFS(Table2[Sub-Sector],Table3[[#This Row],[Sub-Sector]],Table2[Uptrend],"Uptrend")/Table3[[#This Row],[Count]]</f>
        <v>0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1</v>
      </c>
      <c r="H69" s="1">
        <f>COUNTIFS(Table2[Sub-Sector],Table3[[#This Row],[Sub-Sector]],Table2[RSI Exponential â€“ 14D],"&gt;=50")/Table3[[#This Row],[Count]]</f>
        <v>1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1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1</v>
      </c>
      <c r="S69" s="1">
        <f>COUNTIFS(Table2[Sub-Sector],Table3[[#This Row],[Sub-Sector]],Table2[% Price above 50 EMA],"&gt;=0")/Table3[[#This Row],[Count]]</f>
        <v>1</v>
      </c>
      <c r="T69" s="1">
        <f>COUNTIFS(Table2[Sub-Sector],Table3[[#This Row],[Sub-Sector]],Table2[% Price above 200 EMA],"&gt;=0")/Table3[[#This Row],[Count]]</f>
        <v>1</v>
      </c>
      <c r="U69" s="1">
        <f>COUNTIFS(Table2[Sub-Sector],Table3[[#This Row],[Sub-Sector]],Table2[Rate of Change - Zone],"Positive")/Table3[[#This Row],[Count]]</f>
        <v>1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69">
        <f>_xlfn.RANK.AVG(Table3[[#This Row],[Score]],Table3[Score],1)</f>
        <v>97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9">
        <f>_xlfn.RANK.AVG(Table3[[#This Row],[Score 2 ]],Table3[[Score 2 ]],1)</f>
        <v>68</v>
      </c>
    </row>
    <row r="70" spans="1:26" x14ac:dyDescent="0.3">
      <c r="A70" t="s">
        <v>1763</v>
      </c>
      <c r="B70">
        <f>COUNTIFS(Table2[Sub-Sector],Table3[[#This Row],[Sub-Sector]])</f>
        <v>1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1</v>
      </c>
      <c r="H70" s="1">
        <f>COUNTIFS(Table2[Sub-Sector],Table3[[#This Row],[Sub-Sector]],Table2[RSI Exponential â€“ 14D],"&gt;=50")/Table3[[#This Row],[Count]]</f>
        <v>1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1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1</v>
      </c>
      <c r="O70" s="1">
        <f>COUNTIFS(Table2[Sub-Sector],Table3[[#This Row],[Sub-Sector]],Table2[% Away From Current Month High],"&lt;=0.05")/Table3[[#This Row],[Count]]</f>
        <v>1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1</v>
      </c>
      <c r="S70" s="1">
        <f>COUNTIFS(Table2[Sub-Sector],Table3[[#This Row],[Sub-Sector]],Table2[% Price above 50 EMA],"&gt;=0")/Table3[[#This Row],[Count]]</f>
        <v>1</v>
      </c>
      <c r="T70" s="1">
        <f>COUNTIFS(Table2[Sub-Sector],Table3[[#This Row],[Sub-Sector]],Table2[% Price above 200 EMA],"&gt;=0")/Table3[[#This Row],[Count]]</f>
        <v>1</v>
      </c>
      <c r="U70" s="1">
        <f>COUNTIFS(Table2[Sub-Sector],Table3[[#This Row],[Sub-Sector]],Table2[Rate of Change - Zone],"Positive")/Table3[[#This Row],[Count]]</f>
        <v>1</v>
      </c>
      <c r="V70" s="1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70">
        <f>_xlfn.RANK.AVG(Table3[[#This Row],[Score]],Table3[Score],1)</f>
        <v>97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70">
        <f>_xlfn.RANK.AVG(Table3[[#This Row],[Score 2 ]],Table3[[Score 2 ]],1)</f>
        <v>68</v>
      </c>
    </row>
    <row r="71" spans="1:26" x14ac:dyDescent="0.3">
      <c r="A71" t="s">
        <v>672</v>
      </c>
      <c r="B71">
        <f>COUNTIFS(Table2[Sub-Sector],Table3[[#This Row],[Sub-Sector]])</f>
        <v>1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</v>
      </c>
      <c r="G71" s="1">
        <f>COUNTIFS(Table2[Sub-Sector],Table3[[#This Row],[Sub-Sector]],Table2[1Y Return vs Nifty],"&gt;=10")/Table3[[#This Row],[Count]]</f>
        <v>1</v>
      </c>
      <c r="H71" s="1">
        <f>COUNTIFS(Table2[Sub-Sector],Table3[[#This Row],[Sub-Sector]],Table2[RSI Exponential â€“ 14D],"&gt;=50")/Table3[[#This Row],[Count]]</f>
        <v>1</v>
      </c>
      <c r="I71" s="1">
        <f>COUNTIFS(Table2[Sub-Sector],Table3[[#This Row],[Sub-Sector]],Table2[Relative Volume],"&gt;=1")/Table3[[#This Row],[Count]]</f>
        <v>0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1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1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</v>
      </c>
      <c r="U71" s="1">
        <f>COUNTIFS(Table2[Sub-Sector],Table3[[#This Row],[Sub-Sector]],Table2[Rate of Change - Zone],"Positive")/Table3[[#This Row],[Count]]</f>
        <v>1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71">
        <f>_xlfn.RANK.AVG(Table3[[#This Row],[Score]],Table3[Score],1)</f>
        <v>97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71">
        <f>_xlfn.RANK.AVG(Table3[[#This Row],[Score 2 ]],Table3[[Score 2 ]],1)</f>
        <v>68</v>
      </c>
    </row>
    <row r="72" spans="1:26" x14ac:dyDescent="0.3">
      <c r="A72" t="s">
        <v>585</v>
      </c>
      <c r="B72">
        <f>COUNTIFS(Table2[Sub-Sector],Table3[[#This Row],[Sub-Sector]])</f>
        <v>14</v>
      </c>
      <c r="C72" s="1">
        <f>COUNTIFS(Table2[Sub-Sector],Table3[[#This Row],[Sub-Sector]],Table2[Uptrend],"Uptrend")/Table3[[#This Row],[Count]]</f>
        <v>0.35714285714285715</v>
      </c>
      <c r="D72" s="1">
        <f>COUNTIFS(Table2[Sub-Sector],Table3[[#This Row],[Sub-Sector]],Table2[1W Return vs Nifty],"&gt;=5")/Table3[[#This Row],[Count]]</f>
        <v>0.5</v>
      </c>
      <c r="E72" s="1">
        <f>COUNTIFS(Table2[Sub-Sector],Table3[[#This Row],[Sub-Sector]],Table2[1M Return vs Nifty],"&gt;=5")/Table3[[#This Row],[Count]]</f>
        <v>0.35714285714285715</v>
      </c>
      <c r="F72" s="1">
        <f>COUNTIFS(Table2[Sub-Sector],Table3[[#This Row],[Sub-Sector]],Table2[6M Return vs Nifty],"&gt;=10")/Table3[[#This Row],[Count]]</f>
        <v>0.6428571428571429</v>
      </c>
      <c r="G72" s="1">
        <f>COUNTIFS(Table2[Sub-Sector],Table3[[#This Row],[Sub-Sector]],Table2[1Y Return vs Nifty],"&gt;=10")/Table3[[#This Row],[Count]]</f>
        <v>0.2857142857142857</v>
      </c>
      <c r="H72" s="1">
        <f>COUNTIFS(Table2[Sub-Sector],Table3[[#This Row],[Sub-Sector]],Table2[RSI Exponential â€“ 14D],"&gt;=50")/Table3[[#This Row],[Count]]</f>
        <v>0.7857142857142857</v>
      </c>
      <c r="I72" s="1">
        <f>COUNTIFS(Table2[Sub-Sector],Table3[[#This Row],[Sub-Sector]],Table2[Relative Volume],"&gt;=1")/Table3[[#This Row],[Count]]</f>
        <v>0.35714285714285715</v>
      </c>
      <c r="J72" s="1">
        <f>COUNTIFS(Table2[Sub-Sector],Table3[[#This Row],[Sub-Sector]],Table2[% Away From Day Low],"&gt;=0.05")/Table3[[#This Row],[Count]]</f>
        <v>7.1428571428571425E-2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0.6428571428571429</v>
      </c>
      <c r="M72" s="1">
        <f>COUNTIFS(Table2[Sub-Sector],Table3[[#This Row],[Sub-Sector]],Table2[% Away From Current Week High],"&lt;=0.05")/Table3[[#This Row],[Count]]</f>
        <v>0.8571428571428571</v>
      </c>
      <c r="N72" s="1">
        <f>COUNTIFS(Table2[Sub-Sector],Table3[[#This Row],[Sub-Sector]],Table2[% Away From Current Month Low],"&gt;=0.05")/Table3[[#This Row],[Count]]</f>
        <v>0.6428571428571429</v>
      </c>
      <c r="O72" s="1">
        <f>COUNTIFS(Table2[Sub-Sector],Table3[[#This Row],[Sub-Sector]],Table2[% Away From Current Month High],"&lt;=0.05")/Table3[[#This Row],[Count]]</f>
        <v>0.8571428571428571</v>
      </c>
      <c r="P72" s="1">
        <f>COUNTIFS(Table2[Sub-Sector],Table3[[#This Row],[Sub-Sector]],Table2[% Away From 52W High],"&lt;=10")/Table3[[#This Row],[Count]]</f>
        <v>0.14285714285714285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0.7142857142857143</v>
      </c>
      <c r="S72" s="1">
        <f>COUNTIFS(Table2[Sub-Sector],Table3[[#This Row],[Sub-Sector]],Table2[% Price above 50 EMA],"&gt;=0")/Table3[[#This Row],[Count]]</f>
        <v>0.7857142857142857</v>
      </c>
      <c r="T72" s="1">
        <f>COUNTIFS(Table2[Sub-Sector],Table3[[#This Row],[Sub-Sector]],Table2[% Price above 200 EMA],"&gt;=0")/Table3[[#This Row],[Count]]</f>
        <v>0.7142857142857143</v>
      </c>
      <c r="U72" s="1">
        <f>COUNTIFS(Table2[Sub-Sector],Table3[[#This Row],[Sub-Sector]],Table2[Rate of Change - Zone],"Positive")/Table3[[#This Row],[Count]]</f>
        <v>0.8571428571428571</v>
      </c>
      <c r="V72" s="1">
        <f>COUNTIFS(Table2[Sub-Sector],Table3[[#This Row],[Sub-Sector]],Table2[Sharpe Ratio],"&gt;=0.10")/Table3[[#This Row],[Count]]</f>
        <v>0.21428571428571427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72">
        <f>_xlfn.RANK.AVG(Table3[[#This Row],[Score]],Table3[Score],1)</f>
        <v>36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72">
        <f>_xlfn.RANK.AVG(Table3[[#This Row],[Score 2 ]],Table3[[Score 2 ]],1)</f>
        <v>71</v>
      </c>
    </row>
    <row r="73" spans="1:26" x14ac:dyDescent="0.3">
      <c r="A73" t="s">
        <v>1365</v>
      </c>
      <c r="B73">
        <f>COUNTIFS(Table2[Sub-Sector],Table3[[#This Row],[Sub-Sector]])</f>
        <v>1</v>
      </c>
      <c r="C73" s="1">
        <f>COUNTIFS(Table2[Sub-Sector],Table3[[#This Row],[Sub-Sector]],Table2[Uptrend],"Uptrend")/Table3[[#This Row],[Count]]</f>
        <v>1</v>
      </c>
      <c r="D73" s="1">
        <f>COUNTIFS(Table2[Sub-Sector],Table3[[#This Row],[Sub-Sector]],Table2[1W Return vs Nifty],"&gt;=5")/Table3[[#This Row],[Count]]</f>
        <v>1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1</v>
      </c>
      <c r="G73" s="1">
        <f>COUNTIFS(Table2[Sub-Sector],Table3[[#This Row],[Sub-Sector]],Table2[1Y Return vs Nifty],"&gt;=10")/Table3[[#This Row],[Count]]</f>
        <v>0</v>
      </c>
      <c r="H73" s="1">
        <f>COUNTIFS(Table2[Sub-Sector],Table3[[#This Row],[Sub-Sector]],Table2[RSI Exponential â€“ 14D],"&gt;=50")/Table3[[#This Row],[Count]]</f>
        <v>1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1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1</v>
      </c>
      <c r="O73" s="1">
        <f>COUNTIFS(Table2[Sub-Sector],Table3[[#This Row],[Sub-Sector]],Table2[% Away From Current Month High],"&lt;=0.05")/Table3[[#This Row],[Count]]</f>
        <v>1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1</v>
      </c>
      <c r="S73" s="1">
        <f>COUNTIFS(Table2[Sub-Sector],Table3[[#This Row],[Sub-Sector]],Table2[% Price above 50 EMA],"&gt;=0")/Table3[[#This Row],[Count]]</f>
        <v>1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1</v>
      </c>
      <c r="V73" s="1">
        <f>COUNTIFS(Table2[Sub-Sector],Table3[[#This Row],[Sub-Sector]],Table2[Sharpe Ratio],"&gt;=0.10")/Table3[[#This Row],[Count]]</f>
        <v>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</v>
      </c>
      <c r="X73">
        <f>_xlfn.RANK.AVG(Table3[[#This Row],[Score]],Table3[Score],1)</f>
        <v>40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73">
        <f>_xlfn.RANK.AVG(Table3[[#This Row],[Score 2 ]],Table3[[Score 2 ]],1)</f>
        <v>72</v>
      </c>
    </row>
    <row r="74" spans="1:26" x14ac:dyDescent="0.3">
      <c r="A74" t="s">
        <v>631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0.5</v>
      </c>
      <c r="E74" s="1">
        <f>COUNTIFS(Table2[Sub-Sector],Table3[[#This Row],[Sub-Sector]],Table2[1M Return vs Nifty],"&gt;=5")/Table3[[#This Row],[Count]]</f>
        <v>0.5</v>
      </c>
      <c r="F74" s="1">
        <f>COUNTIFS(Table2[Sub-Sector],Table3[[#This Row],[Sub-Sector]],Table2[6M Return vs Nifty],"&gt;=10")/Table3[[#This Row],[Count]]</f>
        <v>0</v>
      </c>
      <c r="G74" s="1">
        <f>COUNTIFS(Table2[Sub-Sector],Table3[[#This Row],[Sub-Sector]],Table2[1Y Return vs Nifty],"&gt;=10")/Table3[[#This Row],[Count]]</f>
        <v>0</v>
      </c>
      <c r="H74" s="1">
        <f>COUNTIFS(Table2[Sub-Sector],Table3[[#This Row],[Sub-Sector]],Table2[RSI Exponential â€“ 14D],"&gt;=50")/Table3[[#This Row],[Count]]</f>
        <v>1</v>
      </c>
      <c r="I74" s="1">
        <f>COUNTIFS(Table2[Sub-Sector],Table3[[#This Row],[Sub-Sector]],Table2[Relative Volume],"&gt;=1")/Table3[[#This Row],[Count]]</f>
        <v>1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0.5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0.5</v>
      </c>
      <c r="O74" s="1">
        <f>COUNTIFS(Table2[Sub-Sector],Table3[[#This Row],[Sub-Sector]],Table2[% Away From Current Month High],"&lt;=0.05")/Table3[[#This Row],[Count]]</f>
        <v>1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1</v>
      </c>
      <c r="S74" s="1">
        <f>COUNTIFS(Table2[Sub-Sector],Table3[[#This Row],[Sub-Sector]],Table2[% Price above 50 EMA],"&gt;=0")/Table3[[#This Row],[Count]]</f>
        <v>1</v>
      </c>
      <c r="T74" s="1">
        <f>COUNTIFS(Table2[Sub-Sector],Table3[[#This Row],[Sub-Sector]],Table2[% Price above 200 EMA],"&gt;=0")/Table3[[#This Row],[Count]]</f>
        <v>0.5</v>
      </c>
      <c r="U74" s="1">
        <f>COUNTIFS(Table2[Sub-Sector],Table3[[#This Row],[Sub-Sector]],Table2[Rate of Change - Zone],"Positive")/Table3[[#This Row],[Count]]</f>
        <v>1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74">
        <f>_xlfn.RANK.AVG(Table3[[#This Row],[Score]],Table3[Score],1)</f>
        <v>50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4">
        <f>_xlfn.RANK.AVG(Table3[[#This Row],[Score 2 ]],Table3[[Score 2 ]],1)</f>
        <v>74</v>
      </c>
    </row>
    <row r="75" spans="1:26" x14ac:dyDescent="0.3">
      <c r="A75" t="s">
        <v>353</v>
      </c>
      <c r="B75">
        <f>COUNTIFS(Table2[Sub-Sector],Table3[[#This Row],[Sub-Sector]])</f>
        <v>1</v>
      </c>
      <c r="C75" s="1">
        <f>COUNTIFS(Table2[Sub-Sector],Table3[[#This Row],[Sub-Sector]],Table2[Uptrend],"Uptrend")/Table3[[#This Row],[Count]]</f>
        <v>0</v>
      </c>
      <c r="D75" s="1">
        <f>COUNTIFS(Table2[Sub-Sector],Table3[[#This Row],[Sub-Sector]],Table2[1W Return vs Nifty],"&gt;=5")/Table3[[#This Row],[Count]]</f>
        <v>1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</v>
      </c>
      <c r="G75" s="1">
        <f>COUNTIFS(Table2[Sub-Sector],Table3[[#This Row],[Sub-Sector]],Table2[1Y Return vs Nifty],"&gt;=10")/Table3[[#This Row],[Count]]</f>
        <v>0</v>
      </c>
      <c r="H75" s="1">
        <f>COUNTIFS(Table2[Sub-Sector],Table3[[#This Row],[Sub-Sector]],Table2[RSI Exponential â€“ 14D],"&gt;=50")/Table3[[#This Row],[Count]]</f>
        <v>1</v>
      </c>
      <c r="I75" s="1">
        <f>COUNTIFS(Table2[Sub-Sector],Table3[[#This Row],[Sub-Sector]],Table2[Relative Volume],"&gt;=1")/Table3[[#This Row],[Count]]</f>
        <v>1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1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0</v>
      </c>
      <c r="U75" s="1">
        <f>COUNTIFS(Table2[Sub-Sector],Table3[[#This Row],[Sub-Sector]],Table2[Rate of Change - Zone],"Positive")/Table3[[#This Row],[Count]]</f>
        <v>1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</v>
      </c>
      <c r="X75">
        <f>_xlfn.RANK.AVG(Table3[[#This Row],[Score]],Table3[Score],1)</f>
        <v>70.5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5">
        <f>_xlfn.RANK.AVG(Table3[[#This Row],[Score 2 ]],Table3[[Score 2 ]],1)</f>
        <v>74</v>
      </c>
    </row>
    <row r="76" spans="1:26" x14ac:dyDescent="0.3">
      <c r="A76" t="s">
        <v>1470</v>
      </c>
      <c r="B76">
        <f>COUNTIFS(Table2[Sub-Sector],Table3[[#This Row],[Sub-Sector]])</f>
        <v>1</v>
      </c>
      <c r="C76" s="1">
        <f>COUNTIFS(Table2[Sub-Sector],Table3[[#This Row],[Sub-Sector]],Table2[Uptrend],"Uptrend")/Table3[[#This Row],[Count]]</f>
        <v>0</v>
      </c>
      <c r="D76" s="1">
        <f>COUNTIFS(Table2[Sub-Sector],Table3[[#This Row],[Sub-Sector]],Table2[1W Return vs Nifty],"&gt;=5")/Table3[[#This Row],[Count]]</f>
        <v>1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</v>
      </c>
      <c r="G76" s="1">
        <f>COUNTIFS(Table2[Sub-Sector],Table3[[#This Row],[Sub-Sector]],Table2[1Y Return vs Nifty],"&gt;=10")/Table3[[#This Row],[Count]]</f>
        <v>0</v>
      </c>
      <c r="H76" s="1">
        <f>COUNTIFS(Table2[Sub-Sector],Table3[[#This Row],[Sub-Sector]],Table2[RSI Exponential â€“ 14D],"&gt;=50")/Table3[[#This Row],[Count]]</f>
        <v>1</v>
      </c>
      <c r="I76" s="1">
        <f>COUNTIFS(Table2[Sub-Sector],Table3[[#This Row],[Sub-Sector]],Table2[Relative Volume],"&gt;=1")/Table3[[#This Row],[Count]]</f>
        <v>1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1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1</v>
      </c>
      <c r="O76" s="1">
        <f>COUNTIFS(Table2[Sub-Sector],Table3[[#This Row],[Sub-Sector]],Table2[% Away From Current Month High],"&lt;=0.05")/Table3[[#This Row],[Count]]</f>
        <v>1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1</v>
      </c>
      <c r="S76" s="1">
        <f>COUNTIFS(Table2[Sub-Sector],Table3[[#This Row],[Sub-Sector]],Table2[% Price above 50 EMA],"&gt;=0")/Table3[[#This Row],[Count]]</f>
        <v>1</v>
      </c>
      <c r="T76" s="1">
        <f>COUNTIFS(Table2[Sub-Sector],Table3[[#This Row],[Sub-Sector]],Table2[% Price above 200 EMA],"&gt;=0")/Table3[[#This Row],[Count]]</f>
        <v>0</v>
      </c>
      <c r="U76" s="1">
        <f>COUNTIFS(Table2[Sub-Sector],Table3[[#This Row],[Sub-Sector]],Table2[Rate of Change - Zone],"Positive")/Table3[[#This Row],[Count]]</f>
        <v>1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</v>
      </c>
      <c r="X76">
        <f>_xlfn.RANK.AVG(Table3[[#This Row],[Score]],Table3[Score],1)</f>
        <v>70.5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6">
        <f>_xlfn.RANK.AVG(Table3[[#This Row],[Score 2 ]],Table3[[Score 2 ]],1)</f>
        <v>74</v>
      </c>
    </row>
    <row r="77" spans="1:26" x14ac:dyDescent="0.3">
      <c r="A77" t="s">
        <v>250</v>
      </c>
      <c r="B77">
        <f>COUNTIFS(Table2[Sub-Sector],Table3[[#This Row],[Sub-Sector]])</f>
        <v>11</v>
      </c>
      <c r="C77" s="1">
        <f>COUNTIFS(Table2[Sub-Sector],Table3[[#This Row],[Sub-Sector]],Table2[Uptrend],"Uptrend")/Table3[[#This Row],[Count]]</f>
        <v>0.18181818181818182</v>
      </c>
      <c r="D77" s="1">
        <f>COUNTIFS(Table2[Sub-Sector],Table3[[#This Row],[Sub-Sector]],Table2[1W Return vs Nifty],"&gt;=5")/Table3[[#This Row],[Count]]</f>
        <v>9.0909090909090912E-2</v>
      </c>
      <c r="E77" s="1">
        <f>COUNTIFS(Table2[Sub-Sector],Table3[[#This Row],[Sub-Sector]],Table2[1M Return vs Nifty],"&gt;=5")/Table3[[#This Row],[Count]]</f>
        <v>9.0909090909090912E-2</v>
      </c>
      <c r="F77" s="1">
        <f>COUNTIFS(Table2[Sub-Sector],Table3[[#This Row],[Sub-Sector]],Table2[6M Return vs Nifty],"&gt;=10")/Table3[[#This Row],[Count]]</f>
        <v>0.45454545454545453</v>
      </c>
      <c r="G77" s="1">
        <f>COUNTIFS(Table2[Sub-Sector],Table3[[#This Row],[Sub-Sector]],Table2[1Y Return vs Nifty],"&gt;=10")/Table3[[#This Row],[Count]]</f>
        <v>0.72727272727272729</v>
      </c>
      <c r="H77" s="1">
        <f>COUNTIFS(Table2[Sub-Sector],Table3[[#This Row],[Sub-Sector]],Table2[RSI Exponential â€“ 14D],"&gt;=50")/Table3[[#This Row],[Count]]</f>
        <v>0.81818181818181823</v>
      </c>
      <c r="I77" s="1">
        <f>COUNTIFS(Table2[Sub-Sector],Table3[[#This Row],[Sub-Sector]],Table2[Relative Volume],"&gt;=1")/Table3[[#This Row],[Count]]</f>
        <v>0.18181818181818182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0.36363636363636365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0.36363636363636365</v>
      </c>
      <c r="O77" s="1">
        <f>COUNTIFS(Table2[Sub-Sector],Table3[[#This Row],[Sub-Sector]],Table2[% Away From Current Month High],"&lt;=0.05")/Table3[[#This Row],[Count]]</f>
        <v>1</v>
      </c>
      <c r="P77" s="1">
        <f>COUNTIFS(Table2[Sub-Sector],Table3[[#This Row],[Sub-Sector]],Table2[% Away From 52W High],"&lt;=10")/Table3[[#This Row],[Count]]</f>
        <v>9.0909090909090912E-2</v>
      </c>
      <c r="Q77" s="1">
        <f>COUNTIFS(Table2[Sub-Sector],Table3[[#This Row],[Sub-Sector]],Table2[% Away From 52W Low],"&gt;=10")/Table3[[#This Row],[Count]]</f>
        <v>0.90909090909090906</v>
      </c>
      <c r="R77" s="1">
        <f>COUNTIFS(Table2[Sub-Sector],Table3[[#This Row],[Sub-Sector]],Table2[% Price above 20 EMA],"&gt;=0")/Table3[[#This Row],[Count]]</f>
        <v>0.45454545454545453</v>
      </c>
      <c r="S77" s="1">
        <f>COUNTIFS(Table2[Sub-Sector],Table3[[#This Row],[Sub-Sector]],Table2[% Price above 50 EMA],"&gt;=0")/Table3[[#This Row],[Count]]</f>
        <v>0.45454545454545453</v>
      </c>
      <c r="T77" s="1">
        <f>COUNTIFS(Table2[Sub-Sector],Table3[[#This Row],[Sub-Sector]],Table2[% Price above 200 EMA],"&gt;=0")/Table3[[#This Row],[Count]]</f>
        <v>0.63636363636363635</v>
      </c>
      <c r="U77" s="1">
        <f>COUNTIFS(Table2[Sub-Sector],Table3[[#This Row],[Sub-Sector]],Table2[Rate of Change - Zone],"Positive")/Table3[[#This Row],[Count]]</f>
        <v>0.72727272727272729</v>
      </c>
      <c r="V77" s="1">
        <f>COUNTIFS(Table2[Sub-Sector],Table3[[#This Row],[Sub-Sector]],Table2[Sharpe Ratio],"&gt;=0.10")/Table3[[#This Row],[Count]]</f>
        <v>0.18181818181818182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77">
        <f>_xlfn.RANK.AVG(Table3[[#This Row],[Score]],Table3[Score],1)</f>
        <v>77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7">
        <f>_xlfn.RANK.AVG(Table3[[#This Row],[Score 2 ]],Table3[[Score 2 ]],1)</f>
        <v>76</v>
      </c>
    </row>
    <row r="78" spans="1:26" x14ac:dyDescent="0.3">
      <c r="A78" t="s">
        <v>402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0.5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0.5</v>
      </c>
      <c r="F78" s="1">
        <f>COUNTIFS(Table2[Sub-Sector],Table3[[#This Row],[Sub-Sector]],Table2[6M Return vs Nifty],"&gt;=10")/Table3[[#This Row],[Count]]</f>
        <v>0.5</v>
      </c>
      <c r="G78" s="1">
        <f>COUNTIFS(Table2[Sub-Sector],Table3[[#This Row],[Sub-Sector]],Table2[1Y Return vs Nifty],"&gt;=10")/Table3[[#This Row],[Count]]</f>
        <v>0.25</v>
      </c>
      <c r="H78" s="1">
        <f>COUNTIFS(Table2[Sub-Sector],Table3[[#This Row],[Sub-Sector]],Table2[RSI Exponential â€“ 14D],"&gt;=50")/Table3[[#This Row],[Count]]</f>
        <v>0.75</v>
      </c>
      <c r="I78" s="1">
        <f>COUNTIFS(Table2[Sub-Sector],Table3[[#This Row],[Sub-Sector]],Table2[Relative Volume],"&gt;=1")/Table3[[#This Row],[Count]]</f>
        <v>0.5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0.5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0.5</v>
      </c>
      <c r="O78" s="1">
        <f>COUNTIFS(Table2[Sub-Sector],Table3[[#This Row],[Sub-Sector]],Table2[% Away From Current Month High],"&lt;=0.05")/Table3[[#This Row],[Count]]</f>
        <v>1</v>
      </c>
      <c r="P78" s="1">
        <f>COUNTIFS(Table2[Sub-Sector],Table3[[#This Row],[Sub-Sector]],Table2[% Away From 52W High],"&lt;=10")/Table3[[#This Row],[Count]]</f>
        <v>0.5</v>
      </c>
      <c r="Q78" s="1">
        <f>COUNTIFS(Table2[Sub-Sector],Table3[[#This Row],[Sub-Sector]],Table2[% Away From 52W Low],"&gt;=10")/Table3[[#This Row],[Count]]</f>
        <v>0.75</v>
      </c>
      <c r="R78" s="1">
        <f>COUNTIFS(Table2[Sub-Sector],Table3[[#This Row],[Sub-Sector]],Table2[% Price above 20 EMA],"&gt;=0")/Table3[[#This Row],[Count]]</f>
        <v>0.75</v>
      </c>
      <c r="S78" s="1">
        <f>COUNTIFS(Table2[Sub-Sector],Table3[[#This Row],[Sub-Sector]],Table2[% Price above 50 EMA],"&gt;=0")/Table3[[#This Row],[Count]]</f>
        <v>0.5</v>
      </c>
      <c r="T78" s="1">
        <f>COUNTIFS(Table2[Sub-Sector],Table3[[#This Row],[Sub-Sector]],Table2[% Price above 200 EMA],"&gt;=0")/Table3[[#This Row],[Count]]</f>
        <v>0.5</v>
      </c>
      <c r="U78" s="1">
        <f>COUNTIFS(Table2[Sub-Sector],Table3[[#This Row],[Sub-Sector]],Table2[Rate of Change - Zone],"Positive")/Table3[[#This Row],[Count]]</f>
        <v>0.75</v>
      </c>
      <c r="V78" s="1">
        <f>COUNTIFS(Table2[Sub-Sector],Table3[[#This Row],[Sub-Sector]],Table2[Sharpe Ratio],"&gt;=0.10")/Table3[[#This Row],[Count]]</f>
        <v>0.25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400.5</v>
      </c>
      <c r="X78">
        <f>_xlfn.RANK.AVG(Table3[[#This Row],[Score]],Table3[Score],1)</f>
        <v>55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8">
        <f>_xlfn.RANK.AVG(Table3[[#This Row],[Score 2 ]],Table3[[Score 2 ]],1)</f>
        <v>77</v>
      </c>
    </row>
    <row r="79" spans="1:26" x14ac:dyDescent="0.3">
      <c r="A79" t="s">
        <v>226</v>
      </c>
      <c r="B79">
        <f>COUNTIFS(Table2[Sub-Sector],Table3[[#This Row],[Sub-Sector]])</f>
        <v>28</v>
      </c>
      <c r="C79" s="1">
        <f>COUNTIFS(Table2[Sub-Sector],Table3[[#This Row],[Sub-Sector]],Table2[Uptrend],"Uptrend")/Table3[[#This Row],[Count]]</f>
        <v>0.21428571428571427</v>
      </c>
      <c r="D79" s="1">
        <f>COUNTIFS(Table2[Sub-Sector],Table3[[#This Row],[Sub-Sector]],Table2[1W Return vs Nifty],"&gt;=5")/Table3[[#This Row],[Count]]</f>
        <v>0.17857142857142858</v>
      </c>
      <c r="E79" s="1">
        <f>COUNTIFS(Table2[Sub-Sector],Table3[[#This Row],[Sub-Sector]],Table2[1M Return vs Nifty],"&gt;=5")/Table3[[#This Row],[Count]]</f>
        <v>0.10714285714285714</v>
      </c>
      <c r="F79" s="1">
        <f>COUNTIFS(Table2[Sub-Sector],Table3[[#This Row],[Sub-Sector]],Table2[6M Return vs Nifty],"&gt;=10")/Table3[[#This Row],[Count]]</f>
        <v>0.35714285714285715</v>
      </c>
      <c r="G79" s="1">
        <f>COUNTIFS(Table2[Sub-Sector],Table3[[#This Row],[Sub-Sector]],Table2[1Y Return vs Nifty],"&gt;=10")/Table3[[#This Row],[Count]]</f>
        <v>0.5357142857142857</v>
      </c>
      <c r="H79" s="1">
        <f>COUNTIFS(Table2[Sub-Sector],Table3[[#This Row],[Sub-Sector]],Table2[RSI Exponential â€“ 14D],"&gt;=50")/Table3[[#This Row],[Count]]</f>
        <v>0.7857142857142857</v>
      </c>
      <c r="I79" s="1">
        <f>COUNTIFS(Table2[Sub-Sector],Table3[[#This Row],[Sub-Sector]],Table2[Relative Volume],"&gt;=1")/Table3[[#This Row],[Count]]</f>
        <v>0.21428571428571427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0.21428571428571427</v>
      </c>
      <c r="M79" s="1">
        <f>COUNTIFS(Table2[Sub-Sector],Table3[[#This Row],[Sub-Sector]],Table2[% Away From Current Week High],"&lt;=0.05")/Table3[[#This Row],[Count]]</f>
        <v>0.9285714285714286</v>
      </c>
      <c r="N79" s="1">
        <f>COUNTIFS(Table2[Sub-Sector],Table3[[#This Row],[Sub-Sector]],Table2[% Away From Current Month Low],"&gt;=0.05")/Table3[[#This Row],[Count]]</f>
        <v>0.21428571428571427</v>
      </c>
      <c r="O79" s="1">
        <f>COUNTIFS(Table2[Sub-Sector],Table3[[#This Row],[Sub-Sector]],Table2[% Away From Current Month High],"&lt;=0.05")/Table3[[#This Row],[Count]]</f>
        <v>0.9285714285714286</v>
      </c>
      <c r="P79" s="1">
        <f>COUNTIFS(Table2[Sub-Sector],Table3[[#This Row],[Sub-Sector]],Table2[% Away From 52W High],"&lt;=10")/Table3[[#This Row],[Count]]</f>
        <v>0.14285714285714285</v>
      </c>
      <c r="Q79" s="1">
        <f>COUNTIFS(Table2[Sub-Sector],Table3[[#This Row],[Sub-Sector]],Table2[% Away From 52W Low],"&gt;=10")/Table3[[#This Row],[Count]]</f>
        <v>0.9285714285714286</v>
      </c>
      <c r="R79" s="1">
        <f>COUNTIFS(Table2[Sub-Sector],Table3[[#This Row],[Sub-Sector]],Table2[% Price above 20 EMA],"&gt;=0")/Table3[[#This Row],[Count]]</f>
        <v>0.7857142857142857</v>
      </c>
      <c r="S79" s="1">
        <f>COUNTIFS(Table2[Sub-Sector],Table3[[#This Row],[Sub-Sector]],Table2[% Price above 50 EMA],"&gt;=0")/Table3[[#This Row],[Count]]</f>
        <v>0.5</v>
      </c>
      <c r="T79" s="1">
        <f>COUNTIFS(Table2[Sub-Sector],Table3[[#This Row],[Sub-Sector]],Table2[% Price above 200 EMA],"&gt;=0")/Table3[[#This Row],[Count]]</f>
        <v>0.6785714285714286</v>
      </c>
      <c r="U79" s="1">
        <f>COUNTIFS(Table2[Sub-Sector],Table3[[#This Row],[Sub-Sector]],Table2[Rate of Change - Zone],"Positive")/Table3[[#This Row],[Count]]</f>
        <v>0.8571428571428571</v>
      </c>
      <c r="V79" s="1">
        <f>COUNTIFS(Table2[Sub-Sector],Table3[[#This Row],[Sub-Sector]],Table2[Sharpe Ratio],"&gt;=0.10")/Table3[[#This Row],[Count]]</f>
        <v>0.32142857142857145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79">
        <f>_xlfn.RANK.AVG(Table3[[#This Row],[Score]],Table3[Score],1)</f>
        <v>69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9">
        <f>_xlfn.RANK.AVG(Table3[[#This Row],[Score 2 ]],Table3[[Score 2 ]],1)</f>
        <v>78</v>
      </c>
    </row>
    <row r="80" spans="1:26" x14ac:dyDescent="0.3">
      <c r="A80" t="s">
        <v>967</v>
      </c>
      <c r="B80">
        <f>COUNTIFS(Table2[Sub-Sector],Table3[[#This Row],[Sub-Sector]])</f>
        <v>3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1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0.33333333333333331</v>
      </c>
      <c r="G80" s="1">
        <f>COUNTIFS(Table2[Sub-Sector],Table3[[#This Row],[Sub-Sector]],Table2[1Y Return vs Nifty],"&gt;=10")/Table3[[#This Row],[Count]]</f>
        <v>0</v>
      </c>
      <c r="H80" s="1">
        <f>COUNTIFS(Table2[Sub-Sector],Table3[[#This Row],[Sub-Sector]],Table2[RSI Exponential â€“ 14D],"&gt;=50")/Table3[[#This Row],[Count]]</f>
        <v>1</v>
      </c>
      <c r="I80" s="1">
        <f>COUNTIFS(Table2[Sub-Sector],Table3[[#This Row],[Sub-Sector]],Table2[Relative Volume],"&gt;=1")/Table3[[#This Row],[Count]]</f>
        <v>0.33333333333333331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0.33333333333333331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0.33333333333333331</v>
      </c>
      <c r="O80" s="1">
        <f>COUNTIFS(Table2[Sub-Sector],Table3[[#This Row],[Sub-Sector]],Table2[% Away From Current Month High],"&lt;=0.05")/Table3[[#This Row],[Count]]</f>
        <v>1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1</v>
      </c>
      <c r="S80" s="1">
        <f>COUNTIFS(Table2[Sub-Sector],Table3[[#This Row],[Sub-Sector]],Table2[% Price above 50 EMA],"&gt;=0")/Table3[[#This Row],[Count]]</f>
        <v>0.33333333333333331</v>
      </c>
      <c r="T80" s="1">
        <f>COUNTIFS(Table2[Sub-Sector],Table3[[#This Row],[Sub-Sector]],Table2[% Price above 200 EMA],"&gt;=0")/Table3[[#This Row],[Count]]</f>
        <v>0.33333333333333331</v>
      </c>
      <c r="U80" s="1">
        <f>COUNTIFS(Table2[Sub-Sector],Table3[[#This Row],[Sub-Sector]],Table2[Rate of Change - Zone],"Positive")/Table3[[#This Row],[Count]]</f>
        <v>1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80">
        <f>_xlfn.RANK.AVG(Table3[[#This Row],[Score]],Table3[Score],1)</f>
        <v>78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80">
        <f>_xlfn.RANK.AVG(Table3[[#This Row],[Score 2 ]],Table3[[Score 2 ]],1)</f>
        <v>79</v>
      </c>
    </row>
    <row r="81" spans="1:26" x14ac:dyDescent="0.3">
      <c r="A81" t="s">
        <v>111</v>
      </c>
      <c r="B81">
        <f>COUNTIFS(Table2[Sub-Sector],Table3[[#This Row],[Sub-Sector]])</f>
        <v>24</v>
      </c>
      <c r="C81" s="1">
        <f>COUNTIFS(Table2[Sub-Sector],Table3[[#This Row],[Sub-Sector]],Table2[Uptrend],"Uptrend")/Table3[[#This Row],[Count]]</f>
        <v>0.33333333333333331</v>
      </c>
      <c r="D81" s="1">
        <f>COUNTIFS(Table2[Sub-Sector],Table3[[#This Row],[Sub-Sector]],Table2[1W Return vs Nifty],"&gt;=5")/Table3[[#This Row],[Count]]</f>
        <v>0.375</v>
      </c>
      <c r="E81" s="1">
        <f>COUNTIFS(Table2[Sub-Sector],Table3[[#This Row],[Sub-Sector]],Table2[1M Return vs Nifty],"&gt;=5")/Table3[[#This Row],[Count]]</f>
        <v>0.16666666666666666</v>
      </c>
      <c r="F81" s="1">
        <f>COUNTIFS(Table2[Sub-Sector],Table3[[#This Row],[Sub-Sector]],Table2[6M Return vs Nifty],"&gt;=10")/Table3[[#This Row],[Count]]</f>
        <v>0.29166666666666669</v>
      </c>
      <c r="G81" s="1">
        <f>COUNTIFS(Table2[Sub-Sector],Table3[[#This Row],[Sub-Sector]],Table2[1Y Return vs Nifty],"&gt;=10")/Table3[[#This Row],[Count]]</f>
        <v>0.54166666666666663</v>
      </c>
      <c r="H81" s="1">
        <f>COUNTIFS(Table2[Sub-Sector],Table3[[#This Row],[Sub-Sector]],Table2[RSI Exponential â€“ 14D],"&gt;=50")/Table3[[#This Row],[Count]]</f>
        <v>0.875</v>
      </c>
      <c r="I81" s="1">
        <f>COUNTIFS(Table2[Sub-Sector],Table3[[#This Row],[Sub-Sector]],Table2[Relative Volume],"&gt;=1")/Table3[[#This Row],[Count]]</f>
        <v>0.29166666666666669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0.41666666666666669</v>
      </c>
      <c r="M81" s="1">
        <f>COUNTIFS(Table2[Sub-Sector],Table3[[#This Row],[Sub-Sector]],Table2[% Away From Current Week High],"&lt;=0.05")/Table3[[#This Row],[Count]]</f>
        <v>0.95833333333333337</v>
      </c>
      <c r="N81" s="1">
        <f>COUNTIFS(Table2[Sub-Sector],Table3[[#This Row],[Sub-Sector]],Table2[% Away From Current Month Low],"&gt;=0.05")/Table3[[#This Row],[Count]]</f>
        <v>0.41666666666666669</v>
      </c>
      <c r="O81" s="1">
        <f>COUNTIFS(Table2[Sub-Sector],Table3[[#This Row],[Sub-Sector]],Table2[% Away From Current Month High],"&lt;=0.05")/Table3[[#This Row],[Count]]</f>
        <v>0.95833333333333337</v>
      </c>
      <c r="P81" s="1">
        <f>COUNTIFS(Table2[Sub-Sector],Table3[[#This Row],[Sub-Sector]],Table2[% Away From 52W High],"&lt;=10")/Table3[[#This Row],[Count]]</f>
        <v>0.20833333333333334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0.83333333333333337</v>
      </c>
      <c r="S81" s="1">
        <f>COUNTIFS(Table2[Sub-Sector],Table3[[#This Row],[Sub-Sector]],Table2[% Price above 50 EMA],"&gt;=0")/Table3[[#This Row],[Count]]</f>
        <v>0.66666666666666663</v>
      </c>
      <c r="T81" s="1">
        <f>COUNTIFS(Table2[Sub-Sector],Table3[[#This Row],[Sub-Sector]],Table2[% Price above 200 EMA],"&gt;=0")/Table3[[#This Row],[Count]]</f>
        <v>0.66666666666666663</v>
      </c>
      <c r="U81" s="1">
        <f>COUNTIFS(Table2[Sub-Sector],Table3[[#This Row],[Sub-Sector]],Table2[Rate of Change - Zone],"Positive")/Table3[[#This Row],[Count]]</f>
        <v>0.875</v>
      </c>
      <c r="V81" s="1">
        <f>COUNTIFS(Table2[Sub-Sector],Table3[[#This Row],[Sub-Sector]],Table2[Sharpe Ratio],"&gt;=0.10")/Table3[[#This Row],[Count]]</f>
        <v>0.45833333333333331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81">
        <f>_xlfn.RANK.AVG(Table3[[#This Row],[Score]],Table3[Score],1)</f>
        <v>57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81">
        <f>_xlfn.RANK.AVG(Table3[[#This Row],[Score 2 ]],Table3[[Score 2 ]],1)</f>
        <v>80</v>
      </c>
    </row>
    <row r="82" spans="1:26" x14ac:dyDescent="0.3">
      <c r="A82" t="s">
        <v>24</v>
      </c>
      <c r="B82">
        <f>COUNTIFS(Table2[Sub-Sector],Table3[[#This Row],[Sub-Sector]])</f>
        <v>21</v>
      </c>
      <c r="C82" s="1">
        <f>COUNTIFS(Table2[Sub-Sector],Table3[[#This Row],[Sub-Sector]],Table2[Uptrend],"Uptrend")/Table3[[#This Row],[Count]]</f>
        <v>0.23809523809523808</v>
      </c>
      <c r="D82" s="1">
        <f>COUNTIFS(Table2[Sub-Sector],Table3[[#This Row],[Sub-Sector]],Table2[1W Return vs Nifty],"&gt;=5")/Table3[[#This Row],[Count]]</f>
        <v>9.5238095238095233E-2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0.23809523809523808</v>
      </c>
      <c r="G82" s="1">
        <f>COUNTIFS(Table2[Sub-Sector],Table3[[#This Row],[Sub-Sector]],Table2[1Y Return vs Nifty],"&gt;=10")/Table3[[#This Row],[Count]]</f>
        <v>0.19047619047619047</v>
      </c>
      <c r="H82" s="1">
        <f>COUNTIFS(Table2[Sub-Sector],Table3[[#This Row],[Sub-Sector]],Table2[RSI Exponential â€“ 14D],"&gt;=50")/Table3[[#This Row],[Count]]</f>
        <v>0.90476190476190477</v>
      </c>
      <c r="I82" s="1">
        <f>COUNTIFS(Table2[Sub-Sector],Table3[[#This Row],[Sub-Sector]],Table2[Relative Volume],"&gt;=1")/Table3[[#This Row],[Count]]</f>
        <v>0.52380952380952384</v>
      </c>
      <c r="J82" s="1">
        <f>COUNTIFS(Table2[Sub-Sector],Table3[[#This Row],[Sub-Sector]],Table2[% Away From Day Low],"&gt;=0.05")/Table3[[#This Row],[Count]]</f>
        <v>4.7619047619047616E-2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0.38095238095238093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0.38095238095238093</v>
      </c>
      <c r="O82" s="1">
        <f>COUNTIFS(Table2[Sub-Sector],Table3[[#This Row],[Sub-Sector]],Table2[% Away From Current Month High],"&lt;=0.05")/Table3[[#This Row],[Count]]</f>
        <v>1</v>
      </c>
      <c r="P82" s="1">
        <f>COUNTIFS(Table2[Sub-Sector],Table3[[#This Row],[Sub-Sector]],Table2[% Away From 52W High],"&lt;=10")/Table3[[#This Row],[Count]]</f>
        <v>0.23809523809523808</v>
      </c>
      <c r="Q82" s="1">
        <f>COUNTIFS(Table2[Sub-Sector],Table3[[#This Row],[Sub-Sector]],Table2[% Away From 52W Low],"&gt;=10")/Table3[[#This Row],[Count]]</f>
        <v>0.66666666666666663</v>
      </c>
      <c r="R82" s="1">
        <f>COUNTIFS(Table2[Sub-Sector],Table3[[#This Row],[Sub-Sector]],Table2[% Price above 20 EMA],"&gt;=0")/Table3[[#This Row],[Count]]</f>
        <v>0.76190476190476186</v>
      </c>
      <c r="S82" s="1">
        <f>COUNTIFS(Table2[Sub-Sector],Table3[[#This Row],[Sub-Sector]],Table2[% Price above 50 EMA],"&gt;=0")/Table3[[#This Row],[Count]]</f>
        <v>0.47619047619047616</v>
      </c>
      <c r="T82" s="1">
        <f>COUNTIFS(Table2[Sub-Sector],Table3[[#This Row],[Sub-Sector]],Table2[% Price above 200 EMA],"&gt;=0")/Table3[[#This Row],[Count]]</f>
        <v>0.42857142857142855</v>
      </c>
      <c r="U82" s="1">
        <f>COUNTIFS(Table2[Sub-Sector],Table3[[#This Row],[Sub-Sector]],Table2[Rate of Change - Zone],"Positive")/Table3[[#This Row],[Count]]</f>
        <v>0.95238095238095233</v>
      </c>
      <c r="V82" s="1">
        <f>COUNTIFS(Table2[Sub-Sector],Table3[[#This Row],[Sub-Sector]],Table2[Sharpe Ratio],"&gt;=0.10")/Table3[[#This Row],[Count]]</f>
        <v>0.23809523809523808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82">
        <f>_xlfn.RANK.AVG(Table3[[#This Row],[Score]],Table3[Score],1)</f>
        <v>85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270.5</v>
      </c>
      <c r="Z82">
        <f>_xlfn.RANK.AVG(Table3[[#This Row],[Score 2 ]],Table3[[Score 2 ]],1)</f>
        <v>81</v>
      </c>
    </row>
    <row r="83" spans="1:26" x14ac:dyDescent="0.3">
      <c r="A83" t="s">
        <v>57</v>
      </c>
      <c r="B83">
        <f>COUNTIFS(Table2[Sub-Sector],Table3[[#This Row],[Sub-Sector]])</f>
        <v>4</v>
      </c>
      <c r="C83" s="1">
        <f>COUNTIFS(Table2[Sub-Sector],Table3[[#This Row],[Sub-Sector]],Table2[Uptrend],"Uptrend")/Table3[[#This Row],[Count]]</f>
        <v>0.25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0.5</v>
      </c>
      <c r="H83" s="1">
        <f>COUNTIFS(Table2[Sub-Sector],Table3[[#This Row],[Sub-Sector]],Table2[RSI Exponential â€“ 14D],"&gt;=50")/Table3[[#This Row],[Count]]</f>
        <v>0.5</v>
      </c>
      <c r="I83" s="1">
        <f>COUNTIFS(Table2[Sub-Sector],Table3[[#This Row],[Sub-Sector]],Table2[Relative Volume],"&gt;=1")/Table3[[#This Row],[Count]]</f>
        <v>0.25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1</v>
      </c>
      <c r="P83" s="1">
        <f>COUNTIFS(Table2[Sub-Sector],Table3[[#This Row],[Sub-Sector]],Table2[% Away From 52W High],"&lt;=10")/Table3[[#This Row],[Count]]</f>
        <v>0.25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0.5</v>
      </c>
      <c r="S83" s="1">
        <f>COUNTIFS(Table2[Sub-Sector],Table3[[#This Row],[Sub-Sector]],Table2[% Price above 50 EMA],"&gt;=0")/Table3[[#This Row],[Count]]</f>
        <v>0.25</v>
      </c>
      <c r="T83" s="1">
        <f>COUNTIFS(Table2[Sub-Sector],Table3[[#This Row],[Sub-Sector]],Table2[% Price above 200 EMA],"&gt;=0")/Table3[[#This Row],[Count]]</f>
        <v>0.25</v>
      </c>
      <c r="U83" s="1">
        <f>COUNTIFS(Table2[Sub-Sector],Table3[[#This Row],[Sub-Sector]],Table2[Rate of Change - Zone],"Positive")/Table3[[#This Row],[Count]]</f>
        <v>1</v>
      </c>
      <c r="V83" s="1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83">
        <f>_xlfn.RANK.AVG(Table3[[#This Row],[Score]],Table3[Score],1)</f>
        <v>90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83">
        <f>_xlfn.RANK.AVG(Table3[[#This Row],[Score 2 ]],Table3[[Score 2 ]],1)</f>
        <v>82.5</v>
      </c>
    </row>
    <row r="84" spans="1:26" x14ac:dyDescent="0.3">
      <c r="A84" t="s">
        <v>128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0.33333333333333331</v>
      </c>
      <c r="G84" s="1">
        <f>COUNTIFS(Table2[Sub-Sector],Table3[[#This Row],[Sub-Sector]],Table2[1Y Return vs Nifty],"&gt;=10")/Table3[[#This Row],[Count]]</f>
        <v>0.33333333333333331</v>
      </c>
      <c r="H84" s="1">
        <f>COUNTIFS(Table2[Sub-Sector],Table3[[#This Row],[Sub-Sector]],Table2[RSI Exponential â€“ 14D],"&gt;=50")/Table3[[#This Row],[Count]]</f>
        <v>1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1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0.66666666666666663</v>
      </c>
      <c r="S84" s="1">
        <f>COUNTIFS(Table2[Sub-Sector],Table3[[#This Row],[Sub-Sector]],Table2[% Price above 50 EMA],"&gt;=0")/Table3[[#This Row],[Count]]</f>
        <v>0.33333333333333331</v>
      </c>
      <c r="T84" s="1">
        <f>COUNTIFS(Table2[Sub-Sector],Table3[[#This Row],[Sub-Sector]],Table2[% Price above 200 EMA],"&gt;=0")/Table3[[#This Row],[Count]]</f>
        <v>0.66666666666666663</v>
      </c>
      <c r="U84" s="1">
        <f>COUNTIFS(Table2[Sub-Sector],Table3[[#This Row],[Sub-Sector]],Table2[Rate of Change - Zone],"Positive")/Table3[[#This Row],[Count]]</f>
        <v>1</v>
      </c>
      <c r="V84" s="1">
        <f>COUNTIFS(Table2[Sub-Sector],Table3[[#This Row],[Sub-Sector]],Table2[Sharpe Ratio],"&gt;=0.10")/Table3[[#This Row],[Count]]</f>
        <v>0.66666666666666663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</v>
      </c>
      <c r="X84">
        <f>_xlfn.RANK.AVG(Table3[[#This Row],[Score]],Table3[Score],1)</f>
        <v>105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84">
        <f>_xlfn.RANK.AVG(Table3[[#This Row],[Score 2 ]],Table3[[Score 2 ]],1)</f>
        <v>82.5</v>
      </c>
    </row>
    <row r="85" spans="1:26" x14ac:dyDescent="0.3">
      <c r="A85" t="s">
        <v>1086</v>
      </c>
      <c r="B85">
        <f>COUNTIFS(Table2[Sub-Sector],Table3[[#This Row],[Sub-Sector]])</f>
        <v>3</v>
      </c>
      <c r="C85" s="1">
        <f>COUNTIFS(Table2[Sub-Sector],Table3[[#This Row],[Sub-Sector]],Table2[Uptrend],"Uptrend")/Table3[[#This Row],[Count]]</f>
        <v>0.33333333333333331</v>
      </c>
      <c r="D85" s="1">
        <f>COUNTIFS(Table2[Sub-Sector],Table3[[#This Row],[Sub-Sector]],Table2[1W Return vs Nifty],"&gt;=5")/Table3[[#This Row],[Count]]</f>
        <v>0.33333333333333331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0.33333333333333331</v>
      </c>
      <c r="G85" s="1">
        <f>COUNTIFS(Table2[Sub-Sector],Table3[[#This Row],[Sub-Sector]],Table2[1Y Return vs Nifty],"&gt;=10")/Table3[[#This Row],[Count]]</f>
        <v>0.66666666666666663</v>
      </c>
      <c r="H85" s="1">
        <f>COUNTIFS(Table2[Sub-Sector],Table3[[#This Row],[Sub-Sector]],Table2[RSI Exponential â€“ 14D],"&gt;=50")/Table3[[#This Row],[Count]]</f>
        <v>0.66666666666666663</v>
      </c>
      <c r="I85" s="1">
        <f>COUNTIFS(Table2[Sub-Sector],Table3[[#This Row],[Sub-Sector]],Table2[Relative Volume],"&gt;=1")/Table3[[#This Row],[Count]]</f>
        <v>0.33333333333333331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1</v>
      </c>
      <c r="P85" s="1">
        <f>COUNTIFS(Table2[Sub-Sector],Table3[[#This Row],[Sub-Sector]],Table2[% Away From 52W High],"&lt;=10")/Table3[[#This Row],[Count]]</f>
        <v>0.33333333333333331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0.33333333333333331</v>
      </c>
      <c r="S85" s="1">
        <f>COUNTIFS(Table2[Sub-Sector],Table3[[#This Row],[Sub-Sector]],Table2[% Price above 50 EMA],"&gt;=0")/Table3[[#This Row],[Count]]</f>
        <v>0.66666666666666663</v>
      </c>
      <c r="T85" s="1">
        <f>COUNTIFS(Table2[Sub-Sector],Table3[[#This Row],[Sub-Sector]],Table2[% Price above 200 EMA],"&gt;=0")/Table3[[#This Row],[Count]]</f>
        <v>0.66666666666666663</v>
      </c>
      <c r="U85" s="1">
        <f>COUNTIFS(Table2[Sub-Sector],Table3[[#This Row],[Sub-Sector]],Table2[Rate of Change - Zone],"Positive")/Table3[[#This Row],[Count]]</f>
        <v>0.33333333333333331</v>
      </c>
      <c r="V85" s="1">
        <f>COUNTIFS(Table2[Sub-Sector],Table3[[#This Row],[Sub-Sector]],Table2[Sharpe Ratio],"&gt;=0.10")/Table3[[#This Row],[Count]]</f>
        <v>0.33333333333333331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85">
        <f>_xlfn.RANK.AVG(Table3[[#This Row],[Score]],Table3[Score],1)</f>
        <v>73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85">
        <f>_xlfn.RANK.AVG(Table3[[#This Row],[Score 2 ]],Table3[[Score 2 ]],1)</f>
        <v>84</v>
      </c>
    </row>
    <row r="86" spans="1:26" x14ac:dyDescent="0.3">
      <c r="A86" t="s">
        <v>575</v>
      </c>
      <c r="B86">
        <f>COUNTIFS(Table2[Sub-Sector],Table3[[#This Row],[Sub-Sector]])</f>
        <v>8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0.125</v>
      </c>
      <c r="F86" s="1">
        <f>COUNTIFS(Table2[Sub-Sector],Table3[[#This Row],[Sub-Sector]],Table2[6M Return vs Nifty],"&gt;=10")/Table3[[#This Row],[Count]]</f>
        <v>0.25</v>
      </c>
      <c r="G86" s="1">
        <f>COUNTIFS(Table2[Sub-Sector],Table3[[#This Row],[Sub-Sector]],Table2[1Y Return vs Nifty],"&gt;=10")/Table3[[#This Row],[Count]]</f>
        <v>0</v>
      </c>
      <c r="H86" s="1">
        <f>COUNTIFS(Table2[Sub-Sector],Table3[[#This Row],[Sub-Sector]],Table2[RSI Exponential â€“ 14D],"&gt;=50")/Table3[[#This Row],[Count]]</f>
        <v>0.75</v>
      </c>
      <c r="I86" s="1">
        <f>COUNTIFS(Table2[Sub-Sector],Table3[[#This Row],[Sub-Sector]],Table2[Relative Volume],"&gt;=1")/Table3[[#This Row],[Count]]</f>
        <v>0.375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0.25</v>
      </c>
      <c r="M86" s="1">
        <f>COUNTIFS(Table2[Sub-Sector],Table3[[#This Row],[Sub-Sector]],Table2[% Away From Current Week High],"&lt;=0.05")/Table3[[#This Row],[Count]]</f>
        <v>0.875</v>
      </c>
      <c r="N86" s="1">
        <f>COUNTIFS(Table2[Sub-Sector],Table3[[#This Row],[Sub-Sector]],Table2[% Away From Current Month Low],"&gt;=0.05")/Table3[[#This Row],[Count]]</f>
        <v>0.25</v>
      </c>
      <c r="O86" s="1">
        <f>COUNTIFS(Table2[Sub-Sector],Table3[[#This Row],[Sub-Sector]],Table2[% Away From Current Month High],"&lt;=0.05")/Table3[[#This Row],[Count]]</f>
        <v>0.875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0.5</v>
      </c>
      <c r="S86" s="1">
        <f>COUNTIFS(Table2[Sub-Sector],Table3[[#This Row],[Sub-Sector]],Table2[% Price above 50 EMA],"&gt;=0")/Table3[[#This Row],[Count]]</f>
        <v>0.25</v>
      </c>
      <c r="T86" s="1">
        <f>COUNTIFS(Table2[Sub-Sector],Table3[[#This Row],[Sub-Sector]],Table2[% Price above 200 EMA],"&gt;=0")/Table3[[#This Row],[Count]]</f>
        <v>0.75</v>
      </c>
      <c r="U86" s="1">
        <f>COUNTIFS(Table2[Sub-Sector],Table3[[#This Row],[Sub-Sector]],Table2[Rate of Change - Zone],"Positive")/Table3[[#This Row],[Count]]</f>
        <v>1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86">
        <f>_xlfn.RANK.AVG(Table3[[#This Row],[Score]],Table3[Score],1)</f>
        <v>93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6">
        <f>_xlfn.RANK.AVG(Table3[[#This Row],[Score 2 ]],Table3[[Score 2 ]],1)</f>
        <v>85</v>
      </c>
    </row>
    <row r="87" spans="1:26" x14ac:dyDescent="0.3">
      <c r="A87" t="s">
        <v>125</v>
      </c>
      <c r="B87">
        <f>COUNTIFS(Table2[Sub-Sector],Table3[[#This Row],[Sub-Sector]])</f>
        <v>9</v>
      </c>
      <c r="C87" s="1">
        <f>COUNTIFS(Table2[Sub-Sector],Table3[[#This Row],[Sub-Sector]],Table2[Uptrend],"Uptrend")/Table3[[#This Row],[Count]]</f>
        <v>0.33333333333333331</v>
      </c>
      <c r="D87" s="1">
        <f>COUNTIFS(Table2[Sub-Sector],Table3[[#This Row],[Sub-Sector]],Table2[1W Return vs Nifty],"&gt;=5")/Table3[[#This Row],[Count]]</f>
        <v>0.33333333333333331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0.55555555555555558</v>
      </c>
      <c r="H87" s="1">
        <f>COUNTIFS(Table2[Sub-Sector],Table3[[#This Row],[Sub-Sector]],Table2[RSI Exponential â€“ 14D],"&gt;=50")/Table3[[#This Row],[Count]]</f>
        <v>0.77777777777777779</v>
      </c>
      <c r="I87" s="1">
        <f>COUNTIFS(Table2[Sub-Sector],Table3[[#This Row],[Sub-Sector]],Table2[Relative Volume],"&gt;=1")/Table3[[#This Row],[Count]]</f>
        <v>0.22222222222222221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0.88888888888888884</v>
      </c>
      <c r="L87" s="1">
        <f>COUNTIFS(Table2[Sub-Sector],Table3[[#This Row],[Sub-Sector]],Table2[% Away From Current Week Low],"&gt;=0.05")/Table3[[#This Row],[Count]]</f>
        <v>0.44444444444444442</v>
      </c>
      <c r="M87" s="1">
        <f>COUNTIFS(Table2[Sub-Sector],Table3[[#This Row],[Sub-Sector]],Table2[% Away From Current Week High],"&lt;=0.05")/Table3[[#This Row],[Count]]</f>
        <v>0.88888888888888884</v>
      </c>
      <c r="N87" s="1">
        <f>COUNTIFS(Table2[Sub-Sector],Table3[[#This Row],[Sub-Sector]],Table2[% Away From Current Month Low],"&gt;=0.05")/Table3[[#This Row],[Count]]</f>
        <v>0.44444444444444442</v>
      </c>
      <c r="O87" s="1">
        <f>COUNTIFS(Table2[Sub-Sector],Table3[[#This Row],[Sub-Sector]],Table2[% Away From Current Month High],"&lt;=0.05")/Table3[[#This Row],[Count]]</f>
        <v>0.88888888888888884</v>
      </c>
      <c r="P87" s="1">
        <f>COUNTIFS(Table2[Sub-Sector],Table3[[#This Row],[Sub-Sector]],Table2[% Away From 52W High],"&lt;=10")/Table3[[#This Row],[Count]]</f>
        <v>0.1111111111111111</v>
      </c>
      <c r="Q87" s="1">
        <f>COUNTIFS(Table2[Sub-Sector],Table3[[#This Row],[Sub-Sector]],Table2[% Away From 52W Low],"&gt;=10")/Table3[[#This Row],[Count]]</f>
        <v>0.77777777777777779</v>
      </c>
      <c r="R87" s="1">
        <f>COUNTIFS(Table2[Sub-Sector],Table3[[#This Row],[Sub-Sector]],Table2[% Price above 20 EMA],"&gt;=0")/Table3[[#This Row],[Count]]</f>
        <v>0.55555555555555558</v>
      </c>
      <c r="S87" s="1">
        <f>COUNTIFS(Table2[Sub-Sector],Table3[[#This Row],[Sub-Sector]],Table2[% Price above 50 EMA],"&gt;=0")/Table3[[#This Row],[Count]]</f>
        <v>0.33333333333333331</v>
      </c>
      <c r="T87" s="1">
        <f>COUNTIFS(Table2[Sub-Sector],Table3[[#This Row],[Sub-Sector]],Table2[% Price above 200 EMA],"&gt;=0")/Table3[[#This Row],[Count]]</f>
        <v>0.66666666666666663</v>
      </c>
      <c r="U87" s="1">
        <f>COUNTIFS(Table2[Sub-Sector],Table3[[#This Row],[Sub-Sector]],Table2[Rate of Change - Zone],"Positive")/Table3[[#This Row],[Count]]</f>
        <v>0.77777777777777779</v>
      </c>
      <c r="V87" s="1">
        <f>COUNTIFS(Table2[Sub-Sector],Table3[[#This Row],[Sub-Sector]],Table2[Sharpe Ratio],"&gt;=0.10")/Table3[[#This Row],[Count]]</f>
        <v>0.22222222222222221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87">
        <f>_xlfn.RANK.AVG(Table3[[#This Row],[Score]],Table3[Score],1)</f>
        <v>75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87">
        <f>_xlfn.RANK.AVG(Table3[[#This Row],[Score 2 ]],Table3[[Score 2 ]],1)</f>
        <v>86</v>
      </c>
    </row>
    <row r="88" spans="1:26" x14ac:dyDescent="0.3">
      <c r="A88" t="s">
        <v>37</v>
      </c>
      <c r="B88">
        <f>COUNTIFS(Table2[Sub-Sector],Table3[[#This Row],[Sub-Sector]])</f>
        <v>10</v>
      </c>
      <c r="C88" s="1">
        <f>COUNTIFS(Table2[Sub-Sector],Table3[[#This Row],[Sub-Sector]],Table2[Uptrend],"Uptrend")/Table3[[#This Row],[Count]]</f>
        <v>0.1</v>
      </c>
      <c r="D88" s="1">
        <f>COUNTIFS(Table2[Sub-Sector],Table3[[#This Row],[Sub-Sector]],Table2[1W Return vs Nifty],"&gt;=5")/Table3[[#This Row],[Count]]</f>
        <v>0.1</v>
      </c>
      <c r="E88" s="1">
        <f>COUNTIFS(Table2[Sub-Sector],Table3[[#This Row],[Sub-Sector]],Table2[1M Return vs Nifty],"&gt;=5")/Table3[[#This Row],[Count]]</f>
        <v>0.1</v>
      </c>
      <c r="F88" s="1">
        <f>COUNTIFS(Table2[Sub-Sector],Table3[[#This Row],[Sub-Sector]],Table2[6M Return vs Nifty],"&gt;=10")/Table3[[#This Row],[Count]]</f>
        <v>0.3</v>
      </c>
      <c r="G88" s="1">
        <f>COUNTIFS(Table2[Sub-Sector],Table3[[#This Row],[Sub-Sector]],Table2[1Y Return vs Nifty],"&gt;=10")/Table3[[#This Row],[Count]]</f>
        <v>0.3</v>
      </c>
      <c r="H88" s="1">
        <f>COUNTIFS(Table2[Sub-Sector],Table3[[#This Row],[Sub-Sector]],Table2[RSI Exponential â€“ 14D],"&gt;=50")/Table3[[#This Row],[Count]]</f>
        <v>0.6</v>
      </c>
      <c r="I88" s="1">
        <f>COUNTIFS(Table2[Sub-Sector],Table3[[#This Row],[Sub-Sector]],Table2[Relative Volume],"&gt;=1")/Table3[[#This Row],[Count]]</f>
        <v>0.7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0.4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0.4</v>
      </c>
      <c r="O88" s="1">
        <f>COUNTIFS(Table2[Sub-Sector],Table3[[#This Row],[Sub-Sector]],Table2[% Away From Current Month High],"&lt;=0.05")/Table3[[#This Row],[Count]]</f>
        <v>1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0.9</v>
      </c>
      <c r="R88" s="1">
        <f>COUNTIFS(Table2[Sub-Sector],Table3[[#This Row],[Sub-Sector]],Table2[% Price above 20 EMA],"&gt;=0")/Table3[[#This Row],[Count]]</f>
        <v>0.5</v>
      </c>
      <c r="S88" s="1">
        <f>COUNTIFS(Table2[Sub-Sector],Table3[[#This Row],[Sub-Sector]],Table2[% Price above 50 EMA],"&gt;=0")/Table3[[#This Row],[Count]]</f>
        <v>0.4</v>
      </c>
      <c r="T88" s="1">
        <f>COUNTIFS(Table2[Sub-Sector],Table3[[#This Row],[Sub-Sector]],Table2[% Price above 200 EMA],"&gt;=0")/Table3[[#This Row],[Count]]</f>
        <v>0.5</v>
      </c>
      <c r="U88" s="1">
        <f>COUNTIFS(Table2[Sub-Sector],Table3[[#This Row],[Sub-Sector]],Table2[Rate of Change - Zone],"Positive")/Table3[[#This Row],[Count]]</f>
        <v>0.5</v>
      </c>
      <c r="V88" s="1">
        <f>COUNTIFS(Table2[Sub-Sector],Table3[[#This Row],[Sub-Sector]],Table2[Sharpe Ratio],"&gt;=0.10")/Table3[[#This Row],[Count]]</f>
        <v>0.1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88">
        <f>_xlfn.RANK.AVG(Table3[[#This Row],[Score]],Table3[Score],1)</f>
        <v>83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8">
        <f>_xlfn.RANK.AVG(Table3[[#This Row],[Score 2 ]],Table3[[Score 2 ]],1)</f>
        <v>87</v>
      </c>
    </row>
    <row r="89" spans="1:26" x14ac:dyDescent="0.3">
      <c r="A89" t="s">
        <v>271</v>
      </c>
      <c r="B89">
        <f>COUNTIFS(Table2[Sub-Sector],Table3[[#This Row],[Sub-Sector]])</f>
        <v>28</v>
      </c>
      <c r="C89" s="1">
        <f>COUNTIFS(Table2[Sub-Sector],Table3[[#This Row],[Sub-Sector]],Table2[Uptrend],"Uptrend")/Table3[[#This Row],[Count]]</f>
        <v>0.17857142857142858</v>
      </c>
      <c r="D89" s="1">
        <f>COUNTIFS(Table2[Sub-Sector],Table3[[#This Row],[Sub-Sector]],Table2[1W Return vs Nifty],"&gt;=5")/Table3[[#This Row],[Count]]</f>
        <v>0.21428571428571427</v>
      </c>
      <c r="E89" s="1">
        <f>COUNTIFS(Table2[Sub-Sector],Table3[[#This Row],[Sub-Sector]],Table2[1M Return vs Nifty],"&gt;=5")/Table3[[#This Row],[Count]]</f>
        <v>0.17857142857142858</v>
      </c>
      <c r="F89" s="1">
        <f>COUNTIFS(Table2[Sub-Sector],Table3[[#This Row],[Sub-Sector]],Table2[6M Return vs Nifty],"&gt;=10")/Table3[[#This Row],[Count]]</f>
        <v>0.21428571428571427</v>
      </c>
      <c r="G89" s="1">
        <f>COUNTIFS(Table2[Sub-Sector],Table3[[#This Row],[Sub-Sector]],Table2[1Y Return vs Nifty],"&gt;=10")/Table3[[#This Row],[Count]]</f>
        <v>0.42857142857142855</v>
      </c>
      <c r="H89" s="1">
        <f>COUNTIFS(Table2[Sub-Sector],Table3[[#This Row],[Sub-Sector]],Table2[RSI Exponential â€“ 14D],"&gt;=50")/Table3[[#This Row],[Count]]</f>
        <v>0.7857142857142857</v>
      </c>
      <c r="I89" s="1">
        <f>COUNTIFS(Table2[Sub-Sector],Table3[[#This Row],[Sub-Sector]],Table2[Relative Volume],"&gt;=1")/Table3[[#This Row],[Count]]</f>
        <v>0.5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0.9285714285714286</v>
      </c>
      <c r="L89" s="1">
        <f>COUNTIFS(Table2[Sub-Sector],Table3[[#This Row],[Sub-Sector]],Table2[% Away From Current Week Low],"&gt;=0.05")/Table3[[#This Row],[Count]]</f>
        <v>0.2857142857142857</v>
      </c>
      <c r="M89" s="1">
        <f>COUNTIFS(Table2[Sub-Sector],Table3[[#This Row],[Sub-Sector]],Table2[% Away From Current Week High],"&lt;=0.05")/Table3[[#This Row],[Count]]</f>
        <v>0.8928571428571429</v>
      </c>
      <c r="N89" s="1">
        <f>COUNTIFS(Table2[Sub-Sector],Table3[[#This Row],[Sub-Sector]],Table2[% Away From Current Month Low],"&gt;=0.05")/Table3[[#This Row],[Count]]</f>
        <v>0.2857142857142857</v>
      </c>
      <c r="O89" s="1">
        <f>COUNTIFS(Table2[Sub-Sector],Table3[[#This Row],[Sub-Sector]],Table2[% Away From Current Month High],"&lt;=0.05")/Table3[[#This Row],[Count]]</f>
        <v>0.8928571428571429</v>
      </c>
      <c r="P89" s="1">
        <f>COUNTIFS(Table2[Sub-Sector],Table3[[#This Row],[Sub-Sector]],Table2[% Away From 52W High],"&lt;=10")/Table3[[#This Row],[Count]]</f>
        <v>0.10714285714285714</v>
      </c>
      <c r="Q89" s="1">
        <f>COUNTIFS(Table2[Sub-Sector],Table3[[#This Row],[Sub-Sector]],Table2[% Away From 52W Low],"&gt;=10")/Table3[[#This Row],[Count]]</f>
        <v>0.9642857142857143</v>
      </c>
      <c r="R89" s="1">
        <f>COUNTIFS(Table2[Sub-Sector],Table3[[#This Row],[Sub-Sector]],Table2[% Price above 20 EMA],"&gt;=0")/Table3[[#This Row],[Count]]</f>
        <v>0.75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0.5714285714285714</v>
      </c>
      <c r="U89" s="1">
        <f>COUNTIFS(Table2[Sub-Sector],Table3[[#This Row],[Sub-Sector]],Table2[Rate of Change - Zone],"Positive")/Table3[[#This Row],[Count]]</f>
        <v>0.75</v>
      </c>
      <c r="V89" s="1">
        <f>COUNTIFS(Table2[Sub-Sector],Table3[[#This Row],[Sub-Sector]],Table2[Sharpe Ratio],"&gt;=0.10")/Table3[[#This Row],[Count]]</f>
        <v>0.35714285714285715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89">
        <f>_xlfn.RANK.AVG(Table3[[#This Row],[Score]],Table3[Score],1)</f>
        <v>76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9">
        <f>_xlfn.RANK.AVG(Table3[[#This Row],[Score 2 ]],Table3[[Score 2 ]],1)</f>
        <v>88</v>
      </c>
    </row>
    <row r="90" spans="1:26" x14ac:dyDescent="0.3">
      <c r="A90" t="s">
        <v>825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0.5</v>
      </c>
      <c r="E90" s="1">
        <f>COUNTIFS(Table2[Sub-Sector],Table3[[#This Row],[Sub-Sector]],Table2[1M Return vs Nifty],"&gt;=5")/Table3[[#This Row],[Count]]</f>
        <v>0.5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</v>
      </c>
      <c r="H90" s="1">
        <f>COUNTIFS(Table2[Sub-Sector],Table3[[#This Row],[Sub-Sector]],Table2[RSI Exponential â€“ 14D],"&gt;=50")/Table3[[#This Row],[Count]]</f>
        <v>1</v>
      </c>
      <c r="I90" s="1">
        <f>COUNTIFS(Table2[Sub-Sector],Table3[[#This Row],[Sub-Sector]],Table2[Relative Volume],"&gt;=1")/Table3[[#This Row],[Count]]</f>
        <v>0.5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0.5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0.5</v>
      </c>
      <c r="O90" s="1">
        <f>COUNTIFS(Table2[Sub-Sector],Table3[[#This Row],[Sub-Sector]],Table2[% Away From Current Month High],"&lt;=0.05")/Table3[[#This Row],[Count]]</f>
        <v>1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0.5</v>
      </c>
      <c r="R90" s="1">
        <f>COUNTIFS(Table2[Sub-Sector],Table3[[#This Row],[Sub-Sector]],Table2[% Price above 20 EMA],"&gt;=0")/Table3[[#This Row],[Count]]</f>
        <v>0.5</v>
      </c>
      <c r="S90" s="1">
        <f>COUNTIFS(Table2[Sub-Sector],Table3[[#This Row],[Sub-Sector]],Table2[% Price above 50 EMA],"&gt;=0")/Table3[[#This Row],[Count]]</f>
        <v>0.5</v>
      </c>
      <c r="T90" s="1">
        <f>COUNTIFS(Table2[Sub-Sector],Table3[[#This Row],[Sub-Sector]],Table2[% Price above 200 EMA],"&gt;=0")/Table3[[#This Row],[Count]]</f>
        <v>0</v>
      </c>
      <c r="U90" s="1">
        <f>COUNTIFS(Table2[Sub-Sector],Table3[[#This Row],[Sub-Sector]],Table2[Rate of Change - Zone],"Positive")/Table3[[#This Row],[Count]]</f>
        <v>1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90">
        <f>_xlfn.RANK.AVG(Table3[[#This Row],[Score]],Table3[Score],1)</f>
        <v>61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90">
        <f>_xlfn.RANK.AVG(Table3[[#This Row],[Score 2 ]],Table3[[Score 2 ]],1)</f>
        <v>89.5</v>
      </c>
    </row>
    <row r="91" spans="1:26" x14ac:dyDescent="0.3">
      <c r="A91" t="s">
        <v>1285</v>
      </c>
      <c r="B91">
        <f>COUNTIFS(Table2[Sub-Sector],Table3[[#This Row],[Sub-Sector]])</f>
        <v>2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0.5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</v>
      </c>
      <c r="H91" s="1">
        <f>COUNTIFS(Table2[Sub-Sector],Table3[[#This Row],[Sub-Sector]],Table2[RSI Exponential â€“ 14D],"&gt;=50")/Table3[[#This Row],[Count]]</f>
        <v>1</v>
      </c>
      <c r="I91" s="1">
        <f>COUNTIFS(Table2[Sub-Sector],Table3[[#This Row],[Sub-Sector]],Table2[Relative Volume],"&gt;=1")/Table3[[#This Row],[Count]]</f>
        <v>0.5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1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1</v>
      </c>
      <c r="S91" s="1">
        <f>COUNTIFS(Table2[Sub-Sector],Table3[[#This Row],[Sub-Sector]],Table2[% Price above 50 EMA],"&gt;=0")/Table3[[#This Row],[Count]]</f>
        <v>0.5</v>
      </c>
      <c r="T91" s="1">
        <f>COUNTIFS(Table2[Sub-Sector],Table3[[#This Row],[Sub-Sector]],Table2[% Price above 200 EMA],"&gt;=0")/Table3[[#This Row],[Count]]</f>
        <v>0</v>
      </c>
      <c r="U91" s="1">
        <f>COUNTIFS(Table2[Sub-Sector],Table3[[#This Row],[Sub-Sector]],Table2[Rate of Change - Zone],"Positive")/Table3[[#This Row],[Count]]</f>
        <v>1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91">
        <f>_xlfn.RANK.AVG(Table3[[#This Row],[Score]],Table3[Score],1)</f>
        <v>88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91">
        <f>_xlfn.RANK.AVG(Table3[[#This Row],[Score 2 ]],Table3[[Score 2 ]],1)</f>
        <v>89.5</v>
      </c>
    </row>
    <row r="92" spans="1:26" x14ac:dyDescent="0.3">
      <c r="A92" t="s">
        <v>166</v>
      </c>
      <c r="B92">
        <f>COUNTIFS(Table2[Sub-Sector],Table3[[#This Row],[Sub-Sector]])</f>
        <v>9</v>
      </c>
      <c r="C92" s="1">
        <f>COUNTIFS(Table2[Sub-Sector],Table3[[#This Row],[Sub-Sector]],Table2[Uptrend],"Uptrend")/Table3[[#This Row],[Count]]</f>
        <v>0.22222222222222221</v>
      </c>
      <c r="D92" s="1">
        <f>COUNTIFS(Table2[Sub-Sector],Table3[[#This Row],[Sub-Sector]],Table2[1W Return vs Nifty],"&gt;=5")/Table3[[#This Row],[Count]]</f>
        <v>0.1111111111111111</v>
      </c>
      <c r="E92" s="1">
        <f>COUNTIFS(Table2[Sub-Sector],Table3[[#This Row],[Sub-Sector]],Table2[1M Return vs Nifty],"&gt;=5")/Table3[[#This Row],[Count]]</f>
        <v>0.1111111111111111</v>
      </c>
      <c r="F92" s="1">
        <f>COUNTIFS(Table2[Sub-Sector],Table3[[#This Row],[Sub-Sector]],Table2[6M Return vs Nifty],"&gt;=10")/Table3[[#This Row],[Count]]</f>
        <v>0.55555555555555558</v>
      </c>
      <c r="G92" s="1">
        <f>COUNTIFS(Table2[Sub-Sector],Table3[[#This Row],[Sub-Sector]],Table2[1Y Return vs Nifty],"&gt;=10")/Table3[[#This Row],[Count]]</f>
        <v>0.33333333333333331</v>
      </c>
      <c r="H92" s="1">
        <f>COUNTIFS(Table2[Sub-Sector],Table3[[#This Row],[Sub-Sector]],Table2[RSI Exponential â€“ 14D],"&gt;=50")/Table3[[#This Row],[Count]]</f>
        <v>0.55555555555555558</v>
      </c>
      <c r="I92" s="1">
        <f>COUNTIFS(Table2[Sub-Sector],Table3[[#This Row],[Sub-Sector]],Table2[Relative Volume],"&gt;=1")/Table3[[#This Row],[Count]]</f>
        <v>0.22222222222222221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0.88888888888888884</v>
      </c>
      <c r="L92" s="1">
        <f>COUNTIFS(Table2[Sub-Sector],Table3[[#This Row],[Sub-Sector]],Table2[% Away From Current Week Low],"&gt;=0.05")/Table3[[#This Row],[Count]]</f>
        <v>0.1111111111111111</v>
      </c>
      <c r="M92" s="1">
        <f>COUNTIFS(Table2[Sub-Sector],Table3[[#This Row],[Sub-Sector]],Table2[% Away From Current Week High],"&lt;=0.05")/Table3[[#This Row],[Count]]</f>
        <v>0.77777777777777779</v>
      </c>
      <c r="N92" s="1">
        <f>COUNTIFS(Table2[Sub-Sector],Table3[[#This Row],[Sub-Sector]],Table2[% Away From Current Month Low],"&gt;=0.05")/Table3[[#This Row],[Count]]</f>
        <v>0.1111111111111111</v>
      </c>
      <c r="O92" s="1">
        <f>COUNTIFS(Table2[Sub-Sector],Table3[[#This Row],[Sub-Sector]],Table2[% Away From Current Month High],"&lt;=0.05")/Table3[[#This Row],[Count]]</f>
        <v>0.77777777777777779</v>
      </c>
      <c r="P92" s="1">
        <f>COUNTIFS(Table2[Sub-Sector],Table3[[#This Row],[Sub-Sector]],Table2[% Away From 52W High],"&lt;=10")/Table3[[#This Row],[Count]]</f>
        <v>0.1111111111111111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0.55555555555555558</v>
      </c>
      <c r="S92" s="1">
        <f>COUNTIFS(Table2[Sub-Sector],Table3[[#This Row],[Sub-Sector]],Table2[% Price above 50 EMA],"&gt;=0")/Table3[[#This Row],[Count]]</f>
        <v>0.55555555555555558</v>
      </c>
      <c r="T92" s="1">
        <f>COUNTIFS(Table2[Sub-Sector],Table3[[#This Row],[Sub-Sector]],Table2[% Price above 200 EMA],"&gt;=0")/Table3[[#This Row],[Count]]</f>
        <v>0.77777777777777779</v>
      </c>
      <c r="U92" s="1">
        <f>COUNTIFS(Table2[Sub-Sector],Table3[[#This Row],[Sub-Sector]],Table2[Rate of Change - Zone],"Positive")/Table3[[#This Row],[Count]]</f>
        <v>0.66666666666666663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92">
        <f>_xlfn.RANK.AVG(Table3[[#This Row],[Score]],Table3[Score],1)</f>
        <v>82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</v>
      </c>
      <c r="Z92">
        <f>_xlfn.RANK.AVG(Table3[[#This Row],[Score 2 ]],Table3[[Score 2 ]],1)</f>
        <v>91</v>
      </c>
    </row>
    <row r="93" spans="1:26" x14ac:dyDescent="0.3">
      <c r="A93" t="s">
        <v>1339</v>
      </c>
      <c r="B93">
        <f>COUNTIFS(Table2[Sub-Sector],Table3[[#This Row],[Sub-Sector]])</f>
        <v>4</v>
      </c>
      <c r="C93" s="1">
        <f>COUNTIFS(Table2[Sub-Sector],Table3[[#This Row],[Sub-Sector]],Table2[Uptrend],"Uptrend")/Table3[[#This Row],[Count]]</f>
        <v>0.25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0.25</v>
      </c>
      <c r="F93" s="1">
        <f>COUNTIFS(Table2[Sub-Sector],Table3[[#This Row],[Sub-Sector]],Table2[6M Return vs Nifty],"&gt;=10")/Table3[[#This Row],[Count]]</f>
        <v>0.25</v>
      </c>
      <c r="G93" s="1">
        <f>COUNTIFS(Table2[Sub-Sector],Table3[[#This Row],[Sub-Sector]],Table2[1Y Return vs Nifty],"&gt;=10")/Table3[[#This Row],[Count]]</f>
        <v>0.25</v>
      </c>
      <c r="H93" s="1">
        <f>COUNTIFS(Table2[Sub-Sector],Table3[[#This Row],[Sub-Sector]],Table2[RSI Exponential â€“ 14D],"&gt;=50")/Table3[[#This Row],[Count]]</f>
        <v>1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0.75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0.75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0.75</v>
      </c>
      <c r="P93" s="1">
        <f>COUNTIFS(Table2[Sub-Sector],Table3[[#This Row],[Sub-Sector]],Table2[% Away From 52W High],"&lt;=10")/Table3[[#This Row],[Count]]</f>
        <v>0.25</v>
      </c>
      <c r="Q93" s="1">
        <f>COUNTIFS(Table2[Sub-Sector],Table3[[#This Row],[Sub-Sector]],Table2[% Away From 52W Low],"&gt;=10")/Table3[[#This Row],[Count]]</f>
        <v>0.75</v>
      </c>
      <c r="R93" s="1">
        <f>COUNTIFS(Table2[Sub-Sector],Table3[[#This Row],[Sub-Sector]],Table2[% Price above 20 EMA],"&gt;=0")/Table3[[#This Row],[Count]]</f>
        <v>0.75</v>
      </c>
      <c r="S93" s="1">
        <f>COUNTIFS(Table2[Sub-Sector],Table3[[#This Row],[Sub-Sector]],Table2[% Price above 50 EMA],"&gt;=0")/Table3[[#This Row],[Count]]</f>
        <v>0.5</v>
      </c>
      <c r="T93" s="1">
        <f>COUNTIFS(Table2[Sub-Sector],Table3[[#This Row],[Sub-Sector]],Table2[% Price above 200 EMA],"&gt;=0")/Table3[[#This Row],[Count]]</f>
        <v>0.25</v>
      </c>
      <c r="U93" s="1">
        <f>COUNTIFS(Table2[Sub-Sector],Table3[[#This Row],[Sub-Sector]],Table2[Rate of Change - Zone],"Positive")/Table3[[#This Row],[Count]]</f>
        <v>1</v>
      </c>
      <c r="V93" s="1">
        <f>COUNTIFS(Table2[Sub-Sector],Table3[[#This Row],[Sub-Sector]],Table2[Sharpe Ratio],"&gt;=0.10")/Table3[[#This Row],[Count]]</f>
        <v>0.5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93">
        <f>_xlfn.RANK.AVG(Table3[[#This Row],[Score]],Table3[Score],1)</f>
        <v>86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93">
        <f>_xlfn.RANK.AVG(Table3[[#This Row],[Score 2 ]],Table3[[Score 2 ]],1)</f>
        <v>92</v>
      </c>
    </row>
    <row r="94" spans="1:26" x14ac:dyDescent="0.3">
      <c r="A94" t="s">
        <v>943</v>
      </c>
      <c r="B94">
        <f>COUNTIFS(Table2[Sub-Sector],Table3[[#This Row],[Sub-Sector]])</f>
        <v>2</v>
      </c>
      <c r="C94" s="1">
        <f>COUNTIFS(Table2[Sub-Sector],Table3[[#This Row],[Sub-Sector]],Table2[Uptrend],"Uptrend")/Table3[[#This Row],[Count]]</f>
        <v>0.5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0.5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0.5</v>
      </c>
      <c r="H94" s="1">
        <f>COUNTIFS(Table2[Sub-Sector],Table3[[#This Row],[Sub-Sector]],Table2[RSI Exponential â€“ 14D],"&gt;=50")/Table3[[#This Row],[Count]]</f>
        <v>0.5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0.5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0.5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1</v>
      </c>
      <c r="S94" s="1">
        <f>COUNTIFS(Table2[Sub-Sector],Table3[[#This Row],[Sub-Sector]],Table2[% Price above 50 EMA],"&gt;=0")/Table3[[#This Row],[Count]]</f>
        <v>0.5</v>
      </c>
      <c r="T94" s="1">
        <f>COUNTIFS(Table2[Sub-Sector],Table3[[#This Row],[Sub-Sector]],Table2[% Price above 200 EMA],"&gt;=0")/Table3[[#This Row],[Count]]</f>
        <v>0.5</v>
      </c>
      <c r="U94" s="1">
        <f>COUNTIFS(Table2[Sub-Sector],Table3[[#This Row],[Sub-Sector]],Table2[Rate of Change - Zone],"Positive")/Table3[[#This Row],[Count]]</f>
        <v>1</v>
      </c>
      <c r="V94" s="1">
        <f>COUNTIFS(Table2[Sub-Sector],Table3[[#This Row],[Sub-Sector]],Table2[Sharpe Ratio],"&gt;=0.10")/Table3[[#This Row],[Count]]</f>
        <v>0.5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94">
        <f>_xlfn.RANK.AVG(Table3[[#This Row],[Score]],Table3[Score],1)</f>
        <v>66.5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4">
        <f>_xlfn.RANK.AVG(Table3[[#This Row],[Score 2 ]],Table3[[Score 2 ]],1)</f>
        <v>93</v>
      </c>
    </row>
    <row r="95" spans="1:26" x14ac:dyDescent="0.3">
      <c r="A95" t="s">
        <v>290</v>
      </c>
      <c r="B95">
        <f>COUNTIFS(Table2[Sub-Sector],Table3[[#This Row],[Sub-Sector]])</f>
        <v>3</v>
      </c>
      <c r="C95" s="1">
        <f>COUNTIFS(Table2[Sub-Sector],Table3[[#This Row],[Sub-Sector]],Table2[Uptrend],"Uptrend")/Table3[[#This Row],[Count]]</f>
        <v>0.33333333333333331</v>
      </c>
      <c r="D95" s="1">
        <f>COUNTIFS(Table2[Sub-Sector],Table3[[#This Row],[Sub-Sector]],Table2[1W Return vs Nifty],"&gt;=5")/Table3[[#This Row],[Count]]</f>
        <v>0.33333333333333331</v>
      </c>
      <c r="E95" s="1">
        <f>COUNTIFS(Table2[Sub-Sector],Table3[[#This Row],[Sub-Sector]],Table2[1M Return vs Nifty],"&gt;=5")/Table3[[#This Row],[Count]]</f>
        <v>0.33333333333333331</v>
      </c>
      <c r="F95" s="1">
        <f>COUNTIFS(Table2[Sub-Sector],Table3[[#This Row],[Sub-Sector]],Table2[6M Return vs Nifty],"&gt;=10")/Table3[[#This Row],[Count]]</f>
        <v>0.66666666666666663</v>
      </c>
      <c r="G95" s="1">
        <f>COUNTIFS(Table2[Sub-Sector],Table3[[#This Row],[Sub-Sector]],Table2[1Y Return vs Nifty],"&gt;=10")/Table3[[#This Row],[Count]]</f>
        <v>0.33333333333333331</v>
      </c>
      <c r="H95" s="1">
        <f>COUNTIFS(Table2[Sub-Sector],Table3[[#This Row],[Sub-Sector]],Table2[RSI Exponential â€“ 14D],"&gt;=50")/Table3[[#This Row],[Count]]</f>
        <v>0.66666666666666663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0.33333333333333331</v>
      </c>
      <c r="Q95" s="1">
        <f>COUNTIFS(Table2[Sub-Sector],Table3[[#This Row],[Sub-Sector]],Table2[% Away From 52W Low],"&gt;=10")/Table3[[#This Row],[Count]]</f>
        <v>0.66666666666666663</v>
      </c>
      <c r="R95" s="1">
        <f>COUNTIFS(Table2[Sub-Sector],Table3[[#This Row],[Sub-Sector]],Table2[% Price above 20 EMA],"&gt;=0")/Table3[[#This Row],[Count]]</f>
        <v>0.33333333333333331</v>
      </c>
      <c r="S95" s="1">
        <f>COUNTIFS(Table2[Sub-Sector],Table3[[#This Row],[Sub-Sector]],Table2[% Price above 50 EMA],"&gt;=0")/Table3[[#This Row],[Count]]</f>
        <v>0.33333333333333331</v>
      </c>
      <c r="T95" s="1">
        <f>COUNTIFS(Table2[Sub-Sector],Table3[[#This Row],[Sub-Sector]],Table2[% Price above 200 EMA],"&gt;=0")/Table3[[#This Row],[Count]]</f>
        <v>0.66666666666666663</v>
      </c>
      <c r="U95" s="1">
        <f>COUNTIFS(Table2[Sub-Sector],Table3[[#This Row],[Sub-Sector]],Table2[Rate of Change - Zone],"Positive")/Table3[[#This Row],[Count]]</f>
        <v>0.66666666666666663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95">
        <f>_xlfn.RANK.AVG(Table3[[#This Row],[Score]],Table3[Score],1)</f>
        <v>60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95">
        <f>_xlfn.RANK.AVG(Table3[[#This Row],[Score 2 ]],Table3[[Score 2 ]],1)</f>
        <v>94</v>
      </c>
    </row>
    <row r="96" spans="1:26" x14ac:dyDescent="0.3">
      <c r="A96" t="s">
        <v>40</v>
      </c>
      <c r="B96">
        <f>COUNTIFS(Table2[Sub-Sector],Table3[[#This Row],[Sub-Sector]])</f>
        <v>3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0.33333333333333331</v>
      </c>
      <c r="G96" s="1">
        <f>COUNTIFS(Table2[Sub-Sector],Table3[[#This Row],[Sub-Sector]],Table2[1Y Return vs Nifty],"&gt;=10")/Table3[[#This Row],[Count]]</f>
        <v>0.33333333333333331</v>
      </c>
      <c r="H96" s="1">
        <f>COUNTIFS(Table2[Sub-Sector],Table3[[#This Row],[Sub-Sector]],Table2[RSI Exponential â€“ 14D],"&gt;=50")/Table3[[#This Row],[Count]]</f>
        <v>0.33333333333333331</v>
      </c>
      <c r="I96" s="1">
        <f>COUNTIFS(Table2[Sub-Sector],Table3[[#This Row],[Sub-Sector]],Table2[Relative Volume],"&gt;=1")/Table3[[#This Row],[Count]]</f>
        <v>0.33333333333333331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0.33333333333333331</v>
      </c>
      <c r="U96" s="1">
        <f>COUNTIFS(Table2[Sub-Sector],Table3[[#This Row],[Sub-Sector]],Table2[Rate of Change - Zone],"Positive")/Table3[[#This Row],[Count]]</f>
        <v>0.66666666666666663</v>
      </c>
      <c r="V96" s="1">
        <f>COUNTIFS(Table2[Sub-Sector],Table3[[#This Row],[Sub-Sector]],Table2[Sharpe Ratio],"&gt;=0.10")/Table3[[#This Row],[Count]]</f>
        <v>0.66666666666666663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</v>
      </c>
      <c r="X96">
        <f>_xlfn.RANK.AVG(Table3[[#This Row],[Score]],Table3[Score],1)</f>
        <v>109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96">
        <f>_xlfn.RANK.AVG(Table3[[#This Row],[Score 2 ]],Table3[[Score 2 ]],1)</f>
        <v>95.5</v>
      </c>
    </row>
    <row r="97" spans="1:26" x14ac:dyDescent="0.3">
      <c r="A97" t="s">
        <v>468</v>
      </c>
      <c r="B97">
        <f>COUNTIFS(Table2[Sub-Sector],Table3[[#This Row],[Sub-Sector]])</f>
        <v>9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0.1111111111111111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0.1111111111111111</v>
      </c>
      <c r="G97" s="1">
        <f>COUNTIFS(Table2[Sub-Sector],Table3[[#This Row],[Sub-Sector]],Table2[1Y Return vs Nifty],"&gt;=10")/Table3[[#This Row],[Count]]</f>
        <v>0.33333333333333331</v>
      </c>
      <c r="H97" s="1">
        <f>COUNTIFS(Table2[Sub-Sector],Table3[[#This Row],[Sub-Sector]],Table2[RSI Exponential â€“ 14D],"&gt;=50")/Table3[[#This Row],[Count]]</f>
        <v>0.88888888888888884</v>
      </c>
      <c r="I97" s="1">
        <f>COUNTIFS(Table2[Sub-Sector],Table3[[#This Row],[Sub-Sector]],Table2[Relative Volume],"&gt;=1")/Table3[[#This Row],[Count]]</f>
        <v>0.44444444444444442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0.88888888888888884</v>
      </c>
      <c r="L97" s="1">
        <f>COUNTIFS(Table2[Sub-Sector],Table3[[#This Row],[Sub-Sector]],Table2[% Away From Current Week Low],"&gt;=0.05")/Table3[[#This Row],[Count]]</f>
        <v>0.22222222222222221</v>
      </c>
      <c r="M97" s="1">
        <f>COUNTIFS(Table2[Sub-Sector],Table3[[#This Row],[Sub-Sector]],Table2[% Away From Current Week High],"&lt;=0.05")/Table3[[#This Row],[Count]]</f>
        <v>0.88888888888888884</v>
      </c>
      <c r="N97" s="1">
        <f>COUNTIFS(Table2[Sub-Sector],Table3[[#This Row],[Sub-Sector]],Table2[% Away From Current Month Low],"&gt;=0.05")/Table3[[#This Row],[Count]]</f>
        <v>0.22222222222222221</v>
      </c>
      <c r="O97" s="1">
        <f>COUNTIFS(Table2[Sub-Sector],Table3[[#This Row],[Sub-Sector]],Table2[% Away From Current Month High],"&lt;=0.05")/Table3[[#This Row],[Count]]</f>
        <v>0.88888888888888884</v>
      </c>
      <c r="P97" s="1">
        <f>COUNTIFS(Table2[Sub-Sector],Table3[[#This Row],[Sub-Sector]],Table2[% Away From 52W High],"&lt;=10")/Table3[[#This Row],[Count]]</f>
        <v>0.1111111111111111</v>
      </c>
      <c r="Q97" s="1">
        <f>COUNTIFS(Table2[Sub-Sector],Table3[[#This Row],[Sub-Sector]],Table2[% Away From 52W Low],"&gt;=10")/Table3[[#This Row],[Count]]</f>
        <v>0.77777777777777779</v>
      </c>
      <c r="R97" s="1">
        <f>COUNTIFS(Table2[Sub-Sector],Table3[[#This Row],[Sub-Sector]],Table2[% Price above 20 EMA],"&gt;=0")/Table3[[#This Row],[Count]]</f>
        <v>0.66666666666666663</v>
      </c>
      <c r="S97" s="1">
        <f>COUNTIFS(Table2[Sub-Sector],Table3[[#This Row],[Sub-Sector]],Table2[% Price above 50 EMA],"&gt;=0")/Table3[[#This Row],[Count]]</f>
        <v>0.44444444444444442</v>
      </c>
      <c r="T97" s="1">
        <f>COUNTIFS(Table2[Sub-Sector],Table3[[#This Row],[Sub-Sector]],Table2[% Price above 200 EMA],"&gt;=0")/Table3[[#This Row],[Count]]</f>
        <v>0.33333333333333331</v>
      </c>
      <c r="U97" s="1">
        <f>COUNTIFS(Table2[Sub-Sector],Table3[[#This Row],[Sub-Sector]],Table2[Rate of Change - Zone],"Positive")/Table3[[#This Row],[Count]]</f>
        <v>0.77777777777777779</v>
      </c>
      <c r="V97" s="1">
        <f>COUNTIFS(Table2[Sub-Sector],Table3[[#This Row],[Sub-Sector]],Table2[Sharpe Ratio],"&gt;=0.10")/Table3[[#This Row],[Count]]</f>
        <v>0.44444444444444442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555.5</v>
      </c>
      <c r="X97">
        <f>_xlfn.RANK.AVG(Table3[[#This Row],[Score]],Table3[Score],1)</f>
        <v>104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97">
        <f>_xlfn.RANK.AVG(Table3[[#This Row],[Score 2 ]],Table3[[Score 2 ]],1)</f>
        <v>95.5</v>
      </c>
    </row>
    <row r="98" spans="1:26" x14ac:dyDescent="0.3">
      <c r="A98" t="s">
        <v>54</v>
      </c>
      <c r="B98">
        <f>COUNTIFS(Table2[Sub-Sector],Table3[[#This Row],[Sub-Sector]])</f>
        <v>17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0.11764705882352941</v>
      </c>
      <c r="E98" s="1">
        <f>COUNTIFS(Table2[Sub-Sector],Table3[[#This Row],[Sub-Sector]],Table2[1M Return vs Nifty],"&gt;=5")/Table3[[#This Row],[Count]]</f>
        <v>5.8823529411764705E-2</v>
      </c>
      <c r="F98" s="1">
        <f>COUNTIFS(Table2[Sub-Sector],Table3[[#This Row],[Sub-Sector]],Table2[6M Return vs Nifty],"&gt;=10")/Table3[[#This Row],[Count]]</f>
        <v>5.8823529411764705E-2</v>
      </c>
      <c r="G98" s="1">
        <f>COUNTIFS(Table2[Sub-Sector],Table3[[#This Row],[Sub-Sector]],Table2[1Y Return vs Nifty],"&gt;=10")/Table3[[#This Row],[Count]]</f>
        <v>0.17647058823529413</v>
      </c>
      <c r="H98" s="1">
        <f>COUNTIFS(Table2[Sub-Sector],Table3[[#This Row],[Sub-Sector]],Table2[RSI Exponential â€“ 14D],"&gt;=50")/Table3[[#This Row],[Count]]</f>
        <v>0.76470588235294112</v>
      </c>
      <c r="I98" s="1">
        <f>COUNTIFS(Table2[Sub-Sector],Table3[[#This Row],[Sub-Sector]],Table2[Relative Volume],"&gt;=1")/Table3[[#This Row],[Count]]</f>
        <v>0.41176470588235292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0.29411764705882354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0.29411764705882354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5.8823529411764705E-2</v>
      </c>
      <c r="Q98" s="1">
        <f>COUNTIFS(Table2[Sub-Sector],Table3[[#This Row],[Sub-Sector]],Table2[% Away From 52W Low],"&gt;=10")/Table3[[#This Row],[Count]]</f>
        <v>0.70588235294117652</v>
      </c>
      <c r="R98" s="1">
        <f>COUNTIFS(Table2[Sub-Sector],Table3[[#This Row],[Sub-Sector]],Table2[% Price above 20 EMA],"&gt;=0")/Table3[[#This Row],[Count]]</f>
        <v>0.58823529411764708</v>
      </c>
      <c r="S98" s="1">
        <f>COUNTIFS(Table2[Sub-Sector],Table3[[#This Row],[Sub-Sector]],Table2[% Price above 50 EMA],"&gt;=0")/Table3[[#This Row],[Count]]</f>
        <v>0.41176470588235292</v>
      </c>
      <c r="T98" s="1">
        <f>COUNTIFS(Table2[Sub-Sector],Table3[[#This Row],[Sub-Sector]],Table2[% Price above 200 EMA],"&gt;=0")/Table3[[#This Row],[Count]]</f>
        <v>0.23529411764705882</v>
      </c>
      <c r="U98" s="1">
        <f>COUNTIFS(Table2[Sub-Sector],Table3[[#This Row],[Sub-Sector]],Table2[Rate of Change - Zone],"Positive")/Table3[[#This Row],[Count]]</f>
        <v>0.88235294117647056</v>
      </c>
      <c r="V98" s="1">
        <f>COUNTIFS(Table2[Sub-Sector],Table3[[#This Row],[Sub-Sector]],Table2[Sharpe Ratio],"&gt;=0.10")/Table3[[#This Row],[Count]]</f>
        <v>5.8823529411764705E-2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531.5</v>
      </c>
      <c r="X98">
        <f>_xlfn.RANK.AVG(Table3[[#This Row],[Score]],Table3[Score],1)</f>
        <v>94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309.5</v>
      </c>
      <c r="Z98">
        <f>_xlfn.RANK.AVG(Table3[[#This Row],[Score 2 ]],Table3[[Score 2 ]],1)</f>
        <v>97</v>
      </c>
    </row>
    <row r="99" spans="1:26" x14ac:dyDescent="0.3">
      <c r="A99" t="s">
        <v>201</v>
      </c>
      <c r="B99">
        <f>COUNTIFS(Table2[Sub-Sector],Table3[[#This Row],[Sub-Sector]])</f>
        <v>9</v>
      </c>
      <c r="C99" s="1">
        <f>COUNTIFS(Table2[Sub-Sector],Table3[[#This Row],[Sub-Sector]],Table2[Uptrend],"Uptrend")/Table3[[#This Row],[Count]]</f>
        <v>0.1111111111111111</v>
      </c>
      <c r="D99" s="1">
        <f>COUNTIFS(Table2[Sub-Sector],Table3[[#This Row],[Sub-Sector]],Table2[1W Return vs Nifty],"&gt;=5")/Table3[[#This Row],[Count]]</f>
        <v>0.1111111111111111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0.1111111111111111</v>
      </c>
      <c r="G99" s="1">
        <f>COUNTIFS(Table2[Sub-Sector],Table3[[#This Row],[Sub-Sector]],Table2[1Y Return vs Nifty],"&gt;=10")/Table3[[#This Row],[Count]]</f>
        <v>0.1111111111111111</v>
      </c>
      <c r="H99" s="1">
        <f>COUNTIFS(Table2[Sub-Sector],Table3[[#This Row],[Sub-Sector]],Table2[RSI Exponential â€“ 14D],"&gt;=50")/Table3[[#This Row],[Count]]</f>
        <v>0.33333333333333331</v>
      </c>
      <c r="I99" s="1">
        <f>COUNTIFS(Table2[Sub-Sector],Table3[[#This Row],[Sub-Sector]],Table2[Relative Volume],"&gt;=1")/Table3[[#This Row],[Count]]</f>
        <v>0.55555555555555558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0.1111111111111111</v>
      </c>
      <c r="M99" s="1">
        <f>COUNTIFS(Table2[Sub-Sector],Table3[[#This Row],[Sub-Sector]],Table2[% Away From Current Week High],"&lt;=0.05")/Table3[[#This Row],[Count]]</f>
        <v>0.88888888888888884</v>
      </c>
      <c r="N99" s="1">
        <f>COUNTIFS(Table2[Sub-Sector],Table3[[#This Row],[Sub-Sector]],Table2[% Away From Current Month Low],"&gt;=0.05")/Table3[[#This Row],[Count]]</f>
        <v>0.1111111111111111</v>
      </c>
      <c r="O99" s="1">
        <f>COUNTIFS(Table2[Sub-Sector],Table3[[#This Row],[Sub-Sector]],Table2[% Away From Current Month High],"&lt;=0.05")/Table3[[#This Row],[Count]]</f>
        <v>0.88888888888888884</v>
      </c>
      <c r="P99" s="1">
        <f>COUNTIFS(Table2[Sub-Sector],Table3[[#This Row],[Sub-Sector]],Table2[% Away From 52W High],"&lt;=10")/Table3[[#This Row],[Count]]</f>
        <v>0.1111111111111111</v>
      </c>
      <c r="Q99" s="1">
        <f>COUNTIFS(Table2[Sub-Sector],Table3[[#This Row],[Sub-Sector]],Table2[% Away From 52W Low],"&gt;=10")/Table3[[#This Row],[Count]]</f>
        <v>0.66666666666666663</v>
      </c>
      <c r="R99" s="1">
        <f>COUNTIFS(Table2[Sub-Sector],Table3[[#This Row],[Sub-Sector]],Table2[% Price above 20 EMA],"&gt;=0")/Table3[[#This Row],[Count]]</f>
        <v>0.22222222222222221</v>
      </c>
      <c r="S99" s="1">
        <f>COUNTIFS(Table2[Sub-Sector],Table3[[#This Row],[Sub-Sector]],Table2[% Price above 50 EMA],"&gt;=0")/Table3[[#This Row],[Count]]</f>
        <v>0.1111111111111111</v>
      </c>
      <c r="T99" s="1">
        <f>COUNTIFS(Table2[Sub-Sector],Table3[[#This Row],[Sub-Sector]],Table2[% Price above 200 EMA],"&gt;=0")/Table3[[#This Row],[Count]]</f>
        <v>0.22222222222222221</v>
      </c>
      <c r="U99" s="1">
        <f>COUNTIFS(Table2[Sub-Sector],Table3[[#This Row],[Sub-Sector]],Table2[Rate of Change - Zone],"Positive")/Table3[[#This Row],[Count]]</f>
        <v>0.66666666666666663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537.5</v>
      </c>
      <c r="X99">
        <f>_xlfn.RANK.AVG(Table3[[#This Row],[Score]],Table3[Score],1)</f>
        <v>100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99">
        <f>_xlfn.RANK.AVG(Table3[[#This Row],[Score 2 ]],Table3[[Score 2 ]],1)</f>
        <v>98</v>
      </c>
    </row>
    <row r="100" spans="1:26" x14ac:dyDescent="0.3">
      <c r="A100" t="s">
        <v>518</v>
      </c>
      <c r="B100">
        <f>COUNTIFS(Table2[Sub-Sector],Table3[[#This Row],[Sub-Sector]])</f>
        <v>5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0.2</v>
      </c>
      <c r="F100" s="1">
        <f>COUNTIFS(Table2[Sub-Sector],Table3[[#This Row],[Sub-Sector]],Table2[6M Return vs Nifty],"&gt;=10")/Table3[[#This Row],[Count]]</f>
        <v>0.2</v>
      </c>
      <c r="G100" s="1">
        <f>COUNTIFS(Table2[Sub-Sector],Table3[[#This Row],[Sub-Sector]],Table2[1Y Return vs Nifty],"&gt;=10")/Table3[[#This Row],[Count]]</f>
        <v>0.2</v>
      </c>
      <c r="H100" s="1">
        <f>COUNTIFS(Table2[Sub-Sector],Table3[[#This Row],[Sub-Sector]],Table2[RSI Exponential â€“ 14D],"&gt;=50")/Table3[[#This Row],[Count]]</f>
        <v>1</v>
      </c>
      <c r="I100" s="1">
        <f>COUNTIFS(Table2[Sub-Sector],Table3[[#This Row],[Sub-Sector]],Table2[Relative Volume],"&gt;=1")/Table3[[#This Row],[Count]]</f>
        <v>0.4</v>
      </c>
      <c r="J100" s="1">
        <f>COUNTIFS(Table2[Sub-Sector],Table3[[#This Row],[Sub-Sector]],Table2[% Away From Day Low],"&gt;=0.05")/Table3[[#This Row],[Count]]</f>
        <v>0.2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0.2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0.2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0.8</v>
      </c>
      <c r="R100" s="1">
        <f>COUNTIFS(Table2[Sub-Sector],Table3[[#This Row],[Sub-Sector]],Table2[% Price above 20 EMA],"&gt;=0")/Table3[[#This Row],[Count]]</f>
        <v>0.8</v>
      </c>
      <c r="S100" s="1">
        <f>COUNTIFS(Table2[Sub-Sector],Table3[[#This Row],[Sub-Sector]],Table2[% Price above 50 EMA],"&gt;=0")/Table3[[#This Row],[Count]]</f>
        <v>0.4</v>
      </c>
      <c r="T100" s="1">
        <f>COUNTIFS(Table2[Sub-Sector],Table3[[#This Row],[Sub-Sector]],Table2[% Price above 200 EMA],"&gt;=0")/Table3[[#This Row],[Count]]</f>
        <v>0.4</v>
      </c>
      <c r="U100" s="1">
        <f>COUNTIFS(Table2[Sub-Sector],Table3[[#This Row],[Sub-Sector]],Table2[Rate of Change - Zone],"Positive")/Table3[[#This Row],[Count]]</f>
        <v>0.8</v>
      </c>
      <c r="V100" s="1">
        <f>COUNTIFS(Table2[Sub-Sector],Table3[[#This Row],[Sub-Sector]],Table2[Sharpe Ratio],"&gt;=0.10")/Table3[[#This Row],[Count]]</f>
        <v>0.2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100">
        <f>_xlfn.RANK.AVG(Table3[[#This Row],[Score]],Table3[Score],1)</f>
        <v>103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100">
        <f>_xlfn.RANK.AVG(Table3[[#This Row],[Score 2 ]],Table3[[Score 2 ]],1)</f>
        <v>99</v>
      </c>
    </row>
    <row r="101" spans="1:26" x14ac:dyDescent="0.3">
      <c r="A101" t="s">
        <v>661</v>
      </c>
      <c r="B101">
        <f>COUNTIFS(Table2[Sub-Sector],Table3[[#This Row],[Sub-Sector]])</f>
        <v>4</v>
      </c>
      <c r="C101" s="1">
        <f>COUNTIFS(Table2[Sub-Sector],Table3[[#This Row],[Sub-Sector]],Table2[Uptrend],"Uptrend")/Table3[[#This Row],[Count]]</f>
        <v>0.25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0.5</v>
      </c>
      <c r="F101" s="1">
        <f>COUNTIFS(Table2[Sub-Sector],Table3[[#This Row],[Sub-Sector]],Table2[6M Return vs Nifty],"&gt;=10")/Table3[[#This Row],[Count]]</f>
        <v>0.5</v>
      </c>
      <c r="G101" s="1">
        <f>COUNTIFS(Table2[Sub-Sector],Table3[[#This Row],[Sub-Sector]],Table2[1Y Return vs Nifty],"&gt;=10")/Table3[[#This Row],[Count]]</f>
        <v>0.5</v>
      </c>
      <c r="H101" s="1">
        <f>COUNTIFS(Table2[Sub-Sector],Table3[[#This Row],[Sub-Sector]],Table2[RSI Exponential â€“ 14D],"&gt;=50")/Table3[[#This Row],[Count]]</f>
        <v>0.75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0.75</v>
      </c>
      <c r="R101" s="1">
        <f>COUNTIFS(Table2[Sub-Sector],Table3[[#This Row],[Sub-Sector]],Table2[% Price above 20 EMA],"&gt;=0")/Table3[[#This Row],[Count]]</f>
        <v>0.75</v>
      </c>
      <c r="S101" s="1">
        <f>COUNTIFS(Table2[Sub-Sector],Table3[[#This Row],[Sub-Sector]],Table2[% Price above 50 EMA],"&gt;=0")/Table3[[#This Row],[Count]]</f>
        <v>0.5</v>
      </c>
      <c r="T101" s="1">
        <f>COUNTIFS(Table2[Sub-Sector],Table3[[#This Row],[Sub-Sector]],Table2[% Price above 200 EMA],"&gt;=0")/Table3[[#This Row],[Count]]</f>
        <v>0.75</v>
      </c>
      <c r="U101" s="1">
        <f>COUNTIFS(Table2[Sub-Sector],Table3[[#This Row],[Sub-Sector]],Table2[Rate of Change - Zone],"Positive")/Table3[[#This Row],[Count]]</f>
        <v>0.5</v>
      </c>
      <c r="V101" s="1">
        <f>COUNTIFS(Table2[Sub-Sector],Table3[[#This Row],[Sub-Sector]],Table2[Sharpe Ratio],"&gt;=0.10")/Table3[[#This Row],[Count]]</f>
        <v>0.25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</v>
      </c>
      <c r="X101">
        <f>_xlfn.RANK.AVG(Table3[[#This Row],[Score]],Table3[Score],1)</f>
        <v>84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101">
        <f>_xlfn.RANK.AVG(Table3[[#This Row],[Score 2 ]],Table3[[Score 2 ]],1)</f>
        <v>100</v>
      </c>
    </row>
    <row r="102" spans="1:26" x14ac:dyDescent="0.3">
      <c r="A102" t="s">
        <v>189</v>
      </c>
      <c r="B102">
        <f>COUNTIFS(Table2[Sub-Sector],Table3[[#This Row],[Sub-Sector]])</f>
        <v>6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0.66666666666666663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0.16666666666666666</v>
      </c>
      <c r="G102" s="1">
        <f>COUNTIFS(Table2[Sub-Sector],Table3[[#This Row],[Sub-Sector]],Table2[1Y Return vs Nifty],"&gt;=10")/Table3[[#This Row],[Count]]</f>
        <v>0.16666666666666666</v>
      </c>
      <c r="H102" s="1">
        <f>COUNTIFS(Table2[Sub-Sector],Table3[[#This Row],[Sub-Sector]],Table2[RSI Exponential â€“ 14D],"&gt;=50")/Table3[[#This Row],[Count]]</f>
        <v>1</v>
      </c>
      <c r="I102" s="1">
        <f>COUNTIFS(Table2[Sub-Sector],Table3[[#This Row],[Sub-Sector]],Table2[Relative Volume],"&gt;=1")/Table3[[#This Row],[Count]]</f>
        <v>0.5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0.33333333333333331</v>
      </c>
      <c r="M102" s="1">
        <f>COUNTIFS(Table2[Sub-Sector],Table3[[#This Row],[Sub-Sector]],Table2[% Away From Current Week High],"&lt;=0.05")/Table3[[#This Row],[Count]]</f>
        <v>0.83333333333333337</v>
      </c>
      <c r="N102" s="1">
        <f>COUNTIFS(Table2[Sub-Sector],Table3[[#This Row],[Sub-Sector]],Table2[% Away From Current Month Low],"&gt;=0.05")/Table3[[#This Row],[Count]]</f>
        <v>0.33333333333333331</v>
      </c>
      <c r="O102" s="1">
        <f>COUNTIFS(Table2[Sub-Sector],Table3[[#This Row],[Sub-Sector]],Table2[% Away From Current Month High],"&lt;=0.05")/Table3[[#This Row],[Count]]</f>
        <v>0.83333333333333337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0.66666666666666663</v>
      </c>
      <c r="S102" s="1">
        <f>COUNTIFS(Table2[Sub-Sector],Table3[[#This Row],[Sub-Sector]],Table2[% Price above 50 EMA],"&gt;=0")/Table3[[#This Row],[Count]]</f>
        <v>0.16666666666666666</v>
      </c>
      <c r="T102" s="1">
        <f>COUNTIFS(Table2[Sub-Sector],Table3[[#This Row],[Sub-Sector]],Table2[% Price above 200 EMA],"&gt;=0")/Table3[[#This Row],[Count]]</f>
        <v>0.33333333333333331</v>
      </c>
      <c r="U102" s="1">
        <f>COUNTIFS(Table2[Sub-Sector],Table3[[#This Row],[Sub-Sector]],Table2[Rate of Change - Zone],"Positive")/Table3[[#This Row],[Count]]</f>
        <v>0.66666666666666663</v>
      </c>
      <c r="V102" s="1">
        <f>COUNTIFS(Table2[Sub-Sector],Table3[[#This Row],[Sub-Sector]],Table2[Sharpe Ratio],"&gt;=0.10")/Table3[[#This Row],[Count]]</f>
        <v>0.16666666666666666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102">
        <f>_xlfn.RANK.AVG(Table3[[#This Row],[Score]],Table3[Score],1)</f>
        <v>91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102">
        <f>_xlfn.RANK.AVG(Table3[[#This Row],[Score 2 ]],Table3[[Score 2 ]],1)</f>
        <v>101</v>
      </c>
    </row>
    <row r="103" spans="1:26" x14ac:dyDescent="0.3">
      <c r="A103" t="s">
        <v>18</v>
      </c>
      <c r="B103">
        <f>COUNTIFS(Table2[Sub-Sector],Table3[[#This Row],[Sub-Sector]])</f>
        <v>6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0.16666666666666666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0.16666666666666666</v>
      </c>
      <c r="H103" s="1">
        <f>COUNTIFS(Table2[Sub-Sector],Table3[[#This Row],[Sub-Sector]],Table2[RSI Exponential â€“ 14D],"&gt;=50")/Table3[[#This Row],[Count]]</f>
        <v>0.83333333333333337</v>
      </c>
      <c r="I103" s="1">
        <f>COUNTIFS(Table2[Sub-Sector],Table3[[#This Row],[Sub-Sector]],Table2[Relative Volume],"&gt;=1")/Table3[[#This Row],[Count]]</f>
        <v>0.5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0.83333333333333337</v>
      </c>
      <c r="R103" s="1">
        <f>COUNTIFS(Table2[Sub-Sector],Table3[[#This Row],[Sub-Sector]],Table2[% Price above 20 EMA],"&gt;=0")/Table3[[#This Row],[Count]]</f>
        <v>0.83333333333333337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0.16666666666666666</v>
      </c>
      <c r="U103" s="1">
        <f>COUNTIFS(Table2[Sub-Sector],Table3[[#This Row],[Sub-Sector]],Table2[Rate of Change - Zone],"Positive")/Table3[[#This Row],[Count]]</f>
        <v>0.83333333333333337</v>
      </c>
      <c r="V103" s="1">
        <f>COUNTIFS(Table2[Sub-Sector],Table3[[#This Row],[Sub-Sector]],Table2[Sharpe Ratio],"&gt;=0.10")/Table3[[#This Row],[Count]]</f>
        <v>0.33333333333333331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568.5</v>
      </c>
      <c r="X103">
        <f>_xlfn.RANK.AVG(Table3[[#This Row],[Score]],Table3[Score],1)</f>
        <v>106.5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103">
        <f>_xlfn.RANK.AVG(Table3[[#This Row],[Score 2 ]],Table3[[Score 2 ]],1)</f>
        <v>102</v>
      </c>
    </row>
    <row r="104" spans="1:26" x14ac:dyDescent="0.3">
      <c r="A104" t="s">
        <v>513</v>
      </c>
      <c r="B104">
        <f>COUNTIFS(Table2[Sub-Sector],Table3[[#This Row],[Sub-Sector]])</f>
        <v>5</v>
      </c>
      <c r="C104" s="1">
        <f>COUNTIFS(Table2[Sub-Sector],Table3[[#This Row],[Sub-Sector]],Table2[Uptrend],"Uptrend")/Table3[[#This Row],[Count]]</f>
        <v>0.2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0.2</v>
      </c>
      <c r="F104" s="1">
        <f>COUNTIFS(Table2[Sub-Sector],Table3[[#This Row],[Sub-Sector]],Table2[6M Return vs Nifty],"&gt;=10")/Table3[[#This Row],[Count]]</f>
        <v>0.2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0.8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0.2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0.2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0.2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0.8</v>
      </c>
      <c r="S104" s="1">
        <f>COUNTIFS(Table2[Sub-Sector],Table3[[#This Row],[Sub-Sector]],Table2[% Price above 50 EMA],"&gt;=0")/Table3[[#This Row],[Count]]</f>
        <v>0.4</v>
      </c>
      <c r="T104" s="1">
        <f>COUNTIFS(Table2[Sub-Sector],Table3[[#This Row],[Sub-Sector]],Table2[% Price above 200 EMA],"&gt;=0")/Table3[[#This Row],[Count]]</f>
        <v>0.4</v>
      </c>
      <c r="U104" s="1">
        <f>COUNTIFS(Table2[Sub-Sector],Table3[[#This Row],[Sub-Sector]],Table2[Rate of Change - Zone],"Positive")/Table3[[#This Row],[Count]]</f>
        <v>1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104">
        <f>_xlfn.RANK.AVG(Table3[[#This Row],[Score]],Table3[Score],1)</f>
        <v>99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104">
        <f>_xlfn.RANK.AVG(Table3[[#This Row],[Score 2 ]],Table3[[Score 2 ]],1)</f>
        <v>103</v>
      </c>
    </row>
    <row r="105" spans="1:26" x14ac:dyDescent="0.3">
      <c r="A105" t="s">
        <v>465</v>
      </c>
      <c r="B105">
        <f>COUNTIFS(Table2[Sub-Sector],Table3[[#This Row],[Sub-Sector]])</f>
        <v>4</v>
      </c>
      <c r="C105" s="1">
        <f>COUNTIFS(Table2[Sub-Sector],Table3[[#This Row],[Sub-Sector]],Table2[Uptrend],"Uptrend")/Table3[[#This Row],[Count]]</f>
        <v>0.25</v>
      </c>
      <c r="D105" s="1">
        <f>COUNTIFS(Table2[Sub-Sector],Table3[[#This Row],[Sub-Sector]],Table2[1W Return vs Nifty],"&gt;=5")/Table3[[#This Row],[Count]]</f>
        <v>0.25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0.5</v>
      </c>
      <c r="H105" s="1">
        <f>COUNTIFS(Table2[Sub-Sector],Table3[[#This Row],[Sub-Sector]],Table2[RSI Exponential â€“ 14D],"&gt;=50")/Table3[[#This Row],[Count]]</f>
        <v>0.75</v>
      </c>
      <c r="I105" s="1">
        <f>COUNTIFS(Table2[Sub-Sector],Table3[[#This Row],[Sub-Sector]],Table2[Relative Volume],"&gt;=1")/Table3[[#This Row],[Count]]</f>
        <v>0.25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0.25</v>
      </c>
      <c r="M105" s="1">
        <f>COUNTIFS(Table2[Sub-Sector],Table3[[#This Row],[Sub-Sector]],Table2[% Away From Current Week High],"&lt;=0.05")/Table3[[#This Row],[Count]]</f>
        <v>0.75</v>
      </c>
      <c r="N105" s="1">
        <f>COUNTIFS(Table2[Sub-Sector],Table3[[#This Row],[Sub-Sector]],Table2[% Away From Current Month Low],"&gt;=0.05")/Table3[[#This Row],[Count]]</f>
        <v>0.25</v>
      </c>
      <c r="O105" s="1">
        <f>COUNTIFS(Table2[Sub-Sector],Table3[[#This Row],[Sub-Sector]],Table2[% Away From Current Month High],"&lt;=0.05")/Table3[[#This Row],[Count]]</f>
        <v>0.75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0.75</v>
      </c>
      <c r="S105" s="1">
        <f>COUNTIFS(Table2[Sub-Sector],Table3[[#This Row],[Sub-Sector]],Table2[% Price above 50 EMA],"&gt;=0")/Table3[[#This Row],[Count]]</f>
        <v>0.5</v>
      </c>
      <c r="T105" s="1">
        <f>COUNTIFS(Table2[Sub-Sector],Table3[[#This Row],[Sub-Sector]],Table2[% Price above 200 EMA],"&gt;=0")/Table3[[#This Row],[Count]]</f>
        <v>0.5</v>
      </c>
      <c r="U105" s="1">
        <f>COUNTIFS(Table2[Sub-Sector],Table3[[#This Row],[Sub-Sector]],Table2[Rate of Change - Zone],"Positive")/Table3[[#This Row],[Count]]</f>
        <v>0.75</v>
      </c>
      <c r="V105" s="1">
        <f>COUNTIFS(Table2[Sub-Sector],Table3[[#This Row],[Sub-Sector]],Table2[Sharpe Ratio],"&gt;=0.10")/Table3[[#This Row],[Count]]</f>
        <v>0.5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</v>
      </c>
      <c r="X105">
        <f>_xlfn.RANK.AVG(Table3[[#This Row],[Score]],Table3[Score],1)</f>
        <v>95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5">
        <f>_xlfn.RANK.AVG(Table3[[#This Row],[Score 2 ]],Table3[[Score 2 ]],1)</f>
        <v>104</v>
      </c>
    </row>
    <row r="106" spans="1:26" x14ac:dyDescent="0.3">
      <c r="A106" t="s">
        <v>105</v>
      </c>
      <c r="B106">
        <f>COUNTIFS(Table2[Sub-Sector],Table3[[#This Row],[Sub-Sector]])</f>
        <v>3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0.66666666666666663</v>
      </c>
      <c r="H106" s="1">
        <f>COUNTIFS(Table2[Sub-Sector],Table3[[#This Row],[Sub-Sector]],Table2[RSI Exponential â€“ 14D],"&gt;=50")/Table3[[#This Row],[Count]]</f>
        <v>0.33333333333333331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0.33333333333333331</v>
      </c>
      <c r="S106" s="1">
        <f>COUNTIFS(Table2[Sub-Sector],Table3[[#This Row],[Sub-Sector]],Table2[% Price above 50 EMA],"&gt;=0")/Table3[[#This Row],[Count]]</f>
        <v>0.33333333333333331</v>
      </c>
      <c r="T106" s="1">
        <f>COUNTIFS(Table2[Sub-Sector],Table3[[#This Row],[Sub-Sector]],Table2[% Price above 200 EMA],"&gt;=0")/Table3[[#This Row],[Count]]</f>
        <v>0.33333333333333331</v>
      </c>
      <c r="U106" s="1">
        <f>COUNTIFS(Table2[Sub-Sector],Table3[[#This Row],[Sub-Sector]],Table2[Rate of Change - Zone],"Positive")/Table3[[#This Row],[Count]]</f>
        <v>0.66666666666666663</v>
      </c>
      <c r="V106" s="1">
        <f>COUNTIFS(Table2[Sub-Sector],Table3[[#This Row],[Sub-Sector]],Table2[Sharpe Ratio],"&gt;=0.10")/Table3[[#This Row],[Count]]</f>
        <v>0.66666666666666663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626.5</v>
      </c>
      <c r="X106">
        <f>_xlfn.RANK.AVG(Table3[[#This Row],[Score]],Table3[Score],1)</f>
        <v>111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06">
        <f>_xlfn.RANK.AVG(Table3[[#This Row],[Score 2 ]],Table3[[Score 2 ]],1)</f>
        <v>105</v>
      </c>
    </row>
    <row r="107" spans="1:26" x14ac:dyDescent="0.3">
      <c r="A107" t="s">
        <v>362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1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1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1</v>
      </c>
      <c r="S107" s="1">
        <f>COUNTIFS(Table2[Sub-Sector],Table3[[#This Row],[Sub-Sector]],Table2[% Price above 50 EMA],"&gt;=0")/Table3[[#This Row],[Count]]</f>
        <v>1</v>
      </c>
      <c r="T107" s="1">
        <f>COUNTIFS(Table2[Sub-Sector],Table3[[#This Row],[Sub-Sector]],Table2[% Price above 200 EMA],"&gt;=0")/Table3[[#This Row],[Count]]</f>
        <v>1</v>
      </c>
      <c r="U107" s="1">
        <f>COUNTIFS(Table2[Sub-Sector],Table3[[#This Row],[Sub-Sector]],Table2[Rate of Change - Zone],"Positive")/Table3[[#This Row],[Count]]</f>
        <v>1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107">
        <f>_xlfn.RANK.AVG(Table3[[#This Row],[Score]],Table3[Score],1)</f>
        <v>101.5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07">
        <f>_xlfn.RANK.AVG(Table3[[#This Row],[Score 2 ]],Table3[[Score 2 ]],1)</f>
        <v>108.5</v>
      </c>
    </row>
    <row r="108" spans="1:26" x14ac:dyDescent="0.3">
      <c r="A108" t="s">
        <v>102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1</v>
      </c>
      <c r="V108" s="1">
        <f>COUNTIFS(Table2[Sub-Sector],Table3[[#This Row],[Sub-Sector]],Table2[Sharpe Ratio],"&gt;=0.10")/Table3[[#This Row],[Count]]</f>
        <v>1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</v>
      </c>
      <c r="X108">
        <f>_xlfn.RANK.AVG(Table3[[#This Row],[Score]],Table3[Score],1)</f>
        <v>113.5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08">
        <f>_xlfn.RANK.AVG(Table3[[#This Row],[Score 2 ]],Table3[[Score 2 ]],1)</f>
        <v>108.5</v>
      </c>
    </row>
    <row r="109" spans="1:26" x14ac:dyDescent="0.3">
      <c r="A109" t="s">
        <v>592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1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1</v>
      </c>
      <c r="S109" s="1">
        <f>COUNTIFS(Table2[Sub-Sector],Table3[[#This Row],[Sub-Sector]],Table2[% Price above 50 EMA],"&gt;=0")/Table3[[#This Row],[Count]]</f>
        <v>1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1</v>
      </c>
      <c r="V109" s="1">
        <f>COUNTIFS(Table2[Sub-Sector],Table3[[#This Row],[Sub-Sector]],Table2[Sharpe Ratio],"&gt;=0.10")/Table3[[#This Row],[Count]]</f>
        <v>0.5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</v>
      </c>
      <c r="X109">
        <f>_xlfn.RANK.AVG(Table3[[#This Row],[Score]],Table3[Score],1)</f>
        <v>113.5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09">
        <f>_xlfn.RANK.AVG(Table3[[#This Row],[Score 2 ]],Table3[[Score 2 ]],1)</f>
        <v>108.5</v>
      </c>
    </row>
    <row r="110" spans="1:26" x14ac:dyDescent="0.3">
      <c r="A110" t="s">
        <v>1541</v>
      </c>
      <c r="B110">
        <f>COUNTIFS(Table2[Sub-Sector],Table3[[#This Row],[Sub-Sector]])</f>
        <v>1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1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1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1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1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1</v>
      </c>
      <c r="S110" s="1">
        <f>COUNTIFS(Table2[Sub-Sector],Table3[[#This Row],[Sub-Sector]],Table2[% Price above 50 EMA],"&gt;=0")/Table3[[#This Row],[Count]]</f>
        <v>1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1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110">
        <f>_xlfn.RANK.AVG(Table3[[#This Row],[Score]],Table3[Score],1)</f>
        <v>101.5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10">
        <f>_xlfn.RANK.AVG(Table3[[#This Row],[Score 2 ]],Table3[[Score 2 ]],1)</f>
        <v>108.5</v>
      </c>
    </row>
    <row r="111" spans="1:26" x14ac:dyDescent="0.3">
      <c r="A111" t="s">
        <v>1069</v>
      </c>
      <c r="B111">
        <f>COUNTIFS(Table2[Sub-Sector],Table3[[#This Row],[Sub-Sector]])</f>
        <v>1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1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1</v>
      </c>
      <c r="S111" s="1">
        <f>COUNTIFS(Table2[Sub-Sector],Table3[[#This Row],[Sub-Sector]],Table2[% Price above 50 EMA],"&gt;=0")/Table3[[#This Row],[Count]]</f>
        <v>1</v>
      </c>
      <c r="T111" s="1">
        <f>COUNTIFS(Table2[Sub-Sector],Table3[[#This Row],[Sub-Sector]],Table2[% Price above 200 EMA],"&gt;=0")/Table3[[#This Row],[Count]]</f>
        <v>1</v>
      </c>
      <c r="U111" s="1">
        <f>COUNTIFS(Table2[Sub-Sector],Table3[[#This Row],[Sub-Sector]],Table2[Rate of Change - Zone],"Positive")/Table3[[#This Row],[Count]]</f>
        <v>1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</v>
      </c>
      <c r="X111">
        <f>_xlfn.RANK.AVG(Table3[[#This Row],[Score]],Table3[Score],1)</f>
        <v>113.5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11">
        <f>_xlfn.RANK.AVG(Table3[[#This Row],[Score 2 ]],Table3[[Score 2 ]],1)</f>
        <v>108.5</v>
      </c>
    </row>
    <row r="112" spans="1:26" x14ac:dyDescent="0.3">
      <c r="A112" t="s">
        <v>365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1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1</v>
      </c>
      <c r="S112" s="1">
        <f>COUNTIFS(Table2[Sub-Sector],Table3[[#This Row],[Sub-Sector]],Table2[% Price above 50 EMA],"&gt;=0")/Table3[[#This Row],[Count]]</f>
        <v>1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1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</v>
      </c>
      <c r="X112">
        <f>_xlfn.RANK.AVG(Table3[[#This Row],[Score]],Table3[Score],1)</f>
        <v>113.5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12">
        <f>_xlfn.RANK.AVG(Table3[[#This Row],[Score 2 ]],Table3[[Score 2 ]],1)</f>
        <v>108.5</v>
      </c>
    </row>
    <row r="113" spans="1:26" x14ac:dyDescent="0.3">
      <c r="A113" t="s">
        <v>495</v>
      </c>
      <c r="B113">
        <f>COUNTIFS(Table2[Sub-Sector],Table3[[#This Row],[Sub-Sector]])</f>
        <v>17</v>
      </c>
      <c r="C113" s="1">
        <f>COUNTIFS(Table2[Sub-Sector],Table3[[#This Row],[Sub-Sector]],Table2[Uptrend],"Uptrend")/Table3[[#This Row],[Count]]</f>
        <v>0.17647058823529413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0.17647058823529413</v>
      </c>
      <c r="F113" s="1">
        <f>COUNTIFS(Table2[Sub-Sector],Table3[[#This Row],[Sub-Sector]],Table2[6M Return vs Nifty],"&gt;=10")/Table3[[#This Row],[Count]]</f>
        <v>0.23529411764705882</v>
      </c>
      <c r="G113" s="1">
        <f>COUNTIFS(Table2[Sub-Sector],Table3[[#This Row],[Sub-Sector]],Table2[1Y Return vs Nifty],"&gt;=10")/Table3[[#This Row],[Count]]</f>
        <v>0.23529411764705882</v>
      </c>
      <c r="H113" s="1">
        <f>COUNTIFS(Table2[Sub-Sector],Table3[[#This Row],[Sub-Sector]],Table2[RSI Exponential â€“ 14D],"&gt;=50")/Table3[[#This Row],[Count]]</f>
        <v>0.82352941176470584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0.17647058823529413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0.17647058823529413</v>
      </c>
      <c r="O113" s="1">
        <f>COUNTIFS(Table2[Sub-Sector],Table3[[#This Row],[Sub-Sector]],Table2[% Away From Current Month High],"&lt;=0.05")/Table3[[#This Row],[Count]]</f>
        <v>1</v>
      </c>
      <c r="P113" s="1">
        <f>COUNTIFS(Table2[Sub-Sector],Table3[[#This Row],[Sub-Sector]],Table2[% Away From 52W High],"&lt;=10")/Table3[[#This Row],[Count]]</f>
        <v>5.8823529411764705E-2</v>
      </c>
      <c r="Q113" s="1">
        <f>COUNTIFS(Table2[Sub-Sector],Table3[[#This Row],[Sub-Sector]],Table2[% Away From 52W Low],"&gt;=10")/Table3[[#This Row],[Count]]</f>
        <v>0.76470588235294112</v>
      </c>
      <c r="R113" s="1">
        <f>COUNTIFS(Table2[Sub-Sector],Table3[[#This Row],[Sub-Sector]],Table2[% Price above 20 EMA],"&gt;=0")/Table3[[#This Row],[Count]]</f>
        <v>0.82352941176470584</v>
      </c>
      <c r="S113" s="1">
        <f>COUNTIFS(Table2[Sub-Sector],Table3[[#This Row],[Sub-Sector]],Table2[% Price above 50 EMA],"&gt;=0")/Table3[[#This Row],[Count]]</f>
        <v>0.41176470588235292</v>
      </c>
      <c r="T113" s="1">
        <f>COUNTIFS(Table2[Sub-Sector],Table3[[#This Row],[Sub-Sector]],Table2[% Price above 200 EMA],"&gt;=0")/Table3[[#This Row],[Count]]</f>
        <v>0.52941176470588236</v>
      </c>
      <c r="U113" s="1">
        <f>COUNTIFS(Table2[Sub-Sector],Table3[[#This Row],[Sub-Sector]],Table2[Rate of Change - Zone],"Positive")/Table3[[#This Row],[Count]]</f>
        <v>0.82352941176470584</v>
      </c>
      <c r="V113" s="1">
        <f>COUNTIFS(Table2[Sub-Sector],Table3[[#This Row],[Sub-Sector]],Table2[Sharpe Ratio],"&gt;=0.10")/Table3[[#This Row],[Count]]</f>
        <v>0.11764705882352941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568.5</v>
      </c>
      <c r="X113">
        <f>_xlfn.RANK.AVG(Table3[[#This Row],[Score]],Table3[Score],1)</f>
        <v>106.5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</v>
      </c>
      <c r="Z113">
        <f>_xlfn.RANK.AVG(Table3[[#This Row],[Score 2 ]],Table3[[Score 2 ]],1)</f>
        <v>112</v>
      </c>
    </row>
    <row r="114" spans="1:26" x14ac:dyDescent="0.3">
      <c r="A114" t="s">
        <v>2087</v>
      </c>
      <c r="B114">
        <f>COUNTIFS(Table2[Sub-Sector],Table3[[#This Row],[Sub-Sector]])</f>
        <v>3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0.66666666666666663</v>
      </c>
      <c r="I114" s="1">
        <f>COUNTIFS(Table2[Sub-Sector],Table3[[#This Row],[Sub-Sector]],Table2[Relative Volume],"&gt;=1")/Table3[[#This Row],[Count]]</f>
        <v>0.66666666666666663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0.33333333333333331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0.33333333333333331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0.33333333333333331</v>
      </c>
      <c r="R114" s="1">
        <f>COUNTIFS(Table2[Sub-Sector],Table3[[#This Row],[Sub-Sector]],Table2[% Price above 20 EMA],"&gt;=0")/Table3[[#This Row],[Count]]</f>
        <v>0.33333333333333331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0.33333333333333331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633</v>
      </c>
      <c r="X114">
        <f>_xlfn.RANK.AVG(Table3[[#This Row],[Score]],Table3[Score],1)</f>
        <v>116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349.5</v>
      </c>
      <c r="Z114">
        <f>_xlfn.RANK.AVG(Table3[[#This Row],[Score 2 ]],Table3[[Score 2 ]],1)</f>
        <v>113</v>
      </c>
    </row>
    <row r="115" spans="1:26" x14ac:dyDescent="0.3">
      <c r="A115" t="s">
        <v>451</v>
      </c>
      <c r="B115">
        <f>COUNTIFS(Table2[Sub-Sector],Table3[[#This Row],[Sub-Sector]])</f>
        <v>11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9.0909090909090912E-2</v>
      </c>
      <c r="E115" s="1">
        <f>COUNTIFS(Table2[Sub-Sector],Table3[[#This Row],[Sub-Sector]],Table2[1M Return vs Nifty],"&gt;=5")/Table3[[#This Row],[Count]]</f>
        <v>9.0909090909090912E-2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9.0909090909090912E-2</v>
      </c>
      <c r="H115" s="1">
        <f>COUNTIFS(Table2[Sub-Sector],Table3[[#This Row],[Sub-Sector]],Table2[RSI Exponential â€“ 14D],"&gt;=50")/Table3[[#This Row],[Count]]</f>
        <v>0.54545454545454541</v>
      </c>
      <c r="I115" s="1">
        <f>COUNTIFS(Table2[Sub-Sector],Table3[[#This Row],[Sub-Sector]],Table2[Relative Volume],"&gt;=1")/Table3[[#This Row],[Count]]</f>
        <v>0.45454545454545453</v>
      </c>
      <c r="J115" s="1">
        <f>COUNTIFS(Table2[Sub-Sector],Table3[[#This Row],[Sub-Sector]],Table2[% Away From Day Low],"&gt;=0.05")/Table3[[#This Row],[Count]]</f>
        <v>9.0909090909090912E-2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0.18181818181818182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0.18181818181818182</v>
      </c>
      <c r="O115" s="1">
        <f>COUNTIFS(Table2[Sub-Sector],Table3[[#This Row],[Sub-Sector]],Table2[% Away From Current Month High],"&lt;=0.05")/Table3[[#This Row],[Count]]</f>
        <v>1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0.45454545454545453</v>
      </c>
      <c r="R115" s="1">
        <f>COUNTIFS(Table2[Sub-Sector],Table3[[#This Row],[Sub-Sector]],Table2[% Price above 20 EMA],"&gt;=0")/Table3[[#This Row],[Count]]</f>
        <v>0.36363636363636365</v>
      </c>
      <c r="S115" s="1">
        <f>COUNTIFS(Table2[Sub-Sector],Table3[[#This Row],[Sub-Sector]],Table2[% Price above 50 EMA],"&gt;=0")/Table3[[#This Row],[Count]]</f>
        <v>0.18181818181818182</v>
      </c>
      <c r="T115" s="1">
        <f>COUNTIFS(Table2[Sub-Sector],Table3[[#This Row],[Sub-Sector]],Table2[% Price above 200 EMA],"&gt;=0")/Table3[[#This Row],[Count]]</f>
        <v>0.18181818181818182</v>
      </c>
      <c r="U115" s="1">
        <f>COUNTIFS(Table2[Sub-Sector],Table3[[#This Row],[Sub-Sector]],Table2[Rate of Change - Zone],"Positive")/Table3[[#This Row],[Count]]</f>
        <v>0.54545454545454541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</v>
      </c>
      <c r="X115">
        <f>_xlfn.RANK.AVG(Table3[[#This Row],[Score]],Table3[Score],1)</f>
        <v>108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358</v>
      </c>
      <c r="Z115">
        <f>_xlfn.RANK.AVG(Table3[[#This Row],[Score 2 ]],Table3[[Score 2 ]],1)</f>
        <v>114</v>
      </c>
    </row>
    <row r="116" spans="1:26" x14ac:dyDescent="0.3">
      <c r="A116" t="s">
        <v>194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1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0.5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0.5</v>
      </c>
      <c r="H116" s="1">
        <f>COUNTIFS(Table2[Sub-Sector],Table3[[#This Row],[Sub-Sector]],Table2[RSI Exponential â€“ 14D],"&gt;=50")/Table3[[#This Row],[Count]]</f>
        <v>0.5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0.5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0.5</v>
      </c>
      <c r="S116" s="1">
        <f>COUNTIFS(Table2[Sub-Sector],Table3[[#This Row],[Sub-Sector]],Table2[% Price above 50 EMA],"&gt;=0")/Table3[[#This Row],[Count]]</f>
        <v>0.5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0.5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116">
        <f>_xlfn.RANK.AVG(Table3[[#This Row],[Score]],Table3[Score],1)</f>
        <v>87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374.5</v>
      </c>
      <c r="Z116">
        <f>_xlfn.RANK.AVG(Table3[[#This Row],[Score 2 ]],Table3[[Score 2 ]],1)</f>
        <v>115</v>
      </c>
    </row>
    <row r="117" spans="1:26" x14ac:dyDescent="0.3">
      <c r="A117" t="s">
        <v>43</v>
      </c>
      <c r="B117">
        <f>COUNTIFS(Table2[Sub-Sector],Table3[[#This Row],[Sub-Sector]])</f>
        <v>3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0.33333333333333331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0.33333333333333331</v>
      </c>
      <c r="I117" s="1">
        <f>COUNTIFS(Table2[Sub-Sector],Table3[[#This Row],[Sub-Sector]],Table2[Relative Volume],"&gt;=1")/Table3[[#This Row],[Count]]</f>
        <v>0.33333333333333331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0.33333333333333331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0.66666666666666663</v>
      </c>
      <c r="V117" s="1">
        <f>COUNTIFS(Table2[Sub-Sector],Table3[[#This Row],[Sub-Sector]],Table2[Sharpe Ratio],"&gt;=0.10")/Table3[[#This Row],[Count]]</f>
        <v>0.33333333333333331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117">
        <f>_xlfn.RANK.AVG(Table3[[#This Row],[Score]],Table3[Score],1)</f>
        <v>110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378.5</v>
      </c>
      <c r="Z117">
        <f>_xlfn.RANK.AVG(Table3[[#This Row],[Score 2 ]],Table3[[Score 2 ]],1)</f>
        <v>116</v>
      </c>
    </row>
    <row r="118" spans="1:26" x14ac:dyDescent="0.3">
      <c r="A118" t="s">
        <v>117</v>
      </c>
      <c r="B118">
        <f>COUNTIFS(Table2[Sub-Sector],Table3[[#This Row],[Sub-Sector]])</f>
        <v>4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0.25</v>
      </c>
      <c r="I118" s="1">
        <f>COUNTIFS(Table2[Sub-Sector],Table3[[#This Row],[Sub-Sector]],Table2[Relative Volume],"&gt;=1")/Table3[[#This Row],[Count]]</f>
        <v>0.25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0.5</v>
      </c>
      <c r="R118" s="1">
        <f>COUNTIFS(Table2[Sub-Sector],Table3[[#This Row],[Sub-Sector]],Table2[% Price above 20 EMA],"&gt;=0")/Table3[[#This Row],[Count]]</f>
        <v>0.25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0.25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684</v>
      </c>
      <c r="X118">
        <f>_xlfn.RANK.AVG(Table3[[#This Row],[Score]],Table3[Score],1)</f>
        <v>117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400.5</v>
      </c>
      <c r="Z118">
        <f>_xlfn.RANK.AVG(Table3[[#This Row],[Score 2 ]],Table3[[Score 2 ]],1)</f>
        <v>117</v>
      </c>
    </row>
    <row r="119" spans="1:26" x14ac:dyDescent="0.3">
      <c r="A119" t="s">
        <v>546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713</v>
      </c>
      <c r="X119">
        <f>_xlfn.RANK.AVG(Table3[[#This Row],[Score]],Table3[Score],1)</f>
        <v>118.5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429.5</v>
      </c>
      <c r="Z119">
        <f>_xlfn.RANK.AVG(Table3[[#This Row],[Score 2 ]],Table3[[Score 2 ]],1)</f>
        <v>118.5</v>
      </c>
    </row>
    <row r="120" spans="1:26" x14ac:dyDescent="0.3">
      <c r="A120" t="s">
        <v>475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713</v>
      </c>
      <c r="X120">
        <f>_xlfn.RANK.AVG(Table3[[#This Row],[Score]],Table3[Score],1)</f>
        <v>118.5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429.5</v>
      </c>
      <c r="Z120">
        <f>_xlfn.RANK.AVG(Table3[[#This Row],[Score 2 ]],Table3[[Score 2 ]],1)</f>
        <v>118.5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5F23-DCE3-4869-BA8E-79A2D7FAD1D7}">
  <dimension ref="A1:AV738"/>
  <sheetViews>
    <sheetView topLeftCell="A704" workbookViewId="0"/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3170</v>
      </c>
      <c r="D1" t="s">
        <v>2</v>
      </c>
      <c r="E1" t="s">
        <v>3</v>
      </c>
      <c r="F1" t="s">
        <v>4</v>
      </c>
      <c r="G1" t="s">
        <v>5</v>
      </c>
      <c r="H1" t="s">
        <v>3193</v>
      </c>
      <c r="I1" t="s">
        <v>6</v>
      </c>
      <c r="J1" t="s">
        <v>3194</v>
      </c>
      <c r="K1" t="s">
        <v>7</v>
      </c>
      <c r="L1" t="s">
        <v>3195</v>
      </c>
      <c r="M1" t="s">
        <v>8</v>
      </c>
      <c r="N1" t="s">
        <v>3196</v>
      </c>
      <c r="O1" t="s">
        <v>3197</v>
      </c>
      <c r="P1" t="s">
        <v>9</v>
      </c>
      <c r="Q1" t="s">
        <v>10</v>
      </c>
      <c r="R1" t="s">
        <v>11</v>
      </c>
      <c r="S1" s="1" t="s">
        <v>3198</v>
      </c>
      <c r="T1" s="1" t="s">
        <v>3199</v>
      </c>
      <c r="U1" s="1" t="s">
        <v>3200</v>
      </c>
      <c r="V1" t="s">
        <v>12</v>
      </c>
      <c r="W1" t="s">
        <v>3201</v>
      </c>
      <c r="X1" t="s">
        <v>3202</v>
      </c>
      <c r="Y1" t="s">
        <v>3203</v>
      </c>
      <c r="Z1" t="s">
        <v>3204</v>
      </c>
      <c r="AA1" t="s">
        <v>3205</v>
      </c>
      <c r="AB1" t="s">
        <v>3206</v>
      </c>
      <c r="AC1" s="1" t="s">
        <v>3207</v>
      </c>
      <c r="AD1" s="1" t="s">
        <v>3208</v>
      </c>
      <c r="AE1" s="1" t="s">
        <v>3209</v>
      </c>
      <c r="AF1" s="1" t="s">
        <v>3210</v>
      </c>
      <c r="AG1" s="1" t="s">
        <v>3211</v>
      </c>
      <c r="AH1" s="1" t="s">
        <v>3212</v>
      </c>
      <c r="AI1" t="s">
        <v>13</v>
      </c>
      <c r="AJ1" t="s">
        <v>14</v>
      </c>
      <c r="AK1" t="s">
        <v>3213</v>
      </c>
      <c r="AL1" t="s">
        <v>3214</v>
      </c>
      <c r="AM1" t="s">
        <v>3215</v>
      </c>
      <c r="AN1" t="s">
        <v>3216</v>
      </c>
      <c r="AO1" t="s">
        <v>3217</v>
      </c>
      <c r="AP1" t="s">
        <v>15</v>
      </c>
      <c r="AQ1" s="2" t="s">
        <v>3221</v>
      </c>
      <c r="AR1" s="2" t="s">
        <v>3222</v>
      </c>
      <c r="AS1" s="2" t="s">
        <v>3223</v>
      </c>
      <c r="AT1" s="2" t="s">
        <v>3224</v>
      </c>
      <c r="AU1" s="2" t="s">
        <v>3225</v>
      </c>
      <c r="AV1" s="2" t="s">
        <v>3226</v>
      </c>
    </row>
    <row r="2" spans="1:48" x14ac:dyDescent="0.3">
      <c r="A2" t="s">
        <v>803</v>
      </c>
      <c r="B2" t="s">
        <v>804</v>
      </c>
      <c r="C2" t="s">
        <v>3182</v>
      </c>
      <c r="D2" t="s">
        <v>120</v>
      </c>
      <c r="E2">
        <v>20180.711718719998</v>
      </c>
      <c r="F2">
        <v>772.8</v>
      </c>
      <c r="G2">
        <v>211.141456357637</v>
      </c>
      <c r="H2">
        <f>(Table2[[#This Row],[1Y Return vs Nifty]]-AVERAGE(Table2[1Y Return vs Nifty]))/_xlfn.STDEV.P(Table2[1Y Return vs Nifty])</f>
        <v>3.7492676694207159</v>
      </c>
      <c r="I2">
        <v>16.573877124080099</v>
      </c>
      <c r="J2">
        <f>(Table2[[#This Row],[1M Return vs Nifty]]-AVERAGE(Table2[1M Return vs Nifty]))/_xlfn.STDEV.P(Table2[1M Return vs Nifty])</f>
        <v>1.8980140250373243</v>
      </c>
      <c r="K2">
        <v>201.50947040545</v>
      </c>
      <c r="L2">
        <f>(Table2[[#This Row],[6M Return vs Nifty]]-AVERAGE(Table2[6M Return vs Nifty]))/_xlfn.STDEV.P(Table2[6M Return vs Nifty])</f>
        <v>5.6569398673091493</v>
      </c>
      <c r="M2">
        <v>10.621749860520501</v>
      </c>
      <c r="N2">
        <f>(Table2[[#This Row],[1W Return vs Nifty]]-AVERAGE(Table2[1W Return vs Nifty]))/_xlfn.STDEV.P(Table2[1W Return vs Nifty])</f>
        <v>1.5441180474476519</v>
      </c>
      <c r="O2">
        <v>690.35</v>
      </c>
      <c r="P2">
        <v>639.89838001861403</v>
      </c>
      <c r="Q2">
        <v>457.20352518544399</v>
      </c>
      <c r="R2">
        <v>81.748001931423204</v>
      </c>
      <c r="S2" s="1">
        <f>(Table2[[#This Row],[Close Price]]-Table2[[#This Row],[20D EMA]])/Table2[[#This Row],[20D EMA]]</f>
        <v>0.11943217208662263</v>
      </c>
      <c r="T2" s="1">
        <f>(Table2[[#This Row],[Close Price]]-Table2[[#This Row],[50D EMA]])/Table2[[#This Row],[50D EMA]]</f>
        <v>0.2076917587719474</v>
      </c>
      <c r="U2" s="1">
        <f>(Table2[[#This Row],[Close Price]]-Table2[[#This Row],[200D EMA]])/Table2[[#This Row],[200D EMA]]</f>
        <v>0.69027568124403349</v>
      </c>
      <c r="V2">
        <v>1.13571844540839</v>
      </c>
      <c r="W2">
        <v>739.05</v>
      </c>
      <c r="X2">
        <v>779.7</v>
      </c>
      <c r="Y2">
        <v>720.05</v>
      </c>
      <c r="Z2">
        <v>779.7</v>
      </c>
      <c r="AA2">
        <v>720.05</v>
      </c>
      <c r="AB2">
        <v>779.7</v>
      </c>
      <c r="AC2" s="1">
        <f>(Table2[[#This Row],[Close Price]]/Table2[[#This Row],[Day Low]])-1</f>
        <v>4.5666734321087921E-2</v>
      </c>
      <c r="AD2" s="1">
        <f>(Table2[[#This Row],[Day High]]/Table2[[#This Row],[Close Price]])-1</f>
        <v>8.9285714285716189E-3</v>
      </c>
      <c r="AE2" s="1">
        <f>(Table2[[#This Row],[Close Price]]/Table2[[#This Row],[Current Week Low]])-1</f>
        <v>7.325880147212005E-2</v>
      </c>
      <c r="AF2" s="1">
        <f>(Table2[[#This Row],[Current Week High]]/Table2[[#This Row],[Close Price]])-1</f>
        <v>8.9285714285716189E-3</v>
      </c>
      <c r="AG2" s="1">
        <f>(Table2[[#This Row],[Close Price]]/Table2[[#This Row],[Current Month Low]])-1</f>
        <v>7.325880147212005E-2</v>
      </c>
      <c r="AH2" s="1">
        <f>(Table2[[#This Row],[Current Month High]]/Table2[[#This Row],[Close Price]])-1</f>
        <v>8.9285714285716189E-3</v>
      </c>
      <c r="AI2">
        <v>0.892857142857161</v>
      </c>
      <c r="AJ2">
        <v>426.77141201731303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0.37</v>
      </c>
      <c r="AM2" t="s">
        <v>3219</v>
      </c>
      <c r="AN2">
        <v>22.91</v>
      </c>
      <c r="AO2" t="s">
        <v>3219</v>
      </c>
      <c r="AP2">
        <v>0.26140519674495999</v>
      </c>
      <c r="AQ2">
        <f>(Table2[[#This Row],[Sharpe Ratio]]-AVERAGE(Table2[Sharpe Ratio]))/_xlfn.STDEV.P(Table2[Sharpe Ratio])</f>
        <v>2.3482507355083899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15.196590344723232</v>
      </c>
      <c r="AS2">
        <f>_xlfn.RANK.AVG(Table2[[#This Row],[1Y Return vs Nifty Z-Score]],Table2[1Y Return vs Nifty Z-Score])</f>
        <v>4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7</v>
      </c>
      <c r="AV2">
        <f>(Table2[[#This Row],[Rank 1Y]]+Table2[[#This Row],[Rank 6M]]+Table2[[#This Row],[Rank Sharpe]])/3</f>
        <v>4</v>
      </c>
    </row>
    <row r="3" spans="1:48" x14ac:dyDescent="0.3">
      <c r="A3" t="s">
        <v>762</v>
      </c>
      <c r="B3" t="s">
        <v>763</v>
      </c>
      <c r="C3" t="s">
        <v>3177</v>
      </c>
      <c r="D3" t="s">
        <v>51</v>
      </c>
      <c r="E3">
        <v>22825.847968235001</v>
      </c>
      <c r="F3">
        <v>17791.150000000001</v>
      </c>
      <c r="G3">
        <v>204.489382642501</v>
      </c>
      <c r="H3">
        <f>(Table2[[#This Row],[1Y Return vs Nifty]]-AVERAGE(Table2[1Y Return vs Nifty]))/_xlfn.STDEV.P(Table2[1Y Return vs Nifty])</f>
        <v>3.619391280797676</v>
      </c>
      <c r="I3">
        <v>15.6936808134268</v>
      </c>
      <c r="J3">
        <f>(Table2[[#This Row],[1M Return vs Nifty]]-AVERAGE(Table2[1M Return vs Nifty]))/_xlfn.STDEV.P(Table2[1M Return vs Nifty])</f>
        <v>1.8031739394400654</v>
      </c>
      <c r="K3">
        <v>182.445902991054</v>
      </c>
      <c r="L3">
        <f>(Table2[[#This Row],[6M Return vs Nifty]]-AVERAGE(Table2[6M Return vs Nifty]))/_xlfn.STDEV.P(Table2[6M Return vs Nifty])</f>
        <v>5.0926209268469487</v>
      </c>
      <c r="M3">
        <v>12.769977223294401</v>
      </c>
      <c r="N3">
        <f>(Table2[[#This Row],[1W Return vs Nifty]]-AVERAGE(Table2[1W Return vs Nifty]))/_xlfn.STDEV.P(Table2[1W Return vs Nifty])</f>
        <v>1.9774054523865197</v>
      </c>
      <c r="O3">
        <v>15632.56</v>
      </c>
      <c r="P3">
        <v>14350.615818684901</v>
      </c>
      <c r="Q3">
        <v>10457.480188195201</v>
      </c>
      <c r="R3">
        <v>82.295007748127304</v>
      </c>
      <c r="S3" s="1">
        <f>(Table2[[#This Row],[Close Price]]-Table2[[#This Row],[20D EMA]])/Table2[[#This Row],[20D EMA]]</f>
        <v>0.1380829499454985</v>
      </c>
      <c r="T3" s="1">
        <f>(Table2[[#This Row],[Close Price]]-Table2[[#This Row],[50D EMA]])/Table2[[#This Row],[50D EMA]]</f>
        <v>0.23974819093375976</v>
      </c>
      <c r="U3" s="1">
        <f>(Table2[[#This Row],[Close Price]]-Table2[[#This Row],[200D EMA]])/Table2[[#This Row],[200D EMA]]</f>
        <v>0.70128460009738525</v>
      </c>
      <c r="V3">
        <v>0.85267094219303896</v>
      </c>
      <c r="W3">
        <v>16967</v>
      </c>
      <c r="X3">
        <v>18100</v>
      </c>
      <c r="Y3">
        <v>16469.599999999999</v>
      </c>
      <c r="Z3">
        <v>18100</v>
      </c>
      <c r="AA3">
        <v>16469.599999999999</v>
      </c>
      <c r="AB3">
        <v>18100</v>
      </c>
      <c r="AC3" s="1">
        <f>(Table2[[#This Row],[Close Price]]/Table2[[#This Row],[Day Low]])-1</f>
        <v>4.8573701891907906E-2</v>
      </c>
      <c r="AD3" s="1">
        <f>(Table2[[#This Row],[Day High]]/Table2[[#This Row],[Close Price]])-1</f>
        <v>1.7359754709504349E-2</v>
      </c>
      <c r="AE3" s="1">
        <f>(Table2[[#This Row],[Close Price]]/Table2[[#This Row],[Current Week Low]])-1</f>
        <v>8.0241778792442098E-2</v>
      </c>
      <c r="AF3" s="1">
        <f>(Table2[[#This Row],[Current Week High]]/Table2[[#This Row],[Close Price]])-1</f>
        <v>1.7359754709504349E-2</v>
      </c>
      <c r="AG3" s="1">
        <f>(Table2[[#This Row],[Close Price]]/Table2[[#This Row],[Current Month Low]])-1</f>
        <v>8.0241778792442098E-2</v>
      </c>
      <c r="AH3" s="1">
        <f>(Table2[[#This Row],[Current Month High]]/Table2[[#This Row],[Close Price]])-1</f>
        <v>1.7359754709504349E-2</v>
      </c>
      <c r="AI3">
        <v>1.73597547095043</v>
      </c>
      <c r="AJ3">
        <v>261.16462480080298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0.49</v>
      </c>
      <c r="AM3" t="s">
        <v>3219</v>
      </c>
      <c r="AN3">
        <v>14.12</v>
      </c>
      <c r="AO3" t="s">
        <v>3219</v>
      </c>
      <c r="AP3">
        <v>0.20346671632194199</v>
      </c>
      <c r="AQ3">
        <f>(Table2[[#This Row],[Sharpe Ratio]]-AVERAGE(Table2[Sharpe Ratio]))/_xlfn.STDEV.P(Table2[Sharpe Ratio])</f>
        <v>1.6757472864846079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14.168338885955819</v>
      </c>
      <c r="AS3">
        <f>_xlfn.RANK.AVG(Table2[[#This Row],[1Y Return vs Nifty Z-Score]],Table2[1Y Return vs Nifty Z-Score])</f>
        <v>7</v>
      </c>
      <c r="AT3">
        <f>_xlfn.RANK.AVG(Table2[[#This Row],[6M Return vs Nifty Z-Score]],Table2[6M Return vs Nifty Z-Score])</f>
        <v>4</v>
      </c>
      <c r="AU3">
        <f>_xlfn.RANK.AVG(Table2[[#This Row],[Sharpe Ratio Z-Score]],Table2[Sharpe Ratio Z-Score])</f>
        <v>28</v>
      </c>
      <c r="AV3">
        <f>(Table2[[#This Row],[Rank 1Y]]+Table2[[#This Row],[Rank 6M]]+Table2[[#This Row],[Rank Sharpe]])/3</f>
        <v>13</v>
      </c>
    </row>
    <row r="4" spans="1:48" x14ac:dyDescent="0.3">
      <c r="A4" t="s">
        <v>531</v>
      </c>
      <c r="B4" t="s">
        <v>532</v>
      </c>
      <c r="C4" t="s">
        <v>3181</v>
      </c>
      <c r="D4" t="s">
        <v>238</v>
      </c>
      <c r="E4">
        <v>39741.086554499998</v>
      </c>
      <c r="F4">
        <v>6208.5</v>
      </c>
      <c r="G4">
        <v>132.74750114728801</v>
      </c>
      <c r="H4">
        <f>(Table2[[#This Row],[1Y Return vs Nifty]]-AVERAGE(Table2[1Y Return vs Nifty]))/_xlfn.STDEV.P(Table2[1Y Return vs Nifty])</f>
        <v>2.218688750935546</v>
      </c>
      <c r="I4">
        <v>11.155570740161201</v>
      </c>
      <c r="J4">
        <f>(Table2[[#This Row],[1M Return vs Nifty]]-AVERAGE(Table2[1M Return vs Nifty]))/_xlfn.STDEV.P(Table2[1M Return vs Nifty])</f>
        <v>1.3141980796357411</v>
      </c>
      <c r="K4">
        <v>107.053107252933</v>
      </c>
      <c r="L4">
        <f>(Table2[[#This Row],[6M Return vs Nifty]]-AVERAGE(Table2[6M Return vs Nifty]))/_xlfn.STDEV.P(Table2[6M Return vs Nifty])</f>
        <v>2.8608464806175955</v>
      </c>
      <c r="M4">
        <v>2.5526051520049799</v>
      </c>
      <c r="N4">
        <f>(Table2[[#This Row],[1W Return vs Nifty]]-AVERAGE(Table2[1W Return vs Nifty]))/_xlfn.STDEV.P(Table2[1W Return vs Nifty])</f>
        <v>-8.3390675052902971E-2</v>
      </c>
      <c r="O4">
        <v>5863.11</v>
      </c>
      <c r="P4">
        <v>5572.2792600194098</v>
      </c>
      <c r="Q4">
        <v>4362.6739619644204</v>
      </c>
      <c r="R4">
        <v>67.487511087822398</v>
      </c>
      <c r="S4" s="1">
        <f>(Table2[[#This Row],[Close Price]]-Table2[[#This Row],[20D EMA]])/Table2[[#This Row],[20D EMA]]</f>
        <v>5.8909009041276786E-2</v>
      </c>
      <c r="T4" s="1">
        <f>(Table2[[#This Row],[Close Price]]-Table2[[#This Row],[50D EMA]])/Table2[[#This Row],[50D EMA]]</f>
        <v>0.11417603287498805</v>
      </c>
      <c r="U4" s="1">
        <f>(Table2[[#This Row],[Close Price]]-Table2[[#This Row],[200D EMA]])/Table2[[#This Row],[200D EMA]]</f>
        <v>0.42309511417269491</v>
      </c>
      <c r="V4">
        <v>0.91590105044541203</v>
      </c>
      <c r="W4">
        <v>6131.1</v>
      </c>
      <c r="X4">
        <v>6417.25</v>
      </c>
      <c r="Y4">
        <v>5995.35</v>
      </c>
      <c r="Z4">
        <v>6485</v>
      </c>
      <c r="AA4">
        <v>5995.35</v>
      </c>
      <c r="AB4">
        <v>6485</v>
      </c>
      <c r="AC4" s="1">
        <f>(Table2[[#This Row],[Close Price]]/Table2[[#This Row],[Day Low]])-1</f>
        <v>1.2624162059010624E-2</v>
      </c>
      <c r="AD4" s="1">
        <f>(Table2[[#This Row],[Day High]]/Table2[[#This Row],[Close Price]])-1</f>
        <v>3.3623258436015213E-2</v>
      </c>
      <c r="AE4" s="1">
        <f>(Table2[[#This Row],[Close Price]]/Table2[[#This Row],[Current Week Low]])-1</f>
        <v>3.5552553228752171E-2</v>
      </c>
      <c r="AF4" s="1">
        <f>(Table2[[#This Row],[Current Week High]]/Table2[[#This Row],[Close Price]])-1</f>
        <v>4.4535717161955368E-2</v>
      </c>
      <c r="AG4" s="1">
        <f>(Table2[[#This Row],[Close Price]]/Table2[[#This Row],[Current Month Low]])-1</f>
        <v>3.5552553228752171E-2</v>
      </c>
      <c r="AH4" s="1">
        <f>(Table2[[#This Row],[Current Month High]]/Table2[[#This Row],[Close Price]])-1</f>
        <v>4.4535717161955368E-2</v>
      </c>
      <c r="AI4">
        <v>4.4535717161955297</v>
      </c>
      <c r="AJ4">
        <v>172.79917393501299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0.26</v>
      </c>
      <c r="AM4" t="s">
        <v>3219</v>
      </c>
      <c r="AN4">
        <v>12.1</v>
      </c>
      <c r="AO4" t="s">
        <v>3219</v>
      </c>
      <c r="AP4">
        <v>0.329064914302164</v>
      </c>
      <c r="AQ4">
        <f>(Table2[[#This Row],[Sharpe Ratio]]-AVERAGE(Table2[Sharpe Ratio]))/_xlfn.STDEV.P(Table2[Sharpe Ratio])</f>
        <v>3.1335905146151561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9.4439331507511373</v>
      </c>
      <c r="AS4">
        <f>_xlfn.RANK.AVG(Table2[[#This Row],[1Y Return vs Nifty Z-Score]],Table2[1Y Return vs Nifty Z-Score])</f>
        <v>30</v>
      </c>
      <c r="AT4">
        <f>_xlfn.RANK.AVG(Table2[[#This Row],[6M Return vs Nifty Z-Score]],Table2[6M Return vs Nifty Z-Score])</f>
        <v>12</v>
      </c>
      <c r="AU4">
        <f>_xlfn.RANK.AVG(Table2[[#This Row],[Sharpe Ratio Z-Score]],Table2[Sharpe Ratio Z-Score])</f>
        <v>2</v>
      </c>
      <c r="AV4">
        <f>(Table2[[#This Row],[Rank 1Y]]+Table2[[#This Row],[Rank 6M]]+Table2[[#This Row],[Rank Sharpe]])/3</f>
        <v>14.666666666666666</v>
      </c>
    </row>
    <row r="5" spans="1:48" x14ac:dyDescent="0.3">
      <c r="A5" t="s">
        <v>721</v>
      </c>
      <c r="B5" t="s">
        <v>722</v>
      </c>
      <c r="C5" t="s">
        <v>3186</v>
      </c>
      <c r="D5" t="s">
        <v>131</v>
      </c>
      <c r="E5">
        <v>24693.059635425001</v>
      </c>
      <c r="F5">
        <v>722.25</v>
      </c>
      <c r="G5">
        <v>148.60854289252401</v>
      </c>
      <c r="H5">
        <f>(Table2[[#This Row],[1Y Return vs Nifty]]-AVERAGE(Table2[1Y Return vs Nifty]))/_xlfn.STDEV.P(Table2[1Y Return vs Nifty])</f>
        <v>2.5283628330166432</v>
      </c>
      <c r="I5">
        <v>-6.2475421059920198</v>
      </c>
      <c r="J5">
        <f>(Table2[[#This Row],[1M Return vs Nifty]]-AVERAGE(Table2[1M Return vs Nifty]))/_xlfn.STDEV.P(Table2[1M Return vs Nifty])</f>
        <v>-0.56096623542811108</v>
      </c>
      <c r="K5">
        <v>103.76219536034699</v>
      </c>
      <c r="L5">
        <f>(Table2[[#This Row],[6M Return vs Nifty]]-AVERAGE(Table2[6M Return vs Nifty]))/_xlfn.STDEV.P(Table2[6M Return vs Nifty])</f>
        <v>2.7634290417925742</v>
      </c>
      <c r="M5">
        <v>6.8233352021737703</v>
      </c>
      <c r="N5">
        <f>(Table2[[#This Row],[1W Return vs Nifty]]-AVERAGE(Table2[1W Return vs Nifty]))/_xlfn.STDEV.P(Table2[1W Return vs Nifty])</f>
        <v>0.77799558819749903</v>
      </c>
      <c r="O5">
        <v>695.62</v>
      </c>
      <c r="P5">
        <v>687.41251908960999</v>
      </c>
      <c r="Q5">
        <v>539.56563338374099</v>
      </c>
      <c r="R5">
        <v>67.879043935212593</v>
      </c>
      <c r="S5" s="1">
        <f>(Table2[[#This Row],[Close Price]]-Table2[[#This Row],[20D EMA]])/Table2[[#This Row],[20D EMA]]</f>
        <v>3.8282395560794678E-2</v>
      </c>
      <c r="T5" s="1">
        <f>(Table2[[#This Row],[Close Price]]-Table2[[#This Row],[50D EMA]])/Table2[[#This Row],[50D EMA]]</f>
        <v>5.0679148172232596E-2</v>
      </c>
      <c r="U5" s="1">
        <f>(Table2[[#This Row],[Close Price]]-Table2[[#This Row],[200D EMA]])/Table2[[#This Row],[200D EMA]]</f>
        <v>0.33857672785904297</v>
      </c>
      <c r="V5">
        <v>0.74668630832262495</v>
      </c>
      <c r="W5">
        <v>712.45</v>
      </c>
      <c r="X5">
        <v>730</v>
      </c>
      <c r="Y5">
        <v>674.25</v>
      </c>
      <c r="Z5">
        <v>730</v>
      </c>
      <c r="AA5">
        <v>674.25</v>
      </c>
      <c r="AB5">
        <v>730</v>
      </c>
      <c r="AC5" s="1">
        <f>(Table2[[#This Row],[Close Price]]/Table2[[#This Row],[Day Low]])-1</f>
        <v>1.3755351252719317E-2</v>
      </c>
      <c r="AD5" s="1">
        <f>(Table2[[#This Row],[Day High]]/Table2[[#This Row],[Close Price]])-1</f>
        <v>1.0730356524748963E-2</v>
      </c>
      <c r="AE5" s="1">
        <f>(Table2[[#This Row],[Close Price]]/Table2[[#This Row],[Current Week Low]])-1</f>
        <v>7.1190211345939947E-2</v>
      </c>
      <c r="AF5" s="1">
        <f>(Table2[[#This Row],[Current Week High]]/Table2[[#This Row],[Close Price]])-1</f>
        <v>1.0730356524748963E-2</v>
      </c>
      <c r="AG5" s="1">
        <f>(Table2[[#This Row],[Close Price]]/Table2[[#This Row],[Current Month Low]])-1</f>
        <v>7.1190211345939947E-2</v>
      </c>
      <c r="AH5" s="1">
        <f>(Table2[[#This Row],[Current Month High]]/Table2[[#This Row],[Close Price]])-1</f>
        <v>1.0730356524748963E-2</v>
      </c>
      <c r="AI5">
        <v>10.245759778469999</v>
      </c>
      <c r="AJ5">
        <v>174.72422974515001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0.09</v>
      </c>
      <c r="AM5" t="s">
        <v>3219</v>
      </c>
      <c r="AN5">
        <v>7.02</v>
      </c>
      <c r="AO5" t="s">
        <v>3219</v>
      </c>
      <c r="AP5">
        <v>0.24278297066046101</v>
      </c>
      <c r="AQ5">
        <f>(Table2[[#This Row],[Sharpe Ratio]]-AVERAGE(Table2[Sharpe Ratio]))/_xlfn.STDEV.P(Table2[Sharpe Ratio])</f>
        <v>2.1320988589163554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7.6409200864949609</v>
      </c>
      <c r="AS5">
        <f>_xlfn.RANK.AVG(Table2[[#This Row],[1Y Return vs Nifty Z-Score]],Table2[1Y Return vs Nifty Z-Score])</f>
        <v>21</v>
      </c>
      <c r="AT5">
        <f>_xlfn.RANK.AVG(Table2[[#This Row],[6M Return vs Nifty Z-Score]],Table2[6M Return vs Nifty Z-Score])</f>
        <v>14</v>
      </c>
      <c r="AU5">
        <f>_xlfn.RANK.AVG(Table2[[#This Row],[Sharpe Ratio Z-Score]],Table2[Sharpe Ratio Z-Score])</f>
        <v>11</v>
      </c>
      <c r="AV5">
        <f>(Table2[[#This Row],[Rank 1Y]]+Table2[[#This Row],[Rank 6M]]+Table2[[#This Row],[Rank Sharpe]])/3</f>
        <v>15.333333333333334</v>
      </c>
    </row>
    <row r="6" spans="1:48" x14ac:dyDescent="0.3">
      <c r="A6" t="s">
        <v>991</v>
      </c>
      <c r="B6" t="s">
        <v>992</v>
      </c>
      <c r="C6" t="s">
        <v>3179</v>
      </c>
      <c r="D6" t="s">
        <v>111</v>
      </c>
      <c r="E6">
        <v>14953.34624909</v>
      </c>
      <c r="F6">
        <v>1030.55</v>
      </c>
      <c r="G6">
        <v>147.514807667957</v>
      </c>
      <c r="H6">
        <f>(Table2[[#This Row],[1Y Return vs Nifty]]-AVERAGE(Table2[1Y Return vs Nifty]))/_xlfn.STDEV.P(Table2[1Y Return vs Nifty])</f>
        <v>2.5070085325143268</v>
      </c>
      <c r="I6">
        <v>4.7560347346348699</v>
      </c>
      <c r="J6">
        <f>(Table2[[#This Row],[1M Return vs Nifty]]-AVERAGE(Table2[1M Return vs Nifty]))/_xlfn.STDEV.P(Table2[1M Return vs Nifty])</f>
        <v>0.62465583184288376</v>
      </c>
      <c r="K6">
        <v>99.678987782513204</v>
      </c>
      <c r="L6">
        <f>(Table2[[#This Row],[6M Return vs Nifty]]-AVERAGE(Table2[6M Return vs Nifty]))/_xlfn.STDEV.P(Table2[6M Return vs Nifty])</f>
        <v>2.6425580985991015</v>
      </c>
      <c r="M6">
        <v>1.5025136931482801</v>
      </c>
      <c r="N6">
        <f>(Table2[[#This Row],[1W Return vs Nifty]]-AVERAGE(Table2[1W Return vs Nifty]))/_xlfn.STDEV.P(Table2[1W Return vs Nifty])</f>
        <v>-0.29518920766677925</v>
      </c>
      <c r="O6">
        <v>1002.52</v>
      </c>
      <c r="P6">
        <v>990.86139659170203</v>
      </c>
      <c r="Q6">
        <v>809.92868725529297</v>
      </c>
      <c r="R6">
        <v>55.105387567704497</v>
      </c>
      <c r="S6" s="1">
        <f>(Table2[[#This Row],[Close Price]]-Table2[[#This Row],[20D EMA]])/Table2[[#This Row],[20D EMA]]</f>
        <v>2.7959541954275198E-2</v>
      </c>
      <c r="T6" s="1">
        <f>(Table2[[#This Row],[Close Price]]-Table2[[#This Row],[50D EMA]])/Table2[[#This Row],[50D EMA]]</f>
        <v>4.0054646941354355E-2</v>
      </c>
      <c r="U6" s="1">
        <f>(Table2[[#This Row],[Close Price]]-Table2[[#This Row],[200D EMA]])/Table2[[#This Row],[200D EMA]]</f>
        <v>0.27239597290022427</v>
      </c>
      <c r="V6">
        <v>0.67372071392786803</v>
      </c>
      <c r="W6">
        <v>1025</v>
      </c>
      <c r="X6">
        <v>1051.5999999999999</v>
      </c>
      <c r="Y6">
        <v>1016.75</v>
      </c>
      <c r="Z6">
        <v>1064.95</v>
      </c>
      <c r="AA6">
        <v>1016.75</v>
      </c>
      <c r="AB6">
        <v>1064.95</v>
      </c>
      <c r="AC6" s="1">
        <f>(Table2[[#This Row],[Close Price]]/Table2[[#This Row],[Day Low]])-1</f>
        <v>5.4146341463414682E-3</v>
      </c>
      <c r="AD6" s="1">
        <f>(Table2[[#This Row],[Day High]]/Table2[[#This Row],[Close Price]])-1</f>
        <v>2.0425986123914441E-2</v>
      </c>
      <c r="AE6" s="1">
        <f>(Table2[[#This Row],[Close Price]]/Table2[[#This Row],[Current Week Low]])-1</f>
        <v>1.3572657978854208E-2</v>
      </c>
      <c r="AF6" s="1">
        <f>(Table2[[#This Row],[Current Week High]]/Table2[[#This Row],[Close Price]])-1</f>
        <v>3.3380233855708097E-2</v>
      </c>
      <c r="AG6" s="1">
        <f>(Table2[[#This Row],[Close Price]]/Table2[[#This Row],[Current Month Low]])-1</f>
        <v>1.3572657978854208E-2</v>
      </c>
      <c r="AH6" s="1">
        <f>(Table2[[#This Row],[Current Month High]]/Table2[[#This Row],[Close Price]])-1</f>
        <v>3.3380233855708097E-2</v>
      </c>
      <c r="AI6">
        <v>30.784532531172601</v>
      </c>
      <c r="AJ6">
        <v>167.46690890215399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0.06</v>
      </c>
      <c r="AM6" t="s">
        <v>3219</v>
      </c>
      <c r="AN6">
        <v>14.85</v>
      </c>
      <c r="AO6" t="s">
        <v>3219</v>
      </c>
      <c r="AP6">
        <v>0.201814113352523</v>
      </c>
      <c r="AQ6">
        <f>(Table2[[#This Row],[Sharpe Ratio]]-AVERAGE(Table2[Sharpe Ratio]))/_xlfn.STDEV.P(Table2[Sharpe Ratio])</f>
        <v>1.6565651956067173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7.13559845089625</v>
      </c>
      <c r="AS6">
        <f>_xlfn.RANK.AVG(Table2[[#This Row],[1Y Return vs Nifty Z-Score]],Table2[1Y Return vs Nifty Z-Score])</f>
        <v>22</v>
      </c>
      <c r="AT6">
        <f>_xlfn.RANK.AVG(Table2[[#This Row],[6M Return vs Nifty Z-Score]],Table2[6M Return vs Nifty Z-Score])</f>
        <v>16</v>
      </c>
      <c r="AU6">
        <f>_xlfn.RANK.AVG(Table2[[#This Row],[Sharpe Ratio Z-Score]],Table2[Sharpe Ratio Z-Score])</f>
        <v>31</v>
      </c>
      <c r="AV6">
        <f>(Table2[[#This Row],[Rank 1Y]]+Table2[[#This Row],[Rank 6M]]+Table2[[#This Row],[Rank Sharpe]])/3</f>
        <v>23</v>
      </c>
    </row>
    <row r="7" spans="1:48" x14ac:dyDescent="0.3">
      <c r="A7" t="s">
        <v>1119</v>
      </c>
      <c r="B7" t="s">
        <v>1120</v>
      </c>
      <c r="C7" t="s">
        <v>3192</v>
      </c>
      <c r="D7" t="s">
        <v>1121</v>
      </c>
      <c r="E7">
        <v>11572.083890100001</v>
      </c>
      <c r="F7">
        <v>1862.05</v>
      </c>
      <c r="G7">
        <v>181.35975717807301</v>
      </c>
      <c r="H7">
        <f>(Table2[[#This Row],[1Y Return vs Nifty]]-AVERAGE(Table2[1Y Return vs Nifty]))/_xlfn.STDEV.P(Table2[1Y Return vs Nifty])</f>
        <v>3.1678039481606084</v>
      </c>
      <c r="I7">
        <v>2.3490620810583001</v>
      </c>
      <c r="J7">
        <f>(Table2[[#This Row],[1M Return vs Nifty]]-AVERAGE(Table2[1M Return vs Nifty]))/_xlfn.STDEV.P(Table2[1M Return vs Nifty])</f>
        <v>0.36530744588335767</v>
      </c>
      <c r="K7">
        <v>94.290326068275405</v>
      </c>
      <c r="L7">
        <f>(Table2[[#This Row],[6M Return vs Nifty]]-AVERAGE(Table2[6M Return vs Nifty]))/_xlfn.STDEV.P(Table2[6M Return vs Nifty])</f>
        <v>2.4830431556198813</v>
      </c>
      <c r="M7">
        <v>9.0039517000787104</v>
      </c>
      <c r="N7">
        <f>(Table2[[#This Row],[1W Return vs Nifty]]-AVERAGE(Table2[1W Return vs Nifty]))/_xlfn.STDEV.P(Table2[1W Return vs Nifty])</f>
        <v>1.2178157301046835</v>
      </c>
      <c r="O7">
        <v>1745.89</v>
      </c>
      <c r="P7">
        <v>1638.9567938585001</v>
      </c>
      <c r="Q7">
        <v>1262.07646446429</v>
      </c>
      <c r="R7">
        <v>77.922119806576603</v>
      </c>
      <c r="S7" s="1">
        <f>(Table2[[#This Row],[Close Price]]-Table2[[#This Row],[20D EMA]])/Table2[[#This Row],[20D EMA]]</f>
        <v>6.6533401302487472E-2</v>
      </c>
      <c r="T7" s="1">
        <f>(Table2[[#This Row],[Close Price]]-Table2[[#This Row],[50D EMA]])/Table2[[#This Row],[50D EMA]]</f>
        <v>0.13611902826082717</v>
      </c>
      <c r="U7" s="1">
        <f>(Table2[[#This Row],[Close Price]]-Table2[[#This Row],[200D EMA]])/Table2[[#This Row],[200D EMA]]</f>
        <v>0.47538604231113607</v>
      </c>
      <c r="V7">
        <v>0.59992623312970195</v>
      </c>
      <c r="W7">
        <v>1850</v>
      </c>
      <c r="X7">
        <v>1899.95</v>
      </c>
      <c r="Y7">
        <v>1804.4</v>
      </c>
      <c r="Z7">
        <v>1899.95</v>
      </c>
      <c r="AA7">
        <v>1804.4</v>
      </c>
      <c r="AB7">
        <v>1899.95</v>
      </c>
      <c r="AC7" s="1">
        <f>(Table2[[#This Row],[Close Price]]/Table2[[#This Row],[Day Low]])-1</f>
        <v>6.5135135135134803E-3</v>
      </c>
      <c r="AD7" s="1">
        <f>(Table2[[#This Row],[Day High]]/Table2[[#This Row],[Close Price]])-1</f>
        <v>2.0353911012056747E-2</v>
      </c>
      <c r="AE7" s="1">
        <f>(Table2[[#This Row],[Close Price]]/Table2[[#This Row],[Current Week Low]])-1</f>
        <v>3.1949678563511386E-2</v>
      </c>
      <c r="AF7" s="1">
        <f>(Table2[[#This Row],[Current Week High]]/Table2[[#This Row],[Close Price]])-1</f>
        <v>2.0353911012056747E-2</v>
      </c>
      <c r="AG7" s="1">
        <f>(Table2[[#This Row],[Close Price]]/Table2[[#This Row],[Current Month Low]])-1</f>
        <v>3.1949678563511386E-2</v>
      </c>
      <c r="AH7" s="1">
        <f>(Table2[[#This Row],[Current Month High]]/Table2[[#This Row],[Close Price]])-1</f>
        <v>2.0353911012056747E-2</v>
      </c>
      <c r="AI7">
        <v>2.34150533014689</v>
      </c>
      <c r="AJ7">
        <v>223.75032600191199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</v>
      </c>
      <c r="AM7">
        <v>0</v>
      </c>
      <c r="AN7">
        <v>11.18</v>
      </c>
      <c r="AO7" t="s">
        <v>3219</v>
      </c>
      <c r="AP7">
        <v>0.19658189297571901</v>
      </c>
      <c r="AQ7">
        <f>(Table2[[#This Row],[Sharpe Ratio]]-AVERAGE(Table2[Sharpe Ratio]))/_xlfn.STDEV.P(Table2[Sharpe Ratio])</f>
        <v>1.5958337745586899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8.8298040543272212</v>
      </c>
      <c r="AS7">
        <f>_xlfn.RANK.AVG(Table2[[#This Row],[1Y Return vs Nifty Z-Score]],Table2[1Y Return vs Nifty Z-Score])</f>
        <v>14</v>
      </c>
      <c r="AT7">
        <f>_xlfn.RANK.AVG(Table2[[#This Row],[6M Return vs Nifty Z-Score]],Table2[6M Return vs Nifty Z-Score])</f>
        <v>21</v>
      </c>
      <c r="AU7">
        <f>_xlfn.RANK.AVG(Table2[[#This Row],[Sharpe Ratio Z-Score]],Table2[Sharpe Ratio Z-Score])</f>
        <v>36</v>
      </c>
      <c r="AV7">
        <f>(Table2[[#This Row],[Rank 1Y]]+Table2[[#This Row],[Rank 6M]]+Table2[[#This Row],[Rank Sharpe]])/3</f>
        <v>23.666666666666668</v>
      </c>
    </row>
    <row r="8" spans="1:48" x14ac:dyDescent="0.3">
      <c r="A8" t="s">
        <v>1097</v>
      </c>
      <c r="B8" t="s">
        <v>1098</v>
      </c>
      <c r="C8" t="s">
        <v>3181</v>
      </c>
      <c r="D8" t="s">
        <v>285</v>
      </c>
      <c r="E8">
        <v>11946.32931874</v>
      </c>
      <c r="F8">
        <v>5142.1000000000004</v>
      </c>
      <c r="G8">
        <v>238.18186221611501</v>
      </c>
      <c r="H8">
        <f>(Table2[[#This Row],[1Y Return vs Nifty]]-AVERAGE(Table2[1Y Return vs Nifty]))/_xlfn.STDEV.P(Table2[1Y Return vs Nifty])</f>
        <v>4.2772098435745427</v>
      </c>
      <c r="I8">
        <v>24.920764257746701</v>
      </c>
      <c r="J8">
        <f>(Table2[[#This Row],[1M Return vs Nifty]]-AVERAGE(Table2[1M Return vs Nifty]))/_xlfn.STDEV.P(Table2[1M Return vs Nifty])</f>
        <v>2.7973809965258121</v>
      </c>
      <c r="K8">
        <v>198.326723128737</v>
      </c>
      <c r="L8">
        <f>(Table2[[#This Row],[6M Return vs Nifty]]-AVERAGE(Table2[6M Return vs Nifty]))/_xlfn.STDEV.P(Table2[6M Return vs Nifty])</f>
        <v>5.5627243130054307</v>
      </c>
      <c r="M8">
        <v>6.7002658838307303</v>
      </c>
      <c r="N8">
        <f>(Table2[[#This Row],[1W Return vs Nifty]]-AVERAGE(Table2[1W Return vs Nifty]))/_xlfn.STDEV.P(Table2[1W Return vs Nifty])</f>
        <v>0.75317308267666994</v>
      </c>
      <c r="O8">
        <v>4621.2299999999996</v>
      </c>
      <c r="P8">
        <v>4138.7014453813599</v>
      </c>
      <c r="Q8">
        <v>2951.6132694182702</v>
      </c>
      <c r="R8">
        <v>76.553495603226807</v>
      </c>
      <c r="S8" s="1">
        <f>(Table2[[#This Row],[Close Price]]-Table2[[#This Row],[20D EMA]])/Table2[[#This Row],[20D EMA]]</f>
        <v>0.11271241639130726</v>
      </c>
      <c r="T8" s="1">
        <f>(Table2[[#This Row],[Close Price]]-Table2[[#This Row],[50D EMA]])/Table2[[#This Row],[50D EMA]]</f>
        <v>0.24244284538533137</v>
      </c>
      <c r="U8" s="1">
        <f>(Table2[[#This Row],[Close Price]]-Table2[[#This Row],[200D EMA]])/Table2[[#This Row],[200D EMA]]</f>
        <v>0.74213202429918956</v>
      </c>
      <c r="V8">
        <v>0.86001523972295701</v>
      </c>
      <c r="W8">
        <v>5085</v>
      </c>
      <c r="X8">
        <v>5198.6499999999996</v>
      </c>
      <c r="Y8">
        <v>4872.75</v>
      </c>
      <c r="Z8">
        <v>5199.8999999999996</v>
      </c>
      <c r="AA8">
        <v>4872.75</v>
      </c>
      <c r="AB8">
        <v>5199.8999999999996</v>
      </c>
      <c r="AC8" s="1">
        <f>(Table2[[#This Row],[Close Price]]/Table2[[#This Row],[Day Low]])-1</f>
        <v>1.1229105211406187E-2</v>
      </c>
      <c r="AD8" s="1">
        <f>(Table2[[#This Row],[Day High]]/Table2[[#This Row],[Close Price]])-1</f>
        <v>1.0997452402714769E-2</v>
      </c>
      <c r="AE8" s="1">
        <f>(Table2[[#This Row],[Close Price]]/Table2[[#This Row],[Current Week Low]])-1</f>
        <v>5.5276794417936648E-2</v>
      </c>
      <c r="AF8" s="1">
        <f>(Table2[[#This Row],[Current Week High]]/Table2[[#This Row],[Close Price]])-1</f>
        <v>1.1240543746718235E-2</v>
      </c>
      <c r="AG8" s="1">
        <f>(Table2[[#This Row],[Close Price]]/Table2[[#This Row],[Current Month Low]])-1</f>
        <v>5.5276794417936648E-2</v>
      </c>
      <c r="AH8" s="1">
        <f>(Table2[[#This Row],[Current Month High]]/Table2[[#This Row],[Close Price]])-1</f>
        <v>1.1240543746718235E-2</v>
      </c>
      <c r="AI8">
        <v>1.1240543746718199</v>
      </c>
      <c r="AJ8">
        <v>296.30828516377602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0.71</v>
      </c>
      <c r="AM8" t="s">
        <v>3219</v>
      </c>
      <c r="AN8">
        <v>20.260000000000002</v>
      </c>
      <c r="AO8" t="s">
        <v>3219</v>
      </c>
      <c r="AP8">
        <v>0.17045591163270599</v>
      </c>
      <c r="AQ8">
        <f>(Table2[[#This Row],[Sharpe Ratio]]-AVERAGE(Table2[Sharpe Ratio]))/_xlfn.STDEV.P(Table2[Sharpe Ratio])</f>
        <v>1.292584320413064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14.683072556195519</v>
      </c>
      <c r="AS8">
        <f>_xlfn.RANK.AVG(Table2[[#This Row],[1Y Return vs Nifty Z-Score]],Table2[1Y Return vs Nifty Z-Score])</f>
        <v>3</v>
      </c>
      <c r="AT8">
        <f>_xlfn.RANK.AVG(Table2[[#This Row],[6M Return vs Nifty Z-Score]],Table2[6M Return vs Nifty Z-Score])</f>
        <v>3</v>
      </c>
      <c r="AU8">
        <f>_xlfn.RANK.AVG(Table2[[#This Row],[Sharpe Ratio Z-Score]],Table2[Sharpe Ratio Z-Score])</f>
        <v>70</v>
      </c>
      <c r="AV8">
        <f>(Table2[[#This Row],[Rank 1Y]]+Table2[[#This Row],[Rank 6M]]+Table2[[#This Row],[Rank Sharpe]])/3</f>
        <v>25.333333333333332</v>
      </c>
    </row>
    <row r="9" spans="1:48" x14ac:dyDescent="0.3">
      <c r="A9" t="s">
        <v>1126</v>
      </c>
      <c r="B9" t="s">
        <v>1127</v>
      </c>
      <c r="C9" t="s">
        <v>3191</v>
      </c>
      <c r="D9" t="s">
        <v>1086</v>
      </c>
      <c r="E9">
        <v>11492.699098949999</v>
      </c>
      <c r="F9">
        <v>869.95</v>
      </c>
      <c r="G9">
        <v>123.175904429404</v>
      </c>
      <c r="H9">
        <f>(Table2[[#This Row],[1Y Return vs Nifty]]-AVERAGE(Table2[1Y Return vs Nifty]))/_xlfn.STDEV.P(Table2[1Y Return vs Nifty])</f>
        <v>2.0318110240326801</v>
      </c>
      <c r="I9">
        <v>-7.9543883962309998</v>
      </c>
      <c r="J9">
        <f>(Table2[[#This Row],[1M Return vs Nifty]]-AVERAGE(Table2[1M Return vs Nifty]))/_xlfn.STDEV.P(Table2[1M Return vs Nifty])</f>
        <v>-0.74487685435297302</v>
      </c>
      <c r="K9">
        <v>122.74844623037799</v>
      </c>
      <c r="L9">
        <f>(Table2[[#This Row],[6M Return vs Nifty]]-AVERAGE(Table2[6M Return vs Nifty]))/_xlfn.STDEV.P(Table2[6M Return vs Nifty])</f>
        <v>3.3254592610806202</v>
      </c>
      <c r="M9">
        <v>-2.9855722201286699</v>
      </c>
      <c r="N9">
        <f>(Table2[[#This Row],[1W Return vs Nifty]]-AVERAGE(Table2[1W Return vs Nifty]))/_xlfn.STDEV.P(Table2[1W Return vs Nifty])</f>
        <v>-1.2004151312372953</v>
      </c>
      <c r="O9">
        <v>870.32</v>
      </c>
      <c r="P9">
        <v>821.98865930415104</v>
      </c>
      <c r="Q9">
        <v>633.83429312108399</v>
      </c>
      <c r="R9">
        <v>60.131365205149102</v>
      </c>
      <c r="S9" s="1">
        <f>(Table2[[#This Row],[Close Price]]-Table2[[#This Row],[20D EMA]])/Table2[[#This Row],[20D EMA]]</f>
        <v>-4.2513098630389345E-4</v>
      </c>
      <c r="T9" s="1">
        <f>(Table2[[#This Row],[Close Price]]-Table2[[#This Row],[50D EMA]])/Table2[[#This Row],[50D EMA]]</f>
        <v>5.8347934795658071E-2</v>
      </c>
      <c r="U9" s="1">
        <f>(Table2[[#This Row],[Close Price]]-Table2[[#This Row],[200D EMA]])/Table2[[#This Row],[200D EMA]]</f>
        <v>0.37251961504993847</v>
      </c>
      <c r="V9">
        <v>0.71993331771244196</v>
      </c>
      <c r="W9">
        <v>870.55</v>
      </c>
      <c r="X9">
        <v>908.45</v>
      </c>
      <c r="Y9">
        <v>836</v>
      </c>
      <c r="Z9">
        <v>908.45</v>
      </c>
      <c r="AA9">
        <v>836</v>
      </c>
      <c r="AB9">
        <v>908.45</v>
      </c>
      <c r="AC9" s="1">
        <f>(Table2[[#This Row],[Close Price]]/Table2[[#This Row],[Day Low]])-1</f>
        <v>-6.8921945896260883E-4</v>
      </c>
      <c r="AD9" s="1">
        <f>(Table2[[#This Row],[Day High]]/Table2[[#This Row],[Close Price]])-1</f>
        <v>4.4255416977987183E-2</v>
      </c>
      <c r="AE9" s="1">
        <f>(Table2[[#This Row],[Close Price]]/Table2[[#This Row],[Current Week Low]])-1</f>
        <v>4.0610047846890041E-2</v>
      </c>
      <c r="AF9" s="1">
        <f>(Table2[[#This Row],[Current Week High]]/Table2[[#This Row],[Close Price]])-1</f>
        <v>4.4255416977987183E-2</v>
      </c>
      <c r="AG9" s="1">
        <f>(Table2[[#This Row],[Close Price]]/Table2[[#This Row],[Current Month Low]])-1</f>
        <v>4.0610047846890041E-2</v>
      </c>
      <c r="AH9" s="1">
        <f>(Table2[[#This Row],[Current Month High]]/Table2[[#This Row],[Close Price]])-1</f>
        <v>4.4255416977987183E-2</v>
      </c>
      <c r="AI9">
        <v>9.2016782573710998</v>
      </c>
      <c r="AJ9">
        <v>158.952225033487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0.32</v>
      </c>
      <c r="AM9" t="s">
        <v>3219</v>
      </c>
      <c r="AN9">
        <v>-2.75</v>
      </c>
      <c r="AO9" t="s">
        <v>3218</v>
      </c>
      <c r="AP9">
        <v>0.183265667116709</v>
      </c>
      <c r="AQ9">
        <f>(Table2[[#This Row],[Sharpe Ratio]]-AVERAGE(Table2[Sharpe Ratio]))/_xlfn.STDEV.P(Table2[Sharpe Ratio])</f>
        <v>1.4412696963712657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4.8532479958942973</v>
      </c>
      <c r="AS9">
        <f>_xlfn.RANK.AVG(Table2[[#This Row],[1Y Return vs Nifty Z-Score]],Table2[1Y Return vs Nifty Z-Score])</f>
        <v>34</v>
      </c>
      <c r="AT9">
        <f>_xlfn.RANK.AVG(Table2[[#This Row],[6M Return vs Nifty Z-Score]],Table2[6M Return vs Nifty Z-Score])</f>
        <v>10</v>
      </c>
      <c r="AU9">
        <f>_xlfn.RANK.AVG(Table2[[#This Row],[Sharpe Ratio Z-Score]],Table2[Sharpe Ratio Z-Score])</f>
        <v>48</v>
      </c>
      <c r="AV9">
        <f>(Table2[[#This Row],[Rank 1Y]]+Table2[[#This Row],[Rank 6M]]+Table2[[#This Row],[Rank Sharpe]])/3</f>
        <v>30.666666666666668</v>
      </c>
    </row>
    <row r="10" spans="1:48" x14ac:dyDescent="0.3">
      <c r="A10" t="s">
        <v>266</v>
      </c>
      <c r="B10" t="s">
        <v>267</v>
      </c>
      <c r="C10" t="s">
        <v>3181</v>
      </c>
      <c r="D10" t="s">
        <v>268</v>
      </c>
      <c r="E10">
        <v>98438.838300000003</v>
      </c>
      <c r="F10">
        <v>4880.7</v>
      </c>
      <c r="G10">
        <v>114.63441277499599</v>
      </c>
      <c r="H10">
        <f>(Table2[[#This Row],[1Y Return vs Nifty]]-AVERAGE(Table2[1Y Return vs Nifty]))/_xlfn.STDEV.P(Table2[1Y Return vs Nifty])</f>
        <v>1.865045269918413</v>
      </c>
      <c r="I10">
        <v>13.0934909490704</v>
      </c>
      <c r="J10">
        <f>(Table2[[#This Row],[1M Return vs Nifty]]-AVERAGE(Table2[1M Return vs Nifty]))/_xlfn.STDEV.P(Table2[1M Return vs Nifty])</f>
        <v>1.52300663321533</v>
      </c>
      <c r="K10">
        <v>70.347009078191107</v>
      </c>
      <c r="L10">
        <f>(Table2[[#This Row],[6M Return vs Nifty]]-AVERAGE(Table2[6M Return vs Nifty]))/_xlfn.STDEV.P(Table2[6M Return vs Nifty])</f>
        <v>1.7742740684241896</v>
      </c>
      <c r="M10">
        <v>9.5649670948672796</v>
      </c>
      <c r="N10">
        <f>(Table2[[#This Row],[1W Return vs Nifty]]-AVERAGE(Table2[1W Return vs Nifty]))/_xlfn.STDEV.P(Table2[1W Return vs Nifty])</f>
        <v>1.3309699095695682</v>
      </c>
      <c r="O10">
        <v>4347.93</v>
      </c>
      <c r="P10">
        <v>4280.2222965566598</v>
      </c>
      <c r="Q10">
        <v>3724.0410752912098</v>
      </c>
      <c r="R10">
        <v>83.520822728891702</v>
      </c>
      <c r="S10" s="1">
        <f>(Table2[[#This Row],[Close Price]]-Table2[[#This Row],[20D EMA]])/Table2[[#This Row],[20D EMA]]</f>
        <v>0.12253417143330263</v>
      </c>
      <c r="T10" s="1">
        <f>(Table2[[#This Row],[Close Price]]-Table2[[#This Row],[50D EMA]])/Table2[[#This Row],[50D EMA]]</f>
        <v>0.14029124233253271</v>
      </c>
      <c r="U10" s="1">
        <f>(Table2[[#This Row],[Close Price]]-Table2[[#This Row],[200D EMA]])/Table2[[#This Row],[200D EMA]]</f>
        <v>0.31059241864520587</v>
      </c>
      <c r="V10">
        <v>1.0475210204104699</v>
      </c>
      <c r="W10">
        <v>4756.1000000000004</v>
      </c>
      <c r="X10">
        <v>4928</v>
      </c>
      <c r="Y10">
        <v>4513.55</v>
      </c>
      <c r="Z10">
        <v>4928</v>
      </c>
      <c r="AA10">
        <v>4513.55</v>
      </c>
      <c r="AB10">
        <v>4928</v>
      </c>
      <c r="AC10" s="1">
        <f>(Table2[[#This Row],[Close Price]]/Table2[[#This Row],[Day Low]])-1</f>
        <v>2.6197935283110096E-2</v>
      </c>
      <c r="AD10" s="1">
        <f>(Table2[[#This Row],[Day High]]/Table2[[#This Row],[Close Price]])-1</f>
        <v>9.6912328149652005E-3</v>
      </c>
      <c r="AE10" s="1">
        <f>(Table2[[#This Row],[Close Price]]/Table2[[#This Row],[Current Week Low]])-1</f>
        <v>8.1343953207563713E-2</v>
      </c>
      <c r="AF10" s="1">
        <f>(Table2[[#This Row],[Current Week High]]/Table2[[#This Row],[Close Price]])-1</f>
        <v>9.6912328149652005E-3</v>
      </c>
      <c r="AG10" s="1">
        <f>(Table2[[#This Row],[Close Price]]/Table2[[#This Row],[Current Month Low]])-1</f>
        <v>8.1343953207563713E-2</v>
      </c>
      <c r="AH10" s="1">
        <f>(Table2[[#This Row],[Current Month High]]/Table2[[#This Row],[Close Price]])-1</f>
        <v>9.6912328149652005E-3</v>
      </c>
      <c r="AI10">
        <v>20.064744811195101</v>
      </c>
      <c r="AJ10">
        <v>171.84471426979999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0.19</v>
      </c>
      <c r="AM10" t="s">
        <v>3219</v>
      </c>
      <c r="AN10">
        <v>24.31</v>
      </c>
      <c r="AO10" t="s">
        <v>3219</v>
      </c>
      <c r="AP10">
        <v>0.261868493744777</v>
      </c>
      <c r="AQ10">
        <f>(Table2[[#This Row],[Sharpe Ratio]]-AVERAGE(Table2[Sharpe Ratio]))/_xlfn.STDEV.P(Table2[Sharpe Ratio])</f>
        <v>2.3536283157974225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8.8469241969249222</v>
      </c>
      <c r="AS10">
        <f>_xlfn.RANK.AVG(Table2[[#This Row],[1Y Return vs Nifty Z-Score]],Table2[1Y Return vs Nifty Z-Score])</f>
        <v>42</v>
      </c>
      <c r="AT10">
        <f>_xlfn.RANK.AVG(Table2[[#This Row],[6M Return vs Nifty Z-Score]],Table2[6M Return vs Nifty Z-Score])</f>
        <v>45</v>
      </c>
      <c r="AU10">
        <f>_xlfn.RANK.AVG(Table2[[#This Row],[Sharpe Ratio Z-Score]],Table2[Sharpe Ratio Z-Score])</f>
        <v>6</v>
      </c>
      <c r="AV10">
        <f>(Table2[[#This Row],[Rank 1Y]]+Table2[[#This Row],[Rank 6M]]+Table2[[#This Row],[Rank Sharpe]])/3</f>
        <v>31</v>
      </c>
    </row>
    <row r="11" spans="1:48" x14ac:dyDescent="0.3">
      <c r="A11" t="s">
        <v>345</v>
      </c>
      <c r="B11" t="s">
        <v>346</v>
      </c>
      <c r="C11" t="s">
        <v>3182</v>
      </c>
      <c r="D11" t="s">
        <v>83</v>
      </c>
      <c r="E11">
        <v>74546.991728124995</v>
      </c>
      <c r="F11">
        <v>722.75</v>
      </c>
      <c r="G11">
        <v>97.984377946011094</v>
      </c>
      <c r="H11">
        <f>(Table2[[#This Row],[1Y Return vs Nifty]]-AVERAGE(Table2[1Y Return vs Nifty]))/_xlfn.STDEV.P(Table2[1Y Return vs Nifty])</f>
        <v>1.5399667325119488</v>
      </c>
      <c r="I11">
        <v>7.90329353858729</v>
      </c>
      <c r="J11">
        <f>(Table2[[#This Row],[1M Return vs Nifty]]-AVERAGE(Table2[1M Return vs Nifty]))/_xlfn.STDEV.P(Table2[1M Return vs Nifty])</f>
        <v>0.9637691532132393</v>
      </c>
      <c r="K11">
        <v>79.072832966087802</v>
      </c>
      <c r="L11">
        <f>(Table2[[#This Row],[6M Return vs Nifty]]-AVERAGE(Table2[6M Return vs Nifty]))/_xlfn.STDEV.P(Table2[6M Return vs Nifty])</f>
        <v>2.0325755491511974</v>
      </c>
      <c r="M11">
        <v>3.54182578735344</v>
      </c>
      <c r="N11">
        <f>(Table2[[#This Row],[1W Return vs Nifty]]-AVERAGE(Table2[1W Return vs Nifty]))/_xlfn.STDEV.P(Table2[1W Return vs Nifty])</f>
        <v>0.11613049734695904</v>
      </c>
      <c r="O11">
        <v>703.55</v>
      </c>
      <c r="P11">
        <v>688.31512381989603</v>
      </c>
      <c r="Q11">
        <v>554.18163511112095</v>
      </c>
      <c r="R11">
        <v>62.7556317171505</v>
      </c>
      <c r="S11" s="1">
        <f>(Table2[[#This Row],[Close Price]]-Table2[[#This Row],[20D EMA]])/Table2[[#This Row],[20D EMA]]</f>
        <v>2.7290171274252074E-2</v>
      </c>
      <c r="T11" s="1">
        <f>(Table2[[#This Row],[Close Price]]-Table2[[#This Row],[50D EMA]])/Table2[[#This Row],[50D EMA]]</f>
        <v>5.0027777958739389E-2</v>
      </c>
      <c r="U11" s="1">
        <f>(Table2[[#This Row],[Close Price]]-Table2[[#This Row],[200D EMA]])/Table2[[#This Row],[200D EMA]]</f>
        <v>0.30417529959302747</v>
      </c>
      <c r="V11">
        <v>1.15294755752176</v>
      </c>
      <c r="W11">
        <v>701</v>
      </c>
      <c r="X11">
        <v>731.6</v>
      </c>
      <c r="Y11">
        <v>701</v>
      </c>
      <c r="Z11">
        <v>741.55</v>
      </c>
      <c r="AA11">
        <v>701</v>
      </c>
      <c r="AB11">
        <v>741.55</v>
      </c>
      <c r="AC11" s="1">
        <f>(Table2[[#This Row],[Close Price]]/Table2[[#This Row],[Day Low]])-1</f>
        <v>3.1027104136947203E-2</v>
      </c>
      <c r="AD11" s="1">
        <f>(Table2[[#This Row],[Day High]]/Table2[[#This Row],[Close Price]])-1</f>
        <v>1.2244897959183598E-2</v>
      </c>
      <c r="AE11" s="1">
        <f>(Table2[[#This Row],[Close Price]]/Table2[[#This Row],[Current Week Low]])-1</f>
        <v>3.1027104136947203E-2</v>
      </c>
      <c r="AF11" s="1">
        <f>(Table2[[#This Row],[Current Week High]]/Table2[[#This Row],[Close Price]])-1</f>
        <v>2.6011760636457826E-2</v>
      </c>
      <c r="AG11" s="1">
        <f>(Table2[[#This Row],[Close Price]]/Table2[[#This Row],[Current Month Low]])-1</f>
        <v>3.1027104136947203E-2</v>
      </c>
      <c r="AH11" s="1">
        <f>(Table2[[#This Row],[Current Month High]]/Table2[[#This Row],[Close Price]])-1</f>
        <v>2.6011760636457826E-2</v>
      </c>
      <c r="AI11">
        <v>8.7858872362504208</v>
      </c>
      <c r="AJ11">
        <v>132.358141777849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0.09</v>
      </c>
      <c r="AM11" t="s">
        <v>3219</v>
      </c>
      <c r="AN11">
        <v>10.53</v>
      </c>
      <c r="AO11" t="s">
        <v>3219</v>
      </c>
      <c r="AP11">
        <v>0.250131083331389</v>
      </c>
      <c r="AQ11">
        <f>(Table2[[#This Row],[Sharpe Ratio]]-AVERAGE(Table2[Sharpe Ratio]))/_xlfn.STDEV.P(Table2[Sharpe Ratio])</f>
        <v>2.2173898620447563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6.8698317942681006</v>
      </c>
      <c r="AS11">
        <f>_xlfn.RANK.AVG(Table2[[#This Row],[1Y Return vs Nifty Z-Score]],Table2[1Y Return vs Nifty Z-Score])</f>
        <v>52</v>
      </c>
      <c r="AT11">
        <f>_xlfn.RANK.AVG(Table2[[#This Row],[6M Return vs Nifty Z-Score]],Table2[6M Return vs Nifty Z-Score])</f>
        <v>32</v>
      </c>
      <c r="AU11">
        <f>_xlfn.RANK.AVG(Table2[[#This Row],[Sharpe Ratio Z-Score]],Table2[Sharpe Ratio Z-Score])</f>
        <v>9</v>
      </c>
      <c r="AV11">
        <f>(Table2[[#This Row],[Rank 1Y]]+Table2[[#This Row],[Rank 6M]]+Table2[[#This Row],[Rank Sharpe]])/3</f>
        <v>31</v>
      </c>
    </row>
    <row r="12" spans="1:48" x14ac:dyDescent="0.3">
      <c r="A12" t="s">
        <v>935</v>
      </c>
      <c r="B12" t="s">
        <v>936</v>
      </c>
      <c r="C12" t="s">
        <v>3181</v>
      </c>
      <c r="D12" t="s">
        <v>120</v>
      </c>
      <c r="E12">
        <v>16506.935137279899</v>
      </c>
      <c r="F12">
        <v>1806.4</v>
      </c>
      <c r="G12">
        <v>129.32889410606199</v>
      </c>
      <c r="H12">
        <f>(Table2[[#This Row],[1Y Return vs Nifty]]-AVERAGE(Table2[1Y Return vs Nifty]))/_xlfn.STDEV.P(Table2[1Y Return vs Nifty])</f>
        <v>2.1519431982478974</v>
      </c>
      <c r="I12">
        <v>-8.4346110112304302</v>
      </c>
      <c r="J12">
        <f>(Table2[[#This Row],[1M Return vs Nifty]]-AVERAGE(Table2[1M Return vs Nifty]))/_xlfn.STDEV.P(Table2[1M Return vs Nifty])</f>
        <v>-0.7966202590469571</v>
      </c>
      <c r="K12">
        <v>80.163347915654796</v>
      </c>
      <c r="L12">
        <f>(Table2[[#This Row],[6M Return vs Nifty]]-AVERAGE(Table2[6M Return vs Nifty]))/_xlfn.STDEV.P(Table2[6M Return vs Nifty])</f>
        <v>2.0648569279467064</v>
      </c>
      <c r="M12">
        <v>-1.7771182294841199</v>
      </c>
      <c r="N12">
        <f>(Table2[[#This Row],[1W Return vs Nifty]]-AVERAGE(Table2[1W Return vs Nifty]))/_xlfn.STDEV.P(Table2[1W Return vs Nifty])</f>
        <v>-0.95667561713005167</v>
      </c>
      <c r="O12">
        <v>1829.53</v>
      </c>
      <c r="P12">
        <v>1779.09578422907</v>
      </c>
      <c r="Q12">
        <v>1418.98674757463</v>
      </c>
      <c r="R12">
        <v>49.962893556017399</v>
      </c>
      <c r="S12" s="1">
        <f>(Table2[[#This Row],[Close Price]]-Table2[[#This Row],[20D EMA]])/Table2[[#This Row],[20D EMA]]</f>
        <v>-1.2642591266609392E-2</v>
      </c>
      <c r="T12" s="1">
        <f>(Table2[[#This Row],[Close Price]]-Table2[[#This Row],[50D EMA]])/Table2[[#This Row],[50D EMA]]</f>
        <v>1.5347243252988632E-2</v>
      </c>
      <c r="U12" s="1">
        <f>(Table2[[#This Row],[Close Price]]-Table2[[#This Row],[200D EMA]])/Table2[[#This Row],[200D EMA]]</f>
        <v>0.2730210504696729</v>
      </c>
      <c r="V12">
        <v>1.2151496966856301</v>
      </c>
      <c r="W12">
        <v>1813.95</v>
      </c>
      <c r="X12">
        <v>1857.7</v>
      </c>
      <c r="Y12">
        <v>1771.1</v>
      </c>
      <c r="Z12">
        <v>1975.95</v>
      </c>
      <c r="AA12">
        <v>1771.1</v>
      </c>
      <c r="AB12">
        <v>1975.95</v>
      </c>
      <c r="AC12" s="1">
        <f>(Table2[[#This Row],[Close Price]]/Table2[[#This Row],[Day Low]])-1</f>
        <v>-4.1621874913861934E-3</v>
      </c>
      <c r="AD12" s="1">
        <f>(Table2[[#This Row],[Day High]]/Table2[[#This Row],[Close Price]])-1</f>
        <v>2.8399025686448143E-2</v>
      </c>
      <c r="AE12" s="1">
        <f>(Table2[[#This Row],[Close Price]]/Table2[[#This Row],[Current Week Low]])-1</f>
        <v>1.9931116255434533E-2</v>
      </c>
      <c r="AF12" s="1">
        <f>(Table2[[#This Row],[Current Week High]]/Table2[[#This Row],[Close Price]])-1</f>
        <v>9.3860717449069986E-2</v>
      </c>
      <c r="AG12" s="1">
        <f>(Table2[[#This Row],[Close Price]]/Table2[[#This Row],[Current Month Low]])-1</f>
        <v>1.9931116255434533E-2</v>
      </c>
      <c r="AH12" s="1">
        <f>(Table2[[#This Row],[Current Month High]]/Table2[[#This Row],[Close Price]])-1</f>
        <v>9.3860717449069986E-2</v>
      </c>
      <c r="AI12">
        <v>10.590124003542901</v>
      </c>
      <c r="AJ12">
        <v>162.53905966136099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0.09</v>
      </c>
      <c r="AM12" t="s">
        <v>3219</v>
      </c>
      <c r="AN12">
        <v>3.95</v>
      </c>
      <c r="AO12" t="s">
        <v>3219</v>
      </c>
      <c r="AP12">
        <v>0.20130877254271501</v>
      </c>
      <c r="AQ12">
        <f>(Table2[[#This Row],[Sharpe Ratio]]-AVERAGE(Table2[Sharpe Ratio]))/_xlfn.STDEV.P(Table2[Sharpe Ratio])</f>
        <v>1.6506996044650943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4.1142038544826898</v>
      </c>
      <c r="AS12">
        <f>_xlfn.RANK.AVG(Table2[[#This Row],[1Y Return vs Nifty Z-Score]],Table2[1Y Return vs Nifty Z-Score])</f>
        <v>32</v>
      </c>
      <c r="AT12">
        <f>_xlfn.RANK.AVG(Table2[[#This Row],[6M Return vs Nifty Z-Score]],Table2[6M Return vs Nifty Z-Score])</f>
        <v>29</v>
      </c>
      <c r="AU12">
        <f>_xlfn.RANK.AVG(Table2[[#This Row],[Sharpe Ratio Z-Score]],Table2[Sharpe Ratio Z-Score])</f>
        <v>32</v>
      </c>
      <c r="AV12">
        <f>(Table2[[#This Row],[Rank 1Y]]+Table2[[#This Row],[Rank 6M]]+Table2[[#This Row],[Rank Sharpe]])/3</f>
        <v>31</v>
      </c>
    </row>
    <row r="13" spans="1:48" x14ac:dyDescent="0.3">
      <c r="A13" t="s">
        <v>973</v>
      </c>
      <c r="B13" t="s">
        <v>974</v>
      </c>
      <c r="C13" t="s">
        <v>3177</v>
      </c>
      <c r="D13" t="s">
        <v>51</v>
      </c>
      <c r="E13">
        <v>15634.149237</v>
      </c>
      <c r="F13">
        <v>345</v>
      </c>
      <c r="G13">
        <v>86.500193309028404</v>
      </c>
      <c r="H13">
        <f>(Table2[[#This Row],[1Y Return vs Nifty]]-AVERAGE(Table2[1Y Return vs Nifty]))/_xlfn.STDEV.P(Table2[1Y Return vs Nifty])</f>
        <v>1.3157472648987556</v>
      </c>
      <c r="I13">
        <v>17.789218129769701</v>
      </c>
      <c r="J13">
        <f>(Table2[[#This Row],[1M Return vs Nifty]]-AVERAGE(Table2[1M Return vs Nifty]))/_xlfn.STDEV.P(Table2[1M Return vs Nifty])</f>
        <v>2.028965545299787</v>
      </c>
      <c r="K13">
        <v>132.01360870881101</v>
      </c>
      <c r="L13">
        <f>(Table2[[#This Row],[6M Return vs Nifty]]-AVERAGE(Table2[6M Return vs Nifty]))/_xlfn.STDEV.P(Table2[6M Return vs Nifty])</f>
        <v>3.5997262206367369</v>
      </c>
      <c r="M13">
        <v>2.1072649913109198</v>
      </c>
      <c r="N13">
        <f>(Table2[[#This Row],[1W Return vs Nifty]]-AVERAGE(Table2[1W Return vs Nifty]))/_xlfn.STDEV.P(Table2[1W Return vs Nifty])</f>
        <v>-0.17321370118409773</v>
      </c>
      <c r="O13">
        <v>322.05</v>
      </c>
      <c r="P13">
        <v>298.531788153766</v>
      </c>
      <c r="Q13">
        <v>227.99251791065299</v>
      </c>
      <c r="R13">
        <v>67.225040444248705</v>
      </c>
      <c r="S13" s="1">
        <f>(Table2[[#This Row],[Close Price]]-Table2[[#This Row],[20D EMA]])/Table2[[#This Row],[20D EMA]]</f>
        <v>7.1262226362366052E-2</v>
      </c>
      <c r="T13" s="1">
        <f>(Table2[[#This Row],[Close Price]]-Table2[[#This Row],[50D EMA]])/Table2[[#This Row],[50D EMA]]</f>
        <v>0.15565582524263522</v>
      </c>
      <c r="U13" s="1">
        <f>(Table2[[#This Row],[Close Price]]-Table2[[#This Row],[200D EMA]])/Table2[[#This Row],[200D EMA]]</f>
        <v>0.51320755243029759</v>
      </c>
      <c r="V13">
        <v>0.95537042506731396</v>
      </c>
      <c r="W13">
        <v>343</v>
      </c>
      <c r="X13">
        <v>352.85</v>
      </c>
      <c r="Y13">
        <v>342.5</v>
      </c>
      <c r="Z13">
        <v>358.7</v>
      </c>
      <c r="AA13">
        <v>342.5</v>
      </c>
      <c r="AB13">
        <v>358.7</v>
      </c>
      <c r="AC13" s="1">
        <f>(Table2[[#This Row],[Close Price]]/Table2[[#This Row],[Day Low]])-1</f>
        <v>5.8309037900874383E-3</v>
      </c>
      <c r="AD13" s="1">
        <f>(Table2[[#This Row],[Day High]]/Table2[[#This Row],[Close Price]])-1</f>
        <v>2.2753623188405792E-2</v>
      </c>
      <c r="AE13" s="1">
        <f>(Table2[[#This Row],[Close Price]]/Table2[[#This Row],[Current Week Low]])-1</f>
        <v>7.2992700729928028E-3</v>
      </c>
      <c r="AF13" s="1">
        <f>(Table2[[#This Row],[Current Week High]]/Table2[[#This Row],[Close Price]])-1</f>
        <v>3.9710144927536106E-2</v>
      </c>
      <c r="AG13" s="1">
        <f>(Table2[[#This Row],[Close Price]]/Table2[[#This Row],[Current Month Low]])-1</f>
        <v>7.2992700729928028E-3</v>
      </c>
      <c r="AH13" s="1">
        <f>(Table2[[#This Row],[Current Month High]]/Table2[[#This Row],[Close Price]])-1</f>
        <v>3.9710144927536106E-2</v>
      </c>
      <c r="AI13">
        <v>3.9710144927536102</v>
      </c>
      <c r="AJ13">
        <v>165.38461538461499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</v>
      </c>
      <c r="AM13" t="s">
        <v>3219</v>
      </c>
      <c r="AN13">
        <v>11.9</v>
      </c>
      <c r="AO13" t="s">
        <v>3219</v>
      </c>
      <c r="AP13">
        <v>0.20399131840135101</v>
      </c>
      <c r="AQ13">
        <f>(Table2[[#This Row],[Sharpe Ratio]]-AVERAGE(Table2[Sharpe Ratio]))/_xlfn.STDEV.P(Table2[Sharpe Ratio])</f>
        <v>1.6818364470078351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8.4530617766590179</v>
      </c>
      <c r="AS13">
        <f>_xlfn.RANK.AVG(Table2[[#This Row],[1Y Return vs Nifty Z-Score]],Table2[1Y Return vs Nifty Z-Score])</f>
        <v>62</v>
      </c>
      <c r="AT13">
        <f>_xlfn.RANK.AVG(Table2[[#This Row],[6M Return vs Nifty Z-Score]],Table2[6M Return vs Nifty Z-Score])</f>
        <v>8</v>
      </c>
      <c r="AU13">
        <f>_xlfn.RANK.AVG(Table2[[#This Row],[Sharpe Ratio Z-Score]],Table2[Sharpe Ratio Z-Score])</f>
        <v>27</v>
      </c>
      <c r="AV13">
        <f>(Table2[[#This Row],[Rank 1Y]]+Table2[[#This Row],[Rank 6M]]+Table2[[#This Row],[Rank Sharpe]])/3</f>
        <v>32.333333333333336</v>
      </c>
    </row>
    <row r="14" spans="1:48" x14ac:dyDescent="0.3">
      <c r="A14" t="s">
        <v>1008</v>
      </c>
      <c r="B14" t="s">
        <v>1009</v>
      </c>
      <c r="C14" t="s">
        <v>3183</v>
      </c>
      <c r="D14" t="s">
        <v>1010</v>
      </c>
      <c r="E14">
        <v>14407.0282895</v>
      </c>
      <c r="F14">
        <v>2117.5</v>
      </c>
      <c r="G14">
        <v>74.338354857596499</v>
      </c>
      <c r="H14">
        <f>(Table2[[#This Row],[1Y Return vs Nifty]]-AVERAGE(Table2[1Y Return vs Nifty]))/_xlfn.STDEV.P(Table2[1Y Return vs Nifty])</f>
        <v>1.0782971516363666</v>
      </c>
      <c r="I14">
        <v>-3.8116987267613101</v>
      </c>
      <c r="J14">
        <f>(Table2[[#This Row],[1M Return vs Nifty]]-AVERAGE(Table2[1M Return vs Nifty]))/_xlfn.STDEV.P(Table2[1M Return vs Nifty])</f>
        <v>-0.29850706377321984</v>
      </c>
      <c r="K14">
        <v>103.01930823321101</v>
      </c>
      <c r="L14">
        <f>(Table2[[#This Row],[6M Return vs Nifty]]-AVERAGE(Table2[6M Return vs Nifty]))/_xlfn.STDEV.P(Table2[6M Return vs Nifty])</f>
        <v>2.7414381275342175</v>
      </c>
      <c r="M14">
        <v>-1.6106637196197799</v>
      </c>
      <c r="N14">
        <f>(Table2[[#This Row],[1W Return vs Nifty]]-AVERAGE(Table2[1W Return vs Nifty]))/_xlfn.STDEV.P(Table2[1W Return vs Nifty])</f>
        <v>-0.92310252153072803</v>
      </c>
      <c r="O14">
        <v>2158.48</v>
      </c>
      <c r="P14">
        <v>2178.55764754961</v>
      </c>
      <c r="Q14">
        <v>1738.8413890121701</v>
      </c>
      <c r="R14">
        <v>42.842153283517902</v>
      </c>
      <c r="S14" s="1">
        <f>(Table2[[#This Row],[Close Price]]-Table2[[#This Row],[20D EMA]])/Table2[[#This Row],[20D EMA]]</f>
        <v>-1.8985582446907092E-2</v>
      </c>
      <c r="T14" s="1">
        <f>(Table2[[#This Row],[Close Price]]-Table2[[#This Row],[50D EMA]])/Table2[[#This Row],[50D EMA]]</f>
        <v>-2.8026638458838217E-2</v>
      </c>
      <c r="U14" s="1">
        <f>(Table2[[#This Row],[Close Price]]-Table2[[#This Row],[200D EMA]])/Table2[[#This Row],[200D EMA]]</f>
        <v>0.21776489413042127</v>
      </c>
      <c r="V14">
        <v>0.54618933329063701</v>
      </c>
      <c r="W14">
        <v>2103</v>
      </c>
      <c r="X14">
        <v>2154.85</v>
      </c>
      <c r="Y14">
        <v>2103</v>
      </c>
      <c r="Z14">
        <v>2203.3000000000002</v>
      </c>
      <c r="AA14">
        <v>2103</v>
      </c>
      <c r="AB14">
        <v>2203.3000000000002</v>
      </c>
      <c r="AC14" s="1">
        <f>(Table2[[#This Row],[Close Price]]/Table2[[#This Row],[Day Low]])-1</f>
        <v>6.8949120304326872E-3</v>
      </c>
      <c r="AD14" s="1">
        <f>(Table2[[#This Row],[Day High]]/Table2[[#This Row],[Close Price]])-1</f>
        <v>1.7638724911452242E-2</v>
      </c>
      <c r="AE14" s="1">
        <f>(Table2[[#This Row],[Close Price]]/Table2[[#This Row],[Current Week Low]])-1</f>
        <v>6.8949120304326872E-3</v>
      </c>
      <c r="AF14" s="1">
        <f>(Table2[[#This Row],[Current Week High]]/Table2[[#This Row],[Close Price]])-1</f>
        <v>4.0519480519480622E-2</v>
      </c>
      <c r="AG14" s="1">
        <f>(Table2[[#This Row],[Close Price]]/Table2[[#This Row],[Current Month Low]])-1</f>
        <v>6.8949120304326872E-3</v>
      </c>
      <c r="AH14" s="1">
        <f>(Table2[[#This Row],[Current Month High]]/Table2[[#This Row],[Close Price]])-1</f>
        <v>4.0519480519480622E-2</v>
      </c>
      <c r="AI14">
        <v>27.508854781581999</v>
      </c>
      <c r="AJ14">
        <v>190.06849315068399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-0.16</v>
      </c>
      <c r="AM14" t="s">
        <v>3218</v>
      </c>
      <c r="AN14">
        <v>0.92</v>
      </c>
      <c r="AO14" t="s">
        <v>3219</v>
      </c>
      <c r="AP14">
        <v>0.21958992713911901</v>
      </c>
      <c r="AQ14">
        <f>(Table2[[#This Row],[Sharpe Ratio]]-AVERAGE(Table2[Sharpe Ratio]))/_xlfn.STDEV.P(Table2[Sharpe Ratio])</f>
        <v>1.8628925965570031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80</v>
      </c>
      <c r="AT14">
        <f>_xlfn.RANK.AVG(Table2[[#This Row],[6M Return vs Nifty Z-Score]],Table2[6M Return vs Nifty Z-Score])</f>
        <v>15</v>
      </c>
      <c r="AU14">
        <f>_xlfn.RANK.AVG(Table2[[#This Row],[Sharpe Ratio Z-Score]],Table2[Sharpe Ratio Z-Score])</f>
        <v>16</v>
      </c>
      <c r="AV14">
        <f>(Table2[[#This Row],[Rank 1Y]]+Table2[[#This Row],[Rank 6M]]+Table2[[#This Row],[Rank Sharpe]])/3</f>
        <v>37</v>
      </c>
    </row>
    <row r="15" spans="1:48" x14ac:dyDescent="0.3">
      <c r="A15" t="s">
        <v>1164</v>
      </c>
      <c r="B15" t="s">
        <v>1165</v>
      </c>
      <c r="C15" t="s">
        <v>3173</v>
      </c>
      <c r="D15" t="s">
        <v>508</v>
      </c>
      <c r="E15">
        <v>10814.31696</v>
      </c>
      <c r="F15">
        <v>542.4</v>
      </c>
      <c r="G15">
        <v>122.513809975952</v>
      </c>
      <c r="H15">
        <f>(Table2[[#This Row],[1Y Return vs Nifty]]-AVERAGE(Table2[1Y Return vs Nifty]))/_xlfn.STDEV.P(Table2[1Y Return vs Nifty])</f>
        <v>2.0188841623916205</v>
      </c>
      <c r="I15">
        <v>-1.16974373186514</v>
      </c>
      <c r="J15">
        <f>(Table2[[#This Row],[1M Return vs Nifty]]-AVERAGE(Table2[1M Return vs Nifty]))/_xlfn.STDEV.P(Table2[1M Return vs Nifty])</f>
        <v>-1.3839615355849296E-2</v>
      </c>
      <c r="K15">
        <v>51.595456415664202</v>
      </c>
      <c r="L15">
        <f>(Table2[[#This Row],[6M Return vs Nifty]]-AVERAGE(Table2[6M Return vs Nifty]))/_xlfn.STDEV.P(Table2[6M Return vs Nifty])</f>
        <v>1.2191913758454977</v>
      </c>
      <c r="M15">
        <v>-0.623330726521103</v>
      </c>
      <c r="N15">
        <f>(Table2[[#This Row],[1W Return vs Nifty]]-AVERAGE(Table2[1W Return vs Nifty]))/_xlfn.STDEV.P(Table2[1W Return vs Nifty])</f>
        <v>-0.72396207773810495</v>
      </c>
      <c r="O15">
        <v>523.80999999999995</v>
      </c>
      <c r="P15">
        <v>499.862825915911</v>
      </c>
      <c r="Q15">
        <v>403.66698046569797</v>
      </c>
      <c r="R15">
        <v>65.417803310794199</v>
      </c>
      <c r="S15" s="1">
        <f>(Table2[[#This Row],[Close Price]]-Table2[[#This Row],[20D EMA]])/Table2[[#This Row],[20D EMA]]</f>
        <v>3.5489967736393034E-2</v>
      </c>
      <c r="T15" s="1">
        <f>(Table2[[#This Row],[Close Price]]-Table2[[#This Row],[50D EMA]])/Table2[[#This Row],[50D EMA]]</f>
        <v>8.5097694564797974E-2</v>
      </c>
      <c r="U15" s="1">
        <f>(Table2[[#This Row],[Close Price]]-Table2[[#This Row],[200D EMA]])/Table2[[#This Row],[200D EMA]]</f>
        <v>0.34368186214847213</v>
      </c>
      <c r="V15">
        <v>0.79585179944623097</v>
      </c>
      <c r="W15">
        <v>529.5</v>
      </c>
      <c r="X15">
        <v>544.79999999999995</v>
      </c>
      <c r="Y15">
        <v>525.29999999999995</v>
      </c>
      <c r="Z15">
        <v>544.79999999999995</v>
      </c>
      <c r="AA15">
        <v>525.29999999999995</v>
      </c>
      <c r="AB15">
        <v>544.79999999999995</v>
      </c>
      <c r="AC15" s="1">
        <f>(Table2[[#This Row],[Close Price]]/Table2[[#This Row],[Day Low]])-1</f>
        <v>2.4362606232294581E-2</v>
      </c>
      <c r="AD15" s="1">
        <f>(Table2[[#This Row],[Day High]]/Table2[[#This Row],[Close Price]])-1</f>
        <v>4.4247787610618428E-3</v>
      </c>
      <c r="AE15" s="1">
        <f>(Table2[[#This Row],[Close Price]]/Table2[[#This Row],[Current Week Low]])-1</f>
        <v>3.2552826956025127E-2</v>
      </c>
      <c r="AF15" s="1">
        <f>(Table2[[#This Row],[Current Week High]]/Table2[[#This Row],[Close Price]])-1</f>
        <v>4.4247787610618428E-3</v>
      </c>
      <c r="AG15" s="1">
        <f>(Table2[[#This Row],[Close Price]]/Table2[[#This Row],[Current Month Low]])-1</f>
        <v>3.2552826956025127E-2</v>
      </c>
      <c r="AH15" s="1">
        <f>(Table2[[#This Row],[Current Month High]]/Table2[[#This Row],[Close Price]])-1</f>
        <v>4.4247787610618428E-3</v>
      </c>
      <c r="AI15">
        <v>2.3230088495575099</v>
      </c>
      <c r="AJ15">
        <v>152.39646347138199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0.16</v>
      </c>
      <c r="AM15" t="s">
        <v>3219</v>
      </c>
      <c r="AN15">
        <v>2.96</v>
      </c>
      <c r="AO15" t="s">
        <v>3219</v>
      </c>
      <c r="AP15">
        <v>0.34141793599207199</v>
      </c>
      <c r="AQ15">
        <f>(Table2[[#This Row],[Sharpe Ratio]]-AVERAGE(Table2[Sharpe Ratio]))/_xlfn.STDEV.P(Table2[Sharpe Ratio])</f>
        <v>3.2769744907166118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5.7772483358597766</v>
      </c>
      <c r="AS15">
        <f>_xlfn.RANK.AVG(Table2[[#This Row],[1Y Return vs Nifty Z-Score]],Table2[1Y Return vs Nifty Z-Score])</f>
        <v>36</v>
      </c>
      <c r="AT15">
        <f>_xlfn.RANK.AVG(Table2[[#This Row],[6M Return vs Nifty Z-Score]],Table2[6M Return vs Nifty Z-Score])</f>
        <v>77</v>
      </c>
      <c r="AU15">
        <f>_xlfn.RANK.AVG(Table2[[#This Row],[Sharpe Ratio Z-Score]],Table2[Sharpe Ratio Z-Score])</f>
        <v>1</v>
      </c>
      <c r="AV15">
        <f>(Table2[[#This Row],[Rank 1Y]]+Table2[[#This Row],[Rank 6M]]+Table2[[#This Row],[Rank Sharpe]])/3</f>
        <v>38</v>
      </c>
    </row>
    <row r="16" spans="1:48" x14ac:dyDescent="0.3">
      <c r="A16" t="s">
        <v>1074</v>
      </c>
      <c r="B16" t="s">
        <v>1075</v>
      </c>
      <c r="C16" t="s">
        <v>3173</v>
      </c>
      <c r="D16" t="s">
        <v>210</v>
      </c>
      <c r="E16">
        <v>12479.145218400001</v>
      </c>
      <c r="F16">
        <v>3013.8</v>
      </c>
      <c r="G16">
        <v>119.48953578509099</v>
      </c>
      <c r="H16">
        <f>(Table2[[#This Row],[1Y Return vs Nifty]]-AVERAGE(Table2[1Y Return vs Nifty]))/_xlfn.STDEV.P(Table2[1Y Return vs Nifty])</f>
        <v>1.959837641421601</v>
      </c>
      <c r="I16">
        <v>-19.389580337600002</v>
      </c>
      <c r="J16">
        <f>(Table2[[#This Row],[1M Return vs Nifty]]-AVERAGE(Table2[1M Return vs Nifty]))/_xlfn.STDEV.P(Table2[1M Return vs Nifty])</f>
        <v>-1.9770049255733244</v>
      </c>
      <c r="K16">
        <v>76.990538743881601</v>
      </c>
      <c r="L16">
        <f>(Table2[[#This Row],[6M Return vs Nifty]]-AVERAGE(Table2[6M Return vs Nifty]))/_xlfn.STDEV.P(Table2[6M Return vs Nifty])</f>
        <v>1.9709355610176755</v>
      </c>
      <c r="M16">
        <v>-3.5259160074425502</v>
      </c>
      <c r="N16">
        <f>(Table2[[#This Row],[1W Return vs Nifty]]-AVERAGE(Table2[1W Return vs Nifty]))/_xlfn.STDEV.P(Table2[1W Return vs Nifty])</f>
        <v>-1.3093999442217819</v>
      </c>
      <c r="O16">
        <v>2972.75</v>
      </c>
      <c r="P16">
        <v>2792.9627810123002</v>
      </c>
      <c r="Q16">
        <v>2176.4655751028899</v>
      </c>
      <c r="R16">
        <v>52.223289607637497</v>
      </c>
      <c r="S16" s="1">
        <f>(Table2[[#This Row],[Close Price]]-Table2[[#This Row],[20D EMA]])/Table2[[#This Row],[20D EMA]]</f>
        <v>1.380876292994708E-2</v>
      </c>
      <c r="T16" s="1">
        <f>(Table2[[#This Row],[Close Price]]-Table2[[#This Row],[50D EMA]])/Table2[[#This Row],[50D EMA]]</f>
        <v>7.9069159277395842E-2</v>
      </c>
      <c r="U16" s="1">
        <f>(Table2[[#This Row],[Close Price]]-Table2[[#This Row],[200D EMA]])/Table2[[#This Row],[200D EMA]]</f>
        <v>0.38472210839242255</v>
      </c>
      <c r="V16">
        <v>0.81474192541381696</v>
      </c>
      <c r="W16">
        <v>2982</v>
      </c>
      <c r="X16">
        <v>3047.05</v>
      </c>
      <c r="Y16">
        <v>2969.95</v>
      </c>
      <c r="Z16">
        <v>3098.95</v>
      </c>
      <c r="AA16">
        <v>2969.95</v>
      </c>
      <c r="AB16">
        <v>3098.95</v>
      </c>
      <c r="AC16" s="1">
        <f>(Table2[[#This Row],[Close Price]]/Table2[[#This Row],[Day Low]])-1</f>
        <v>1.0663983903420604E-2</v>
      </c>
      <c r="AD16" s="1">
        <f>(Table2[[#This Row],[Day High]]/Table2[[#This Row],[Close Price]])-1</f>
        <v>1.1032583449465783E-2</v>
      </c>
      <c r="AE16" s="1">
        <f>(Table2[[#This Row],[Close Price]]/Table2[[#This Row],[Current Week Low]])-1</f>
        <v>1.4764558325897958E-2</v>
      </c>
      <c r="AF16" s="1">
        <f>(Table2[[#This Row],[Current Week High]]/Table2[[#This Row],[Close Price]])-1</f>
        <v>2.825336784126331E-2</v>
      </c>
      <c r="AG16" s="1">
        <f>(Table2[[#This Row],[Close Price]]/Table2[[#This Row],[Current Month Low]])-1</f>
        <v>1.4764558325897958E-2</v>
      </c>
      <c r="AH16" s="1">
        <f>(Table2[[#This Row],[Current Month High]]/Table2[[#This Row],[Close Price]])-1</f>
        <v>2.825336784126331E-2</v>
      </c>
      <c r="AI16">
        <v>23.9365584975777</v>
      </c>
      <c r="AJ16">
        <v>165.533039647577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0.22</v>
      </c>
      <c r="AM16" t="s">
        <v>3219</v>
      </c>
      <c r="AN16">
        <v>0.7</v>
      </c>
      <c r="AO16" t="s">
        <v>3219</v>
      </c>
      <c r="AP16">
        <v>0.176372863206882</v>
      </c>
      <c r="AQ16">
        <f>(Table2[[#This Row],[Sharpe Ratio]]-AVERAGE(Table2[Sharpe Ratio]))/_xlfn.STDEV.P(Table2[Sharpe Ratio])</f>
        <v>1.3612635524586323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2.0056318851028028</v>
      </c>
      <c r="AS16">
        <f>_xlfn.RANK.AVG(Table2[[#This Row],[1Y Return vs Nifty Z-Score]],Table2[1Y Return vs Nifty Z-Score])</f>
        <v>40</v>
      </c>
      <c r="AT16">
        <f>_xlfn.RANK.AVG(Table2[[#This Row],[6M Return vs Nifty Z-Score]],Table2[6M Return vs Nifty Z-Score])</f>
        <v>36</v>
      </c>
      <c r="AU16">
        <f>_xlfn.RANK.AVG(Table2[[#This Row],[Sharpe Ratio Z-Score]],Table2[Sharpe Ratio Z-Score])</f>
        <v>59</v>
      </c>
      <c r="AV16">
        <f>(Table2[[#This Row],[Rank 1Y]]+Table2[[#This Row],[Rank 6M]]+Table2[[#This Row],[Rank Sharpe]])/3</f>
        <v>45</v>
      </c>
    </row>
    <row r="17" spans="1:48" x14ac:dyDescent="0.3">
      <c r="A17" t="s">
        <v>1174</v>
      </c>
      <c r="B17" t="s">
        <v>1175</v>
      </c>
      <c r="C17" t="s">
        <v>3186</v>
      </c>
      <c r="D17" t="s">
        <v>131</v>
      </c>
      <c r="E17">
        <v>10756.1007391</v>
      </c>
      <c r="F17">
        <v>1289.9000000000001</v>
      </c>
      <c r="G17">
        <v>210.02381246396499</v>
      </c>
      <c r="H17">
        <f>(Table2[[#This Row],[1Y Return vs Nifty]]-AVERAGE(Table2[1Y Return vs Nifty]))/_xlfn.STDEV.P(Table2[1Y Return vs Nifty])</f>
        <v>3.7274465713853124</v>
      </c>
      <c r="I17">
        <v>16.120770764531599</v>
      </c>
      <c r="J17">
        <f>(Table2[[#This Row],[1M Return vs Nifty]]-AVERAGE(Table2[1M Return vs Nifty]))/_xlfn.STDEV.P(Table2[1M Return vs Nifty])</f>
        <v>1.8491923640008825</v>
      </c>
      <c r="K17">
        <v>54.8511010618762</v>
      </c>
      <c r="L17">
        <f>(Table2[[#This Row],[6M Return vs Nifty]]-AVERAGE(Table2[6M Return vs Nifty]))/_xlfn.STDEV.P(Table2[6M Return vs Nifty])</f>
        <v>1.3155648350902978</v>
      </c>
      <c r="M17">
        <v>3.7130570666201401</v>
      </c>
      <c r="N17">
        <f>(Table2[[#This Row],[1W Return vs Nifty]]-AVERAGE(Table2[1W Return vs Nifty]))/_xlfn.STDEV.P(Table2[1W Return vs Nifty])</f>
        <v>0.15066704497850494</v>
      </c>
      <c r="O17">
        <v>1178.19</v>
      </c>
      <c r="P17">
        <v>1070.29593873509</v>
      </c>
      <c r="Q17">
        <v>877.11663469724897</v>
      </c>
      <c r="R17">
        <v>81.005459398689297</v>
      </c>
      <c r="S17" s="1">
        <f>(Table2[[#This Row],[Close Price]]-Table2[[#This Row],[20D EMA]])/Table2[[#This Row],[20D EMA]]</f>
        <v>9.4814927982753233E-2</v>
      </c>
      <c r="T17" s="1">
        <f>(Table2[[#This Row],[Close Price]]-Table2[[#This Row],[50D EMA]])/Table2[[#This Row],[50D EMA]]</f>
        <v>0.20518069191633598</v>
      </c>
      <c r="U17" s="1">
        <f>(Table2[[#This Row],[Close Price]]-Table2[[#This Row],[200D EMA]])/Table2[[#This Row],[200D EMA]]</f>
        <v>0.47061399701446777</v>
      </c>
      <c r="V17">
        <v>1.0906901184209901</v>
      </c>
      <c r="W17">
        <v>1275.5999999999999</v>
      </c>
      <c r="X17">
        <v>1303.95</v>
      </c>
      <c r="Y17">
        <v>1225</v>
      </c>
      <c r="Z17">
        <v>1327</v>
      </c>
      <c r="AA17">
        <v>1225</v>
      </c>
      <c r="AB17">
        <v>1327</v>
      </c>
      <c r="AC17" s="1">
        <f>(Table2[[#This Row],[Close Price]]/Table2[[#This Row],[Day Low]])-1</f>
        <v>1.1210410787080738E-2</v>
      </c>
      <c r="AD17" s="1">
        <f>(Table2[[#This Row],[Day High]]/Table2[[#This Row],[Close Price]])-1</f>
        <v>1.0892317233894167E-2</v>
      </c>
      <c r="AE17" s="1">
        <f>(Table2[[#This Row],[Close Price]]/Table2[[#This Row],[Current Week Low]])-1</f>
        <v>5.2979591836734841E-2</v>
      </c>
      <c r="AF17" s="1">
        <f>(Table2[[#This Row],[Current Week High]]/Table2[[#This Row],[Close Price]])-1</f>
        <v>2.8761919528645485E-2</v>
      </c>
      <c r="AG17" s="1">
        <f>(Table2[[#This Row],[Close Price]]/Table2[[#This Row],[Current Month Low]])-1</f>
        <v>5.2979591836734841E-2</v>
      </c>
      <c r="AH17" s="1">
        <f>(Table2[[#This Row],[Current Month High]]/Table2[[#This Row],[Close Price]])-1</f>
        <v>2.8761919528645485E-2</v>
      </c>
      <c r="AI17">
        <v>2.8761919528645401</v>
      </c>
      <c r="AJ17">
        <v>245.771344323817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0.55000000000000004</v>
      </c>
      <c r="AM17" t="s">
        <v>3219</v>
      </c>
      <c r="AN17">
        <v>23.12</v>
      </c>
      <c r="AO17" t="s">
        <v>3219</v>
      </c>
      <c r="AP17">
        <v>0.17152638444566401</v>
      </c>
      <c r="AQ17">
        <f>(Table2[[#This Row],[Sharpe Ratio]]-AVERAGE(Table2[Sharpe Ratio]))/_xlfn.STDEV.P(Table2[Sharpe Ratio])</f>
        <v>1.3050095109521389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8.347880326407136</v>
      </c>
      <c r="AS17">
        <f>_xlfn.RANK.AVG(Table2[[#This Row],[1Y Return vs Nifty Z-Score]],Table2[1Y Return vs Nifty Z-Score])</f>
        <v>5</v>
      </c>
      <c r="AT17">
        <f>_xlfn.RANK.AVG(Table2[[#This Row],[6M Return vs Nifty Z-Score]],Table2[6M Return vs Nifty Z-Score])</f>
        <v>67</v>
      </c>
      <c r="AU17">
        <f>_xlfn.RANK.AVG(Table2[[#This Row],[Sharpe Ratio Z-Score]],Table2[Sharpe Ratio Z-Score])</f>
        <v>67</v>
      </c>
      <c r="AV17">
        <f>(Table2[[#This Row],[Rank 1Y]]+Table2[[#This Row],[Rank 6M]]+Table2[[#This Row],[Rank Sharpe]])/3</f>
        <v>46.333333333333336</v>
      </c>
    </row>
    <row r="18" spans="1:48" x14ac:dyDescent="0.3">
      <c r="A18" t="s">
        <v>1213</v>
      </c>
      <c r="B18" t="s">
        <v>1214</v>
      </c>
      <c r="C18" t="s">
        <v>3181</v>
      </c>
      <c r="D18" t="s">
        <v>399</v>
      </c>
      <c r="E18">
        <v>10118.76705294</v>
      </c>
      <c r="F18">
        <v>449.45</v>
      </c>
      <c r="G18">
        <v>133.33272790013299</v>
      </c>
      <c r="H18">
        <f>(Table2[[#This Row],[1Y Return vs Nifty]]-AVERAGE(Table2[1Y Return vs Nifty]))/_xlfn.STDEV.P(Table2[1Y Return vs Nifty])</f>
        <v>2.2301148325515916</v>
      </c>
      <c r="I18">
        <v>3.0442177134046999</v>
      </c>
      <c r="J18">
        <f>(Table2[[#This Row],[1M Return vs Nifty]]-AVERAGE(Table2[1M Return vs Nifty]))/_xlfn.STDEV.P(Table2[1M Return vs Nifty])</f>
        <v>0.44020962267868591</v>
      </c>
      <c r="K18">
        <v>58.025429107644797</v>
      </c>
      <c r="L18">
        <f>(Table2[[#This Row],[6M Return vs Nifty]]-AVERAGE(Table2[6M Return vs Nifty]))/_xlfn.STDEV.P(Table2[6M Return vs Nifty])</f>
        <v>1.4095311636650243</v>
      </c>
      <c r="M18">
        <v>4.4520812858585703</v>
      </c>
      <c r="N18">
        <f>(Table2[[#This Row],[1W Return vs Nifty]]-AVERAGE(Table2[1W Return vs Nifty]))/_xlfn.STDEV.P(Table2[1W Return vs Nifty])</f>
        <v>0.29972477121811536</v>
      </c>
      <c r="O18">
        <v>419.37</v>
      </c>
      <c r="P18">
        <v>406.65812034605199</v>
      </c>
      <c r="Q18">
        <v>334.42860380762198</v>
      </c>
      <c r="R18">
        <v>70.029146087758605</v>
      </c>
      <c r="S18" s="1">
        <f>(Table2[[#This Row],[Close Price]]-Table2[[#This Row],[20D EMA]])/Table2[[#This Row],[20D EMA]]</f>
        <v>7.1726637575410701E-2</v>
      </c>
      <c r="T18" s="1">
        <f>(Table2[[#This Row],[Close Price]]-Table2[[#This Row],[50D EMA]])/Table2[[#This Row],[50D EMA]]</f>
        <v>0.10522814500183494</v>
      </c>
      <c r="U18" s="1">
        <f>(Table2[[#This Row],[Close Price]]-Table2[[#This Row],[200D EMA]])/Table2[[#This Row],[200D EMA]]</f>
        <v>0.34393408602854847</v>
      </c>
      <c r="V18">
        <v>0.97526033055007999</v>
      </c>
      <c r="W18">
        <v>443.95</v>
      </c>
      <c r="X18">
        <v>450.4</v>
      </c>
      <c r="Y18">
        <v>443.45</v>
      </c>
      <c r="Z18">
        <v>463.9</v>
      </c>
      <c r="AA18">
        <v>443.45</v>
      </c>
      <c r="AB18">
        <v>463.9</v>
      </c>
      <c r="AC18" s="1">
        <f>(Table2[[#This Row],[Close Price]]/Table2[[#This Row],[Day Low]])-1</f>
        <v>1.2388782520554198E-2</v>
      </c>
      <c r="AD18" s="1">
        <f>(Table2[[#This Row],[Day High]]/Table2[[#This Row],[Close Price]])-1</f>
        <v>2.1136945155189046E-3</v>
      </c>
      <c r="AE18" s="1">
        <f>(Table2[[#This Row],[Close Price]]/Table2[[#This Row],[Current Week Low]])-1</f>
        <v>1.3530273988048291E-2</v>
      </c>
      <c r="AF18" s="1">
        <f>(Table2[[#This Row],[Current Week High]]/Table2[[#This Row],[Close Price]])-1</f>
        <v>3.2150406051841163E-2</v>
      </c>
      <c r="AG18" s="1">
        <f>(Table2[[#This Row],[Close Price]]/Table2[[#This Row],[Current Month Low]])-1</f>
        <v>1.3530273988048291E-2</v>
      </c>
      <c r="AH18" s="1">
        <f>(Table2[[#This Row],[Current Month High]]/Table2[[#This Row],[Close Price]])-1</f>
        <v>3.2150406051841163E-2</v>
      </c>
      <c r="AI18">
        <v>5.4622316164200697</v>
      </c>
      <c r="AJ18">
        <v>177.86707882534699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</v>
      </c>
      <c r="AM18" t="s">
        <v>3219</v>
      </c>
      <c r="AN18">
        <v>15.1</v>
      </c>
      <c r="AO18" t="s">
        <v>3219</v>
      </c>
      <c r="AP18">
        <v>0.17887400129778699</v>
      </c>
      <c r="AQ18">
        <f>(Table2[[#This Row],[Sharpe Ratio]]-AVERAGE(Table2[Sharpe Ratio]))/_xlfn.STDEV.P(Table2[Sharpe Ratio])</f>
        <v>1.3902947590131991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5.7698751491266158</v>
      </c>
      <c r="AS18">
        <f>_xlfn.RANK.AVG(Table2[[#This Row],[1Y Return vs Nifty Z-Score]],Table2[1Y Return vs Nifty Z-Score])</f>
        <v>28</v>
      </c>
      <c r="AT18">
        <f>_xlfn.RANK.AVG(Table2[[#This Row],[6M Return vs Nifty Z-Score]],Table2[6M Return vs Nifty Z-Score])</f>
        <v>63</v>
      </c>
      <c r="AU18">
        <f>_xlfn.RANK.AVG(Table2[[#This Row],[Sharpe Ratio Z-Score]],Table2[Sharpe Ratio Z-Score])</f>
        <v>54</v>
      </c>
      <c r="AV18">
        <f>(Table2[[#This Row],[Rank 1Y]]+Table2[[#This Row],[Rank 6M]]+Table2[[#This Row],[Rank Sharpe]])/3</f>
        <v>48.333333333333336</v>
      </c>
    </row>
    <row r="19" spans="1:48" x14ac:dyDescent="0.3">
      <c r="A19" t="s">
        <v>677</v>
      </c>
      <c r="B19" t="s">
        <v>678</v>
      </c>
      <c r="C19" t="s">
        <v>3187</v>
      </c>
      <c r="D19" t="s">
        <v>285</v>
      </c>
      <c r="E19">
        <v>27338.681685119998</v>
      </c>
      <c r="F19">
        <v>553.79999999999995</v>
      </c>
      <c r="G19">
        <v>80.509761392956193</v>
      </c>
      <c r="H19">
        <f>(Table2[[#This Row],[1Y Return vs Nifty]]-AVERAGE(Table2[1Y Return vs Nifty]))/_xlfn.STDEV.P(Table2[1Y Return vs Nifty])</f>
        <v>1.1987889002039422</v>
      </c>
      <c r="I19">
        <v>-8.0206911776986498</v>
      </c>
      <c r="J19">
        <f>(Table2[[#This Row],[1M Return vs Nifty]]-AVERAGE(Table2[1M Return vs Nifty]))/_xlfn.STDEV.P(Table2[1M Return vs Nifty])</f>
        <v>-0.75202089869128785</v>
      </c>
      <c r="K19">
        <v>59.176051420593801</v>
      </c>
      <c r="L19">
        <f>(Table2[[#This Row],[6M Return vs Nifty]]-AVERAGE(Table2[6M Return vs Nifty]))/_xlfn.STDEV.P(Table2[6M Return vs Nifty])</f>
        <v>1.4435918381652866</v>
      </c>
      <c r="M19">
        <v>7.1836031250797996</v>
      </c>
      <c r="N19">
        <f>(Table2[[#This Row],[1W Return vs Nifty]]-AVERAGE(Table2[1W Return vs Nifty]))/_xlfn.STDEV.P(Table2[1W Return vs Nifty])</f>
        <v>0.85065994212189255</v>
      </c>
      <c r="O19">
        <v>533.33000000000004</v>
      </c>
      <c r="P19">
        <v>548.15033880783403</v>
      </c>
      <c r="Q19">
        <v>462.35409697730103</v>
      </c>
      <c r="R19">
        <v>68.977612234597004</v>
      </c>
      <c r="S19" s="1">
        <f>(Table2[[#This Row],[Close Price]]-Table2[[#This Row],[20D EMA]])/Table2[[#This Row],[20D EMA]]</f>
        <v>3.8381489884311615E-2</v>
      </c>
      <c r="T19" s="1">
        <f>(Table2[[#This Row],[Close Price]]-Table2[[#This Row],[50D EMA]])/Table2[[#This Row],[50D EMA]]</f>
        <v>1.0306773146311113E-2</v>
      </c>
      <c r="U19" s="1">
        <f>(Table2[[#This Row],[Close Price]]-Table2[[#This Row],[200D EMA]])/Table2[[#This Row],[200D EMA]]</f>
        <v>0.19778326529501566</v>
      </c>
      <c r="V19">
        <v>0.47178312669662198</v>
      </c>
      <c r="W19">
        <v>540.1</v>
      </c>
      <c r="X19">
        <v>557.79999999999995</v>
      </c>
      <c r="Y19">
        <v>519.20000000000005</v>
      </c>
      <c r="Z19">
        <v>557.79999999999995</v>
      </c>
      <c r="AA19">
        <v>519.20000000000005</v>
      </c>
      <c r="AB19">
        <v>557.79999999999995</v>
      </c>
      <c r="AC19" s="1">
        <f>(Table2[[#This Row],[Close Price]]/Table2[[#This Row],[Day Low]])-1</f>
        <v>2.5365673023514113E-2</v>
      </c>
      <c r="AD19" s="1">
        <f>(Table2[[#This Row],[Day High]]/Table2[[#This Row],[Close Price]])-1</f>
        <v>7.2228241242324742E-3</v>
      </c>
      <c r="AE19" s="1">
        <f>(Table2[[#This Row],[Close Price]]/Table2[[#This Row],[Current Week Low]])-1</f>
        <v>6.6640986132511459E-2</v>
      </c>
      <c r="AF19" s="1">
        <f>(Table2[[#This Row],[Current Week High]]/Table2[[#This Row],[Close Price]])-1</f>
        <v>7.2228241242324742E-3</v>
      </c>
      <c r="AG19" s="1">
        <f>(Table2[[#This Row],[Close Price]]/Table2[[#This Row],[Current Month Low]])-1</f>
        <v>6.6640986132511459E-2</v>
      </c>
      <c r="AH19" s="1">
        <f>(Table2[[#This Row],[Current Month High]]/Table2[[#This Row],[Close Price]])-1</f>
        <v>7.2228241242324742E-3</v>
      </c>
      <c r="AI19">
        <v>24.358974358974301</v>
      </c>
      <c r="AJ19">
        <v>108.039068369646</v>
      </c>
      <c r="AK19" t="str">
        <f>IF(AND(Table2[[#This Row],[20D EMA]]&gt;Table2[[#This Row],[50D EMA]],Table2[[#This Row],[50D EMA]]&gt;Table2[[#This Row],[200D EMA]]),"Uptrend","Downtrend/NoTrend")</f>
        <v>Downtrend/NoTrend</v>
      </c>
      <c r="AL19">
        <v>0.04</v>
      </c>
      <c r="AM19" t="s">
        <v>3219</v>
      </c>
      <c r="AN19">
        <v>11.26</v>
      </c>
      <c r="AO19" t="s">
        <v>3219</v>
      </c>
      <c r="AP19">
        <v>0.24076508482332501</v>
      </c>
      <c r="AQ19">
        <f>(Table2[[#This Row],[Sharpe Ratio]]-AVERAGE(Table2[Sharpe Ratio]))/_xlfn.STDEV.P(Table2[Sharpe Ratio])</f>
        <v>2.1086768572466141</v>
      </c>
      <c r="AR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">
        <f>_xlfn.RANK.AVG(Table2[[#This Row],[1Y Return vs Nifty Z-Score]],Table2[1Y Return vs Nifty Z-Score])</f>
        <v>75</v>
      </c>
      <c r="AT19">
        <f>_xlfn.RANK.AVG(Table2[[#This Row],[6M Return vs Nifty Z-Score]],Table2[6M Return vs Nifty Z-Score])</f>
        <v>60</v>
      </c>
      <c r="AU19">
        <f>_xlfn.RANK.AVG(Table2[[#This Row],[Sharpe Ratio Z-Score]],Table2[Sharpe Ratio Z-Score])</f>
        <v>12</v>
      </c>
      <c r="AV19">
        <f>(Table2[[#This Row],[Rank 1Y]]+Table2[[#This Row],[Rank 6M]]+Table2[[#This Row],[Rank Sharpe]])/3</f>
        <v>49</v>
      </c>
    </row>
    <row r="20" spans="1:48" x14ac:dyDescent="0.3">
      <c r="A20" t="s">
        <v>1002</v>
      </c>
      <c r="B20" t="s">
        <v>1003</v>
      </c>
      <c r="C20" t="s">
        <v>3175</v>
      </c>
      <c r="D20" t="s">
        <v>372</v>
      </c>
      <c r="E20">
        <v>14600.25003048</v>
      </c>
      <c r="F20">
        <v>420.45</v>
      </c>
      <c r="G20">
        <v>69.295214041798204</v>
      </c>
      <c r="H20">
        <f>(Table2[[#This Row],[1Y Return vs Nifty]]-AVERAGE(Table2[1Y Return vs Nifty]))/_xlfn.STDEV.P(Table2[1Y Return vs Nifty])</f>
        <v>0.9798338837109084</v>
      </c>
      <c r="I20">
        <v>1.43338568296719</v>
      </c>
      <c r="J20">
        <f>(Table2[[#This Row],[1M Return vs Nifty]]-AVERAGE(Table2[1M Return vs Nifty]))/_xlfn.STDEV.P(Table2[1M Return vs Nifty])</f>
        <v>0.26664442386967313</v>
      </c>
      <c r="K20">
        <v>98.474923684198401</v>
      </c>
      <c r="L20">
        <f>(Table2[[#This Row],[6M Return vs Nifty]]-AVERAGE(Table2[6M Return vs Nifty]))/_xlfn.STDEV.P(Table2[6M Return vs Nifty])</f>
        <v>2.6069154425610468</v>
      </c>
      <c r="M20">
        <v>12.2467063692933</v>
      </c>
      <c r="N20">
        <f>(Table2[[#This Row],[1W Return vs Nifty]]-AVERAGE(Table2[1W Return vs Nifty]))/_xlfn.STDEV.P(Table2[1W Return vs Nifty])</f>
        <v>1.8718641701464867</v>
      </c>
      <c r="O20">
        <v>383.75</v>
      </c>
      <c r="P20">
        <v>380.20509157128498</v>
      </c>
      <c r="Q20">
        <v>311.127657166061</v>
      </c>
      <c r="R20">
        <v>80.126474486305497</v>
      </c>
      <c r="S20" s="1">
        <f>(Table2[[#This Row],[Close Price]]-Table2[[#This Row],[20D EMA]])/Table2[[#This Row],[20D EMA]]</f>
        <v>9.5635179153094427E-2</v>
      </c>
      <c r="T20" s="1">
        <f>(Table2[[#This Row],[Close Price]]-Table2[[#This Row],[50D EMA]])/Table2[[#This Row],[50D EMA]]</f>
        <v>0.10585052467970292</v>
      </c>
      <c r="U20" s="1">
        <f>(Table2[[#This Row],[Close Price]]-Table2[[#This Row],[200D EMA]])/Table2[[#This Row],[200D EMA]]</f>
        <v>0.35137455740744183</v>
      </c>
      <c r="V20">
        <v>0.70315121694564497</v>
      </c>
      <c r="W20">
        <v>410.3</v>
      </c>
      <c r="X20">
        <v>426</v>
      </c>
      <c r="Y20">
        <v>391.1</v>
      </c>
      <c r="Z20">
        <v>426</v>
      </c>
      <c r="AA20">
        <v>391.1</v>
      </c>
      <c r="AB20">
        <v>426</v>
      </c>
      <c r="AC20" s="1">
        <f>(Table2[[#This Row],[Close Price]]/Table2[[#This Row],[Day Low]])-1</f>
        <v>2.4737996587862465E-2</v>
      </c>
      <c r="AD20" s="1">
        <f>(Table2[[#This Row],[Day High]]/Table2[[#This Row],[Close Price]])-1</f>
        <v>1.320014270424541E-2</v>
      </c>
      <c r="AE20" s="1">
        <f>(Table2[[#This Row],[Close Price]]/Table2[[#This Row],[Current Week Low]])-1</f>
        <v>7.5044745589363249E-2</v>
      </c>
      <c r="AF20" s="1">
        <f>(Table2[[#This Row],[Current Week High]]/Table2[[#This Row],[Close Price]])-1</f>
        <v>1.320014270424541E-2</v>
      </c>
      <c r="AG20" s="1">
        <f>(Table2[[#This Row],[Close Price]]/Table2[[#This Row],[Current Month Low]])-1</f>
        <v>7.5044745589363249E-2</v>
      </c>
      <c r="AH20" s="1">
        <f>(Table2[[#This Row],[Current Month High]]/Table2[[#This Row],[Close Price]])-1</f>
        <v>1.320014270424541E-2</v>
      </c>
      <c r="AI20">
        <v>6.5406112498513398</v>
      </c>
      <c r="AJ20">
        <v>162.78125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0.17</v>
      </c>
      <c r="AM20" t="s">
        <v>3219</v>
      </c>
      <c r="AN20">
        <v>18.37</v>
      </c>
      <c r="AO20" t="s">
        <v>3219</v>
      </c>
      <c r="AP20">
        <v>0.195380533369992</v>
      </c>
      <c r="AQ20">
        <f>(Table2[[#This Row],[Sharpe Ratio]]-AVERAGE(Table2[Sharpe Ratio]))/_xlfn.STDEV.P(Table2[Sharpe Ratio])</f>
        <v>1.5818893550214408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7.3071472753095561</v>
      </c>
      <c r="AS20">
        <f>_xlfn.RANK.AVG(Table2[[#This Row],[1Y Return vs Nifty Z-Score]],Table2[1Y Return vs Nifty Z-Score])</f>
        <v>94</v>
      </c>
      <c r="AT20">
        <f>_xlfn.RANK.AVG(Table2[[#This Row],[6M Return vs Nifty Z-Score]],Table2[6M Return vs Nifty Z-Score])</f>
        <v>17</v>
      </c>
      <c r="AU20">
        <f>_xlfn.RANK.AVG(Table2[[#This Row],[Sharpe Ratio Z-Score]],Table2[Sharpe Ratio Z-Score])</f>
        <v>39</v>
      </c>
      <c r="AV20">
        <f>(Table2[[#This Row],[Rank 1Y]]+Table2[[#This Row],[Rank 6M]]+Table2[[#This Row],[Rank Sharpe]])/3</f>
        <v>50</v>
      </c>
    </row>
    <row r="21" spans="1:48" x14ac:dyDescent="0.3">
      <c r="A21" t="s">
        <v>112</v>
      </c>
      <c r="B21" t="s">
        <v>113</v>
      </c>
      <c r="C21" t="s">
        <v>3185</v>
      </c>
      <c r="D21" t="s">
        <v>114</v>
      </c>
      <c r="E21">
        <v>242577.53363717999</v>
      </c>
      <c r="F21">
        <v>6841.35</v>
      </c>
      <c r="G21">
        <v>124.596693712264</v>
      </c>
      <c r="H21">
        <f>(Table2[[#This Row],[1Y Return vs Nifty]]-AVERAGE(Table2[1Y Return vs Nifty]))/_xlfn.STDEV.P(Table2[1Y Return vs Nifty])</f>
        <v>2.0595507919538183</v>
      </c>
      <c r="I21">
        <v>-5.4132340589063803</v>
      </c>
      <c r="J21">
        <f>(Table2[[#This Row],[1M Return vs Nifty]]-AVERAGE(Table2[1M Return vs Nifty]))/_xlfn.STDEV.P(Table2[1M Return vs Nifty])</f>
        <v>-0.47107055460964131</v>
      </c>
      <c r="K21">
        <v>38.949312688994603</v>
      </c>
      <c r="L21">
        <f>(Table2[[#This Row],[6M Return vs Nifty]]-AVERAGE(Table2[6M Return vs Nifty]))/_xlfn.STDEV.P(Table2[6M Return vs Nifty])</f>
        <v>0.84484074809375043</v>
      </c>
      <c r="M21">
        <v>1.8196044200239101</v>
      </c>
      <c r="N21">
        <f>(Table2[[#This Row],[1W Return vs Nifty]]-AVERAGE(Table2[1W Return vs Nifty]))/_xlfn.STDEV.P(Table2[1W Return vs Nifty])</f>
        <v>-0.23123349210382585</v>
      </c>
      <c r="O21">
        <v>6794.82</v>
      </c>
      <c r="P21">
        <v>6933.1091936779303</v>
      </c>
      <c r="Q21">
        <v>5752.7053185946097</v>
      </c>
      <c r="R21">
        <v>56.4699057731914</v>
      </c>
      <c r="S21" s="1">
        <f>(Table2[[#This Row],[Close Price]]-Table2[[#This Row],[20D EMA]])/Table2[[#This Row],[20D EMA]]</f>
        <v>6.8478635195635285E-3</v>
      </c>
      <c r="T21" s="1">
        <f>(Table2[[#This Row],[Close Price]]-Table2[[#This Row],[50D EMA]])/Table2[[#This Row],[50D EMA]]</f>
        <v>-1.3234926944696338E-2</v>
      </c>
      <c r="U21" s="1">
        <f>(Table2[[#This Row],[Close Price]]-Table2[[#This Row],[200D EMA]])/Table2[[#This Row],[200D EMA]]</f>
        <v>0.18924047402298497</v>
      </c>
      <c r="V21">
        <v>0.84720659079317295</v>
      </c>
      <c r="W21">
        <v>6731.2</v>
      </c>
      <c r="X21">
        <v>6920</v>
      </c>
      <c r="Y21">
        <v>6681.8</v>
      </c>
      <c r="Z21">
        <v>6920</v>
      </c>
      <c r="AA21">
        <v>6681.8</v>
      </c>
      <c r="AB21">
        <v>6920</v>
      </c>
      <c r="AC21" s="1">
        <f>(Table2[[#This Row],[Close Price]]/Table2[[#This Row],[Day Low]])-1</f>
        <v>1.6364095555027491E-2</v>
      </c>
      <c r="AD21" s="1">
        <f>(Table2[[#This Row],[Day High]]/Table2[[#This Row],[Close Price]])-1</f>
        <v>1.1496269011233018E-2</v>
      </c>
      <c r="AE21" s="1">
        <f>(Table2[[#This Row],[Close Price]]/Table2[[#This Row],[Current Week Low]])-1</f>
        <v>2.3878296267472843E-2</v>
      </c>
      <c r="AF21" s="1">
        <f>(Table2[[#This Row],[Current Week High]]/Table2[[#This Row],[Close Price]])-1</f>
        <v>1.1496269011233018E-2</v>
      </c>
      <c r="AG21" s="1">
        <f>(Table2[[#This Row],[Close Price]]/Table2[[#This Row],[Current Month Low]])-1</f>
        <v>2.3878296267472843E-2</v>
      </c>
      <c r="AH21" s="1">
        <f>(Table2[[#This Row],[Current Month High]]/Table2[[#This Row],[Close Price]])-1</f>
        <v>1.1496269011233018E-2</v>
      </c>
      <c r="AI21">
        <v>21.978849203738999</v>
      </c>
      <c r="AJ21">
        <v>146.77969158625601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0.02</v>
      </c>
      <c r="AM21" t="s">
        <v>3219</v>
      </c>
      <c r="AN21">
        <v>5.58</v>
      </c>
      <c r="AO21" t="s">
        <v>3219</v>
      </c>
      <c r="AP21">
        <v>0.26241777539002398</v>
      </c>
      <c r="AQ21">
        <f>(Table2[[#This Row],[Sharpe Ratio]]-AVERAGE(Table2[Sharpe Ratio]))/_xlfn.STDEV.P(Table2[Sharpe Ratio])</f>
        <v>2.3600039369427654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33</v>
      </c>
      <c r="AT21">
        <f>_xlfn.RANK.AVG(Table2[[#This Row],[6M Return vs Nifty Z-Score]],Table2[6M Return vs Nifty Z-Score])</f>
        <v>115</v>
      </c>
      <c r="AU21">
        <f>_xlfn.RANK.AVG(Table2[[#This Row],[Sharpe Ratio Z-Score]],Table2[Sharpe Ratio Z-Score])</f>
        <v>5</v>
      </c>
      <c r="AV21">
        <f>(Table2[[#This Row],[Rank 1Y]]+Table2[[#This Row],[Rank 6M]]+Table2[[#This Row],[Rank Sharpe]])/3</f>
        <v>51</v>
      </c>
    </row>
    <row r="22" spans="1:48" x14ac:dyDescent="0.3">
      <c r="A22" t="s">
        <v>1427</v>
      </c>
      <c r="B22" t="s">
        <v>1428</v>
      </c>
      <c r="C22" t="s">
        <v>3178</v>
      </c>
      <c r="D22" t="s">
        <v>226</v>
      </c>
      <c r="E22">
        <v>7799.1087825000004</v>
      </c>
      <c r="F22">
        <v>1090.5</v>
      </c>
      <c r="G22">
        <v>79.578374683628496</v>
      </c>
      <c r="H22">
        <f>(Table2[[#This Row],[1Y Return vs Nifty]]-AVERAGE(Table2[1Y Return vs Nifty]))/_xlfn.STDEV.P(Table2[1Y Return vs Nifty])</f>
        <v>1.1806043238749493</v>
      </c>
      <c r="I22">
        <v>46.699020706500498</v>
      </c>
      <c r="J22">
        <f>(Table2[[#This Row],[1M Return vs Nifty]]-AVERAGE(Table2[1M Return vs Nifty]))/_xlfn.STDEV.P(Table2[1M Return vs Nifty])</f>
        <v>5.1439617317095818</v>
      </c>
      <c r="K22">
        <v>81.0867148649467</v>
      </c>
      <c r="L22">
        <f>(Table2[[#This Row],[6M Return vs Nifty]]-AVERAGE(Table2[6M Return vs Nifty]))/_xlfn.STDEV.P(Table2[6M Return vs Nifty])</f>
        <v>2.0921903984958088</v>
      </c>
      <c r="M22">
        <v>-3.93593664766358</v>
      </c>
      <c r="N22">
        <f>(Table2[[#This Row],[1W Return vs Nifty]]-AVERAGE(Table2[1W Return vs Nifty]))/_xlfn.STDEV.P(Table2[1W Return vs Nifty])</f>
        <v>-1.3920991883759686</v>
      </c>
      <c r="O22">
        <v>995.63</v>
      </c>
      <c r="P22">
        <v>860.35629261680299</v>
      </c>
      <c r="Q22">
        <v>700.91312723424005</v>
      </c>
      <c r="R22">
        <v>62.795301623964598</v>
      </c>
      <c r="S22" s="1">
        <f>(Table2[[#This Row],[Close Price]]-Table2[[#This Row],[20D EMA]])/Table2[[#This Row],[20D EMA]]</f>
        <v>9.5286401574882246E-2</v>
      </c>
      <c r="T22" s="1">
        <f>(Table2[[#This Row],[Close Price]]-Table2[[#This Row],[50D EMA]])/Table2[[#This Row],[50D EMA]]</f>
        <v>0.26749813926879884</v>
      </c>
      <c r="U22" s="1">
        <f>(Table2[[#This Row],[Close Price]]-Table2[[#This Row],[200D EMA]])/Table2[[#This Row],[200D EMA]]</f>
        <v>0.5558276163310647</v>
      </c>
      <c r="V22">
        <v>2.1388935603489201</v>
      </c>
      <c r="W22">
        <v>1052.3</v>
      </c>
      <c r="X22">
        <v>1100</v>
      </c>
      <c r="Y22">
        <v>1052.3</v>
      </c>
      <c r="Z22">
        <v>1163</v>
      </c>
      <c r="AA22">
        <v>1052.3</v>
      </c>
      <c r="AB22">
        <v>1163</v>
      </c>
      <c r="AC22" s="1">
        <f>(Table2[[#This Row],[Close Price]]/Table2[[#This Row],[Day Low]])-1</f>
        <v>3.6301434952009881E-2</v>
      </c>
      <c r="AD22" s="1">
        <f>(Table2[[#This Row],[Day High]]/Table2[[#This Row],[Close Price]])-1</f>
        <v>8.7116001834020018E-3</v>
      </c>
      <c r="AE22" s="1">
        <f>(Table2[[#This Row],[Close Price]]/Table2[[#This Row],[Current Week Low]])-1</f>
        <v>3.6301434952009881E-2</v>
      </c>
      <c r="AF22" s="1">
        <f>(Table2[[#This Row],[Current Week High]]/Table2[[#This Row],[Close Price]])-1</f>
        <v>6.6483264557542388E-2</v>
      </c>
      <c r="AG22" s="1">
        <f>(Table2[[#This Row],[Close Price]]/Table2[[#This Row],[Current Month Low]])-1</f>
        <v>3.6301434952009881E-2</v>
      </c>
      <c r="AH22" s="1">
        <f>(Table2[[#This Row],[Current Month High]]/Table2[[#This Row],[Close Price]])-1</f>
        <v>6.6483264557542388E-2</v>
      </c>
      <c r="AI22">
        <v>9.0187987161852199</v>
      </c>
      <c r="AJ22">
        <v>112.98828125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0.78</v>
      </c>
      <c r="AM22" t="s">
        <v>3219</v>
      </c>
      <c r="AN22">
        <v>29.98</v>
      </c>
      <c r="AO22" t="s">
        <v>3219</v>
      </c>
      <c r="AP22">
        <v>0.17922520478666301</v>
      </c>
      <c r="AQ22">
        <f>(Table2[[#This Row],[Sharpe Ratio]]-AVERAGE(Table2[Sharpe Ratio]))/_xlfn.STDEV.P(Table2[Sharpe Ratio])</f>
        <v>1.3943712476586361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8.4190285133630063</v>
      </c>
      <c r="AS22">
        <f>_xlfn.RANK.AVG(Table2[[#This Row],[1Y Return vs Nifty Z-Score]],Table2[1Y Return vs Nifty Z-Score])</f>
        <v>76</v>
      </c>
      <c r="AT22">
        <f>_xlfn.RANK.AVG(Table2[[#This Row],[6M Return vs Nifty Z-Score]],Table2[6M Return vs Nifty Z-Score])</f>
        <v>27</v>
      </c>
      <c r="AU22">
        <f>_xlfn.RANK.AVG(Table2[[#This Row],[Sharpe Ratio Z-Score]],Table2[Sharpe Ratio Z-Score])</f>
        <v>53</v>
      </c>
      <c r="AV22">
        <f>(Table2[[#This Row],[Rank 1Y]]+Table2[[#This Row],[Rank 6M]]+Table2[[#This Row],[Rank Sharpe]])/3</f>
        <v>52</v>
      </c>
    </row>
    <row r="23" spans="1:48" x14ac:dyDescent="0.3">
      <c r="A23" t="s">
        <v>911</v>
      </c>
      <c r="B23" t="s">
        <v>912</v>
      </c>
      <c r="C23" t="s">
        <v>3183</v>
      </c>
      <c r="D23" t="s">
        <v>111</v>
      </c>
      <c r="E23">
        <v>16921.348585399999</v>
      </c>
      <c r="F23">
        <v>480.2</v>
      </c>
      <c r="G23">
        <v>63.140441012090598</v>
      </c>
      <c r="H23">
        <f>(Table2[[#This Row],[1Y Return vs Nifty]]-AVERAGE(Table2[1Y Return vs Nifty]))/_xlfn.STDEV.P(Table2[1Y Return vs Nifty])</f>
        <v>0.85966689096185578</v>
      </c>
      <c r="I23">
        <v>0.439100846925077</v>
      </c>
      <c r="J23">
        <f>(Table2[[#This Row],[1M Return vs Nifty]]-AVERAGE(Table2[1M Return vs Nifty]))/_xlfn.STDEV.P(Table2[1M Return vs Nifty])</f>
        <v>0.15951143794713452</v>
      </c>
      <c r="K23">
        <v>112.852325052084</v>
      </c>
      <c r="L23">
        <f>(Table2[[#This Row],[6M Return vs Nifty]]-AVERAGE(Table2[6M Return vs Nifty]))/_xlfn.STDEV.P(Table2[6M Return vs Nifty])</f>
        <v>3.032514687978149</v>
      </c>
      <c r="M23">
        <v>6.3794957986510301</v>
      </c>
      <c r="N23">
        <f>(Table2[[#This Row],[1W Return vs Nifty]]-AVERAGE(Table2[1W Return vs Nifty]))/_xlfn.STDEV.P(Table2[1W Return vs Nifty])</f>
        <v>0.68847525776391649</v>
      </c>
      <c r="O23">
        <v>446.57</v>
      </c>
      <c r="P23">
        <v>436.153572830325</v>
      </c>
      <c r="Q23">
        <v>339.97918389690801</v>
      </c>
      <c r="R23">
        <v>75.334412604481699</v>
      </c>
      <c r="S23" s="1">
        <f>(Table2[[#This Row],[Close Price]]-Table2[[#This Row],[20D EMA]])/Table2[[#This Row],[20D EMA]]</f>
        <v>7.530734263385358E-2</v>
      </c>
      <c r="T23" s="1">
        <f>(Table2[[#This Row],[Close Price]]-Table2[[#This Row],[50D EMA]])/Table2[[#This Row],[50D EMA]]</f>
        <v>0.10098834427480474</v>
      </c>
      <c r="U23" s="1">
        <f>(Table2[[#This Row],[Close Price]]-Table2[[#This Row],[200D EMA]])/Table2[[#This Row],[200D EMA]]</f>
        <v>0.41243941613087459</v>
      </c>
      <c r="V23">
        <v>0.60539982863039898</v>
      </c>
      <c r="W23">
        <v>457.65</v>
      </c>
      <c r="X23">
        <v>492.45</v>
      </c>
      <c r="Y23">
        <v>438.95</v>
      </c>
      <c r="Z23">
        <v>492.45</v>
      </c>
      <c r="AA23">
        <v>438.95</v>
      </c>
      <c r="AB23">
        <v>492.45</v>
      </c>
      <c r="AC23" s="1">
        <f>(Table2[[#This Row],[Close Price]]/Table2[[#This Row],[Day Low]])-1</f>
        <v>4.927346225281326E-2</v>
      </c>
      <c r="AD23" s="1">
        <f>(Table2[[#This Row],[Day High]]/Table2[[#This Row],[Close Price]])-1</f>
        <v>2.5510204081632626E-2</v>
      </c>
      <c r="AE23" s="1">
        <f>(Table2[[#This Row],[Close Price]]/Table2[[#This Row],[Current Week Low]])-1</f>
        <v>9.3974256749060237E-2</v>
      </c>
      <c r="AF23" s="1">
        <f>(Table2[[#This Row],[Current Week High]]/Table2[[#This Row],[Close Price]])-1</f>
        <v>2.5510204081632626E-2</v>
      </c>
      <c r="AG23" s="1">
        <f>(Table2[[#This Row],[Close Price]]/Table2[[#This Row],[Current Month Low]])-1</f>
        <v>9.3974256749060237E-2</v>
      </c>
      <c r="AH23" s="1">
        <f>(Table2[[#This Row],[Current Month High]]/Table2[[#This Row],[Close Price]])-1</f>
        <v>2.5510204081632626E-2</v>
      </c>
      <c r="AI23">
        <v>9.3294460641399404</v>
      </c>
      <c r="AJ23">
        <v>166.40776699029101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0.27</v>
      </c>
      <c r="AM23" t="s">
        <v>3219</v>
      </c>
      <c r="AN23">
        <v>12.12</v>
      </c>
      <c r="AO23" t="s">
        <v>3219</v>
      </c>
      <c r="AP23">
        <v>0.193643184739522</v>
      </c>
      <c r="AQ23">
        <f>(Table2[[#This Row],[Sharpe Ratio]]-AVERAGE(Table2[Sharpe Ratio]))/_xlfn.STDEV.P(Table2[Sharpe Ratio])</f>
        <v>1.5617236044249918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6.3018918790760479</v>
      </c>
      <c r="AS23">
        <f>_xlfn.RANK.AVG(Table2[[#This Row],[1Y Return vs Nifty Z-Score]],Table2[1Y Return vs Nifty Z-Score])</f>
        <v>107</v>
      </c>
      <c r="AT23">
        <f>_xlfn.RANK.AVG(Table2[[#This Row],[6M Return vs Nifty Z-Score]],Table2[6M Return vs Nifty Z-Score])</f>
        <v>11</v>
      </c>
      <c r="AU23">
        <f>_xlfn.RANK.AVG(Table2[[#This Row],[Sharpe Ratio Z-Score]],Table2[Sharpe Ratio Z-Score])</f>
        <v>44</v>
      </c>
      <c r="AV23">
        <f>(Table2[[#This Row],[Rank 1Y]]+Table2[[#This Row],[Rank 6M]]+Table2[[#This Row],[Rank Sharpe]])/3</f>
        <v>54</v>
      </c>
    </row>
    <row r="24" spans="1:48" x14ac:dyDescent="0.3">
      <c r="A24" t="s">
        <v>755</v>
      </c>
      <c r="B24" t="s">
        <v>756</v>
      </c>
      <c r="C24" t="s">
        <v>3177</v>
      </c>
      <c r="D24" t="s">
        <v>51</v>
      </c>
      <c r="E24">
        <v>23368.393641769999</v>
      </c>
      <c r="F24">
        <v>1403.6</v>
      </c>
      <c r="G24">
        <v>281.31851485317401</v>
      </c>
      <c r="H24">
        <f>(Table2[[#This Row],[1Y Return vs Nifty]]-AVERAGE(Table2[1Y Return vs Nifty]))/_xlfn.STDEV.P(Table2[1Y Return vs Nifty])</f>
        <v>5.1194182888959006</v>
      </c>
      <c r="I24">
        <v>10.5275262534548</v>
      </c>
      <c r="J24">
        <f>(Table2[[#This Row],[1M Return vs Nifty]]-AVERAGE(Table2[1M Return vs Nifty]))/_xlfn.STDEV.P(Table2[1M Return vs Nifty])</f>
        <v>1.2465270474384897</v>
      </c>
      <c r="K24">
        <v>161.27128425293901</v>
      </c>
      <c r="L24">
        <f>(Table2[[#This Row],[6M Return vs Nifty]]-AVERAGE(Table2[6M Return vs Nifty]))/_xlfn.STDEV.P(Table2[6M Return vs Nifty])</f>
        <v>4.4658107317120885</v>
      </c>
      <c r="M24">
        <v>3.79695778321654</v>
      </c>
      <c r="N24">
        <f>(Table2[[#This Row],[1W Return vs Nifty]]-AVERAGE(Table2[1W Return vs Nifty]))/_xlfn.STDEV.P(Table2[1W Return vs Nifty])</f>
        <v>0.16758942684390699</v>
      </c>
      <c r="O24">
        <v>1289.7</v>
      </c>
      <c r="P24">
        <v>1155.6845353727799</v>
      </c>
      <c r="Q24">
        <v>855.73767956778704</v>
      </c>
      <c r="R24">
        <v>77.547158925106999</v>
      </c>
      <c r="S24" s="1">
        <f>(Table2[[#This Row],[Close Price]]-Table2[[#This Row],[20D EMA]])/Table2[[#This Row],[20D EMA]]</f>
        <v>8.8315112041559937E-2</v>
      </c>
      <c r="T24" s="1">
        <f>(Table2[[#This Row],[Close Price]]-Table2[[#This Row],[50D EMA]])/Table2[[#This Row],[50D EMA]]</f>
        <v>0.21451828508482368</v>
      </c>
      <c r="U24" s="1">
        <f>(Table2[[#This Row],[Close Price]]-Table2[[#This Row],[200D EMA]])/Table2[[#This Row],[200D EMA]]</f>
        <v>0.64022227081192129</v>
      </c>
      <c r="V24">
        <v>1.0809639221493199</v>
      </c>
      <c r="W24">
        <v>1401.05</v>
      </c>
      <c r="X24">
        <v>1446.6</v>
      </c>
      <c r="Y24">
        <v>1384.9</v>
      </c>
      <c r="Z24">
        <v>1466.8</v>
      </c>
      <c r="AA24">
        <v>1384.9</v>
      </c>
      <c r="AB24">
        <v>1466.8</v>
      </c>
      <c r="AC24" s="1">
        <f>(Table2[[#This Row],[Close Price]]/Table2[[#This Row],[Day Low]])-1</f>
        <v>1.8200635237857199E-3</v>
      </c>
      <c r="AD24" s="1">
        <f>(Table2[[#This Row],[Day High]]/Table2[[#This Row],[Close Price]])-1</f>
        <v>3.0635508691934987E-2</v>
      </c>
      <c r="AE24" s="1">
        <f>(Table2[[#This Row],[Close Price]]/Table2[[#This Row],[Current Week Low]])-1</f>
        <v>1.350277998411431E-2</v>
      </c>
      <c r="AF24" s="1">
        <f>(Table2[[#This Row],[Current Week High]]/Table2[[#This Row],[Close Price]])-1</f>
        <v>4.5027073240239357E-2</v>
      </c>
      <c r="AG24" s="1">
        <f>(Table2[[#This Row],[Close Price]]/Table2[[#This Row],[Current Month Low]])-1</f>
        <v>1.350277998411431E-2</v>
      </c>
      <c r="AH24" s="1">
        <f>(Table2[[#This Row],[Current Month High]]/Table2[[#This Row],[Close Price]])-1</f>
        <v>4.5027073240239357E-2</v>
      </c>
      <c r="AI24">
        <v>4.5027073240239304</v>
      </c>
      <c r="AJ24">
        <v>330.09039374904199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0.47</v>
      </c>
      <c r="AM24" t="s">
        <v>3219</v>
      </c>
      <c r="AN24">
        <v>22.92</v>
      </c>
      <c r="AO24" t="s">
        <v>3219</v>
      </c>
      <c r="AP24">
        <v>0.122869328835844</v>
      </c>
      <c r="AQ24">
        <f>(Table2[[#This Row],[Sharpe Ratio]]-AVERAGE(Table2[Sharpe Ratio]))/_xlfn.STDEV.P(Table2[Sharpe Ratio])</f>
        <v>0.74023740305360319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11.73958289794399</v>
      </c>
      <c r="AS24">
        <f>_xlfn.RANK.AVG(Table2[[#This Row],[1Y Return vs Nifty Z-Score]],Table2[1Y Return vs Nifty Z-Score])</f>
        <v>2</v>
      </c>
      <c r="AT24">
        <f>_xlfn.RANK.AVG(Table2[[#This Row],[6M Return vs Nifty Z-Score]],Table2[6M Return vs Nifty Z-Score])</f>
        <v>5</v>
      </c>
      <c r="AU24">
        <f>_xlfn.RANK.AVG(Table2[[#This Row],[Sharpe Ratio Z-Score]],Table2[Sharpe Ratio Z-Score])</f>
        <v>161</v>
      </c>
      <c r="AV24">
        <f>(Table2[[#This Row],[Rank 1Y]]+Table2[[#This Row],[Rank 6M]]+Table2[[#This Row],[Rank Sharpe]])/3</f>
        <v>56</v>
      </c>
    </row>
    <row r="25" spans="1:48" x14ac:dyDescent="0.3">
      <c r="A25" t="s">
        <v>415</v>
      </c>
      <c r="B25" t="s">
        <v>416</v>
      </c>
      <c r="C25" t="s">
        <v>3173</v>
      </c>
      <c r="D25" t="s">
        <v>417</v>
      </c>
      <c r="E25">
        <v>57111.251342399999</v>
      </c>
      <c r="F25">
        <v>953</v>
      </c>
      <c r="G25">
        <v>203.138180179812</v>
      </c>
      <c r="H25">
        <f>(Table2[[#This Row],[1Y Return vs Nifty]]-AVERAGE(Table2[1Y Return vs Nifty]))/_xlfn.STDEV.P(Table2[1Y Return vs Nifty])</f>
        <v>3.5930101395674905</v>
      </c>
      <c r="I25">
        <v>-3.0039487750254099</v>
      </c>
      <c r="J25">
        <f>(Table2[[#This Row],[1M Return vs Nifty]]-AVERAGE(Table2[1M Return vs Nifty]))/_xlfn.STDEV.P(Table2[1M Return vs Nifty])</f>
        <v>-0.21147298553792815</v>
      </c>
      <c r="K25">
        <v>71.757810785325603</v>
      </c>
      <c r="L25">
        <f>(Table2[[#This Row],[6M Return vs Nifty]]-AVERAGE(Table2[6M Return vs Nifty]))/_xlfn.STDEV.P(Table2[6M Return vs Nifty])</f>
        <v>1.8160365626765083</v>
      </c>
      <c r="M25">
        <v>3.8137508468730199</v>
      </c>
      <c r="N25">
        <f>(Table2[[#This Row],[1W Return vs Nifty]]-AVERAGE(Table2[1W Return vs Nifty]))/_xlfn.STDEV.P(Table2[1W Return vs Nifty])</f>
        <v>0.17097650918853086</v>
      </c>
      <c r="O25">
        <v>923</v>
      </c>
      <c r="P25">
        <v>879.24431814967795</v>
      </c>
      <c r="Q25">
        <v>675.61248165536097</v>
      </c>
      <c r="R25">
        <v>63.599621981381503</v>
      </c>
      <c r="S25" s="1">
        <f>(Table2[[#This Row],[Close Price]]-Table2[[#This Row],[20D EMA]])/Table2[[#This Row],[20D EMA]]</f>
        <v>3.2502708559046585E-2</v>
      </c>
      <c r="T25" s="1">
        <f>(Table2[[#This Row],[Close Price]]-Table2[[#This Row],[50D EMA]])/Table2[[#This Row],[50D EMA]]</f>
        <v>8.3885309609434702E-2</v>
      </c>
      <c r="U25" s="1">
        <f>(Table2[[#This Row],[Close Price]]-Table2[[#This Row],[200D EMA]])/Table2[[#This Row],[200D EMA]]</f>
        <v>0.41057192677227378</v>
      </c>
      <c r="V25">
        <v>0.63854870990596502</v>
      </c>
      <c r="W25">
        <v>945</v>
      </c>
      <c r="X25">
        <v>984</v>
      </c>
      <c r="Y25">
        <v>909.1</v>
      </c>
      <c r="Z25">
        <v>984</v>
      </c>
      <c r="AA25">
        <v>909.1</v>
      </c>
      <c r="AB25">
        <v>984</v>
      </c>
      <c r="AC25" s="1">
        <f>(Table2[[#This Row],[Close Price]]/Table2[[#This Row],[Day Low]])-1</f>
        <v>8.4656084656085095E-3</v>
      </c>
      <c r="AD25" s="1">
        <f>(Table2[[#This Row],[Day High]]/Table2[[#This Row],[Close Price]])-1</f>
        <v>3.2528856243441817E-2</v>
      </c>
      <c r="AE25" s="1">
        <f>(Table2[[#This Row],[Close Price]]/Table2[[#This Row],[Current Week Low]])-1</f>
        <v>4.8289517104828983E-2</v>
      </c>
      <c r="AF25" s="1">
        <f>(Table2[[#This Row],[Current Week High]]/Table2[[#This Row],[Close Price]])-1</f>
        <v>3.2528856243441817E-2</v>
      </c>
      <c r="AG25" s="1">
        <f>(Table2[[#This Row],[Close Price]]/Table2[[#This Row],[Current Month Low]])-1</f>
        <v>4.8289517104828983E-2</v>
      </c>
      <c r="AH25" s="1">
        <f>(Table2[[#This Row],[Current Month High]]/Table2[[#This Row],[Close Price]])-1</f>
        <v>3.2528856243441817E-2</v>
      </c>
      <c r="AI25">
        <v>11.6474291710388</v>
      </c>
      <c r="AJ25">
        <v>225.811965811965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0.23</v>
      </c>
      <c r="AM25" t="s">
        <v>3219</v>
      </c>
      <c r="AN25">
        <v>5.78</v>
      </c>
      <c r="AO25" t="s">
        <v>3219</v>
      </c>
      <c r="AP25">
        <v>0.14502235040404499</v>
      </c>
      <c r="AQ25">
        <f>(Table2[[#This Row],[Sharpe Ratio]]-AVERAGE(Table2[Sharpe Ratio]))/_xlfn.STDEV.P(Table2[Sharpe Ratio])</f>
        <v>0.99737192405140751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6.3659221499460088</v>
      </c>
      <c r="AS25">
        <f>_xlfn.RANK.AVG(Table2[[#This Row],[1Y Return vs Nifty Z-Score]],Table2[1Y Return vs Nifty Z-Score])</f>
        <v>8</v>
      </c>
      <c r="AT25">
        <f>_xlfn.RANK.AVG(Table2[[#This Row],[6M Return vs Nifty Z-Score]],Table2[6M Return vs Nifty Z-Score])</f>
        <v>42</v>
      </c>
      <c r="AU25">
        <f>_xlfn.RANK.AVG(Table2[[#This Row],[Sharpe Ratio Z-Score]],Table2[Sharpe Ratio Z-Score])</f>
        <v>119</v>
      </c>
      <c r="AV25">
        <f>(Table2[[#This Row],[Rank 1Y]]+Table2[[#This Row],[Rank 6M]]+Table2[[#This Row],[Rank Sharpe]])/3</f>
        <v>56.333333333333336</v>
      </c>
    </row>
    <row r="26" spans="1:48" x14ac:dyDescent="0.3">
      <c r="A26" t="s">
        <v>476</v>
      </c>
      <c r="B26" t="s">
        <v>477</v>
      </c>
      <c r="C26" t="s">
        <v>3181</v>
      </c>
      <c r="D26" t="s">
        <v>169</v>
      </c>
      <c r="E26">
        <v>48024.088104599999</v>
      </c>
      <c r="F26">
        <v>1875.6</v>
      </c>
      <c r="G26">
        <v>322.68919632747702</v>
      </c>
      <c r="H26">
        <f>(Table2[[#This Row],[1Y Return vs Nifty]]-AVERAGE(Table2[1Y Return vs Nifty]))/_xlfn.STDEV.P(Table2[1Y Return vs Nifty])</f>
        <v>5.9271475677418035</v>
      </c>
      <c r="I26">
        <v>0.49593052701677898</v>
      </c>
      <c r="J26">
        <f>(Table2[[#This Row],[1M Return vs Nifty]]-AVERAGE(Table2[1M Return vs Nifty]))/_xlfn.STDEV.P(Table2[1M Return vs Nifty])</f>
        <v>0.16563476709442609</v>
      </c>
      <c r="K26">
        <v>27.362629750948798</v>
      </c>
      <c r="L26">
        <f>(Table2[[#This Row],[6M Return vs Nifty]]-AVERAGE(Table2[6M Return vs Nifty]))/_xlfn.STDEV.P(Table2[6M Return vs Nifty])</f>
        <v>0.5018522351393595</v>
      </c>
      <c r="M26">
        <v>6.0529854382497303</v>
      </c>
      <c r="N26">
        <f>(Table2[[#This Row],[1W Return vs Nifty]]-AVERAGE(Table2[1W Return vs Nifty]))/_xlfn.STDEV.P(Table2[1W Return vs Nifty])</f>
        <v>0.62261964620459964</v>
      </c>
      <c r="O26">
        <v>1809.23</v>
      </c>
      <c r="P26">
        <v>1761.8800808820299</v>
      </c>
      <c r="Q26">
        <v>1427.3038253811301</v>
      </c>
      <c r="R26">
        <v>61.087320055527698</v>
      </c>
      <c r="S26" s="1">
        <f>(Table2[[#This Row],[Close Price]]-Table2[[#This Row],[20D EMA]])/Table2[[#This Row],[20D EMA]]</f>
        <v>3.668411423644307E-2</v>
      </c>
      <c r="T26" s="1">
        <f>(Table2[[#This Row],[Close Price]]-Table2[[#This Row],[50D EMA]])/Table2[[#This Row],[50D EMA]]</f>
        <v>6.454464202866729E-2</v>
      </c>
      <c r="U26" s="1">
        <f>(Table2[[#This Row],[Close Price]]-Table2[[#This Row],[200D EMA]])/Table2[[#This Row],[200D EMA]]</f>
        <v>0.31408601773988953</v>
      </c>
      <c r="V26">
        <v>1.6063107583205301</v>
      </c>
      <c r="W26">
        <v>1825.5</v>
      </c>
      <c r="X26">
        <v>1908</v>
      </c>
      <c r="Y26">
        <v>1717.25</v>
      </c>
      <c r="Z26">
        <v>1908</v>
      </c>
      <c r="AA26">
        <v>1717.25</v>
      </c>
      <c r="AB26">
        <v>1908</v>
      </c>
      <c r="AC26" s="1">
        <f>(Table2[[#This Row],[Close Price]]/Table2[[#This Row],[Day Low]])-1</f>
        <v>2.7444535743631926E-2</v>
      </c>
      <c r="AD26" s="1">
        <f>(Table2[[#This Row],[Day High]]/Table2[[#This Row],[Close Price]])-1</f>
        <v>1.7274472168905985E-2</v>
      </c>
      <c r="AE26" s="1">
        <f>(Table2[[#This Row],[Close Price]]/Table2[[#This Row],[Current Week Low]])-1</f>
        <v>9.2211384481001524E-2</v>
      </c>
      <c r="AF26" s="1">
        <f>(Table2[[#This Row],[Current Week High]]/Table2[[#This Row],[Close Price]])-1</f>
        <v>1.7274472168905985E-2</v>
      </c>
      <c r="AG26" s="1">
        <f>(Table2[[#This Row],[Close Price]]/Table2[[#This Row],[Current Month Low]])-1</f>
        <v>9.2211384481001524E-2</v>
      </c>
      <c r="AH26" s="1">
        <f>(Table2[[#This Row],[Current Month High]]/Table2[[#This Row],[Close Price]])-1</f>
        <v>1.7274472168905985E-2</v>
      </c>
      <c r="AI26">
        <v>4.9797398165920299</v>
      </c>
      <c r="AJ26">
        <v>367.43925233644802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0.15</v>
      </c>
      <c r="AM26" t="s">
        <v>3219</v>
      </c>
      <c r="AN26">
        <v>6.17</v>
      </c>
      <c r="AO26" t="s">
        <v>3219</v>
      </c>
      <c r="AP26">
        <v>0.245558780831761</v>
      </c>
      <c r="AQ26">
        <f>(Table2[[#This Row],[Sharpe Ratio]]-AVERAGE(Table2[Sharpe Ratio]))/_xlfn.STDEV.P(Table2[Sharpe Ratio])</f>
        <v>2.1643182388587556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9.3815724550389454</v>
      </c>
      <c r="AS26">
        <f>_xlfn.RANK.AVG(Table2[[#This Row],[1Y Return vs Nifty Z-Score]],Table2[1Y Return vs Nifty Z-Score])</f>
        <v>1</v>
      </c>
      <c r="AT26">
        <f>_xlfn.RANK.AVG(Table2[[#This Row],[6M Return vs Nifty Z-Score]],Table2[6M Return vs Nifty Z-Score])</f>
        <v>160</v>
      </c>
      <c r="AU26">
        <f>_xlfn.RANK.AVG(Table2[[#This Row],[Sharpe Ratio Z-Score]],Table2[Sharpe Ratio Z-Score])</f>
        <v>10</v>
      </c>
      <c r="AV26">
        <f>(Table2[[#This Row],[Rank 1Y]]+Table2[[#This Row],[Rank 6M]]+Table2[[#This Row],[Rank Sharpe]])/3</f>
        <v>57</v>
      </c>
    </row>
    <row r="27" spans="1:48" x14ac:dyDescent="0.3">
      <c r="A27" t="s">
        <v>248</v>
      </c>
      <c r="B27" t="s">
        <v>249</v>
      </c>
      <c r="C27" t="s">
        <v>3182</v>
      </c>
      <c r="D27" t="s">
        <v>250</v>
      </c>
      <c r="E27">
        <v>104471.66953425</v>
      </c>
      <c r="F27">
        <v>17391.3</v>
      </c>
      <c r="G27">
        <v>162.72880132123001</v>
      </c>
      <c r="H27">
        <f>(Table2[[#This Row],[1Y Return vs Nifty]]-AVERAGE(Table2[1Y Return vs Nifty]))/_xlfn.STDEV.P(Table2[1Y Return vs Nifty])</f>
        <v>2.8040495210597389</v>
      </c>
      <c r="I27">
        <v>18.713629198613301</v>
      </c>
      <c r="J27">
        <f>(Table2[[#This Row],[1M Return vs Nifty]]-AVERAGE(Table2[1M Return vs Nifty]))/_xlfn.STDEV.P(Table2[1M Return vs Nifty])</f>
        <v>2.1285697174998601</v>
      </c>
      <c r="K27">
        <v>84.678136992891993</v>
      </c>
      <c r="L27">
        <f>(Table2[[#This Row],[6M Return vs Nifty]]-AVERAGE(Table2[6M Return vs Nifty]))/_xlfn.STDEV.P(Table2[6M Return vs Nifty])</f>
        <v>2.1985035289786223</v>
      </c>
      <c r="M27">
        <v>7.6671302945037301</v>
      </c>
      <c r="N27">
        <f>(Table2[[#This Row],[1W Return vs Nifty]]-AVERAGE(Table2[1W Return vs Nifty]))/_xlfn.STDEV.P(Table2[1W Return vs Nifty])</f>
        <v>0.94818510919108323</v>
      </c>
      <c r="O27">
        <v>15676.19</v>
      </c>
      <c r="P27">
        <v>14883.2225752171</v>
      </c>
      <c r="Q27">
        <v>11733.574232695501</v>
      </c>
      <c r="R27">
        <v>86.549142475784095</v>
      </c>
      <c r="S27" s="1">
        <f>(Table2[[#This Row],[Close Price]]-Table2[[#This Row],[20D EMA]])/Table2[[#This Row],[20D EMA]]</f>
        <v>0.10940859992128181</v>
      </c>
      <c r="T27" s="1">
        <f>(Table2[[#This Row],[Close Price]]-Table2[[#This Row],[50D EMA]])/Table2[[#This Row],[50D EMA]]</f>
        <v>0.16851709447383001</v>
      </c>
      <c r="U27" s="1">
        <f>(Table2[[#This Row],[Close Price]]-Table2[[#This Row],[200D EMA]])/Table2[[#This Row],[200D EMA]]</f>
        <v>0.48218263720012067</v>
      </c>
      <c r="V27">
        <v>0.95834847577305904</v>
      </c>
      <c r="W27">
        <v>16899</v>
      </c>
      <c r="X27">
        <v>17450</v>
      </c>
      <c r="Y27">
        <v>16020</v>
      </c>
      <c r="Z27">
        <v>17450</v>
      </c>
      <c r="AA27">
        <v>16020</v>
      </c>
      <c r="AB27">
        <v>17450</v>
      </c>
      <c r="AC27" s="1">
        <f>(Table2[[#This Row],[Close Price]]/Table2[[#This Row],[Day Low]])-1</f>
        <v>2.913190129593457E-2</v>
      </c>
      <c r="AD27" s="1">
        <f>(Table2[[#This Row],[Day High]]/Table2[[#This Row],[Close Price]])-1</f>
        <v>3.3752508438127382E-3</v>
      </c>
      <c r="AE27" s="1">
        <f>(Table2[[#This Row],[Close Price]]/Table2[[#This Row],[Current Week Low]])-1</f>
        <v>8.5599250936329474E-2</v>
      </c>
      <c r="AF27" s="1">
        <f>(Table2[[#This Row],[Current Week High]]/Table2[[#This Row],[Close Price]])-1</f>
        <v>3.3752508438127382E-3</v>
      </c>
      <c r="AG27" s="1">
        <f>(Table2[[#This Row],[Close Price]]/Table2[[#This Row],[Current Month Low]])-1</f>
        <v>8.5599250936329474E-2</v>
      </c>
      <c r="AH27" s="1">
        <f>(Table2[[#This Row],[Current Month High]]/Table2[[#This Row],[Close Price]])-1</f>
        <v>3.3752508438127382E-3</v>
      </c>
      <c r="AI27">
        <v>0.33752508438127299</v>
      </c>
      <c r="AJ27">
        <v>200.73925486568001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0.45</v>
      </c>
      <c r="AM27" t="s">
        <v>3219</v>
      </c>
      <c r="AN27">
        <v>17.7</v>
      </c>
      <c r="AO27" t="s">
        <v>3219</v>
      </c>
      <c r="AP27">
        <v>0.134971785136696</v>
      </c>
      <c r="AQ27">
        <f>(Table2[[#This Row],[Sharpe Ratio]]-AVERAGE(Table2[Sharpe Ratio]))/_xlfn.STDEV.P(Table2[Sharpe Ratio])</f>
        <v>0.88071301692125836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8.9600208936505616</v>
      </c>
      <c r="AS27">
        <f>_xlfn.RANK.AVG(Table2[[#This Row],[1Y Return vs Nifty Z-Score]],Table2[1Y Return vs Nifty Z-Score])</f>
        <v>18</v>
      </c>
      <c r="AT27">
        <f>_xlfn.RANK.AVG(Table2[[#This Row],[6M Return vs Nifty Z-Score]],Table2[6M Return vs Nifty Z-Score])</f>
        <v>25</v>
      </c>
      <c r="AU27">
        <f>_xlfn.RANK.AVG(Table2[[#This Row],[Sharpe Ratio Z-Score]],Table2[Sharpe Ratio Z-Score])</f>
        <v>135</v>
      </c>
      <c r="AV27">
        <f>(Table2[[#This Row],[Rank 1Y]]+Table2[[#This Row],[Rank 6M]]+Table2[[#This Row],[Rank Sharpe]])/3</f>
        <v>59.333333333333336</v>
      </c>
    </row>
    <row r="28" spans="1:48" x14ac:dyDescent="0.3">
      <c r="A28" t="s">
        <v>1029</v>
      </c>
      <c r="B28" t="s">
        <v>1030</v>
      </c>
      <c r="C28" t="s">
        <v>3177</v>
      </c>
      <c r="D28" t="s">
        <v>51</v>
      </c>
      <c r="E28">
        <v>13804.131302919999</v>
      </c>
      <c r="F28">
        <v>1497.8</v>
      </c>
      <c r="G28">
        <v>202.69159069980199</v>
      </c>
      <c r="H28">
        <f>(Table2[[#This Row],[1Y Return vs Nifty]]-AVERAGE(Table2[1Y Return vs Nifty]))/_xlfn.STDEV.P(Table2[1Y Return vs Nifty])</f>
        <v>3.5842908391892094</v>
      </c>
      <c r="I28">
        <v>1.01712531616569E-2</v>
      </c>
      <c r="J28">
        <f>(Table2[[#This Row],[1M Return vs Nifty]]-AVERAGE(Table2[1M Return vs Nifty]))/_xlfn.STDEV.P(Table2[1M Return vs Nifty])</f>
        <v>0.11329479411966055</v>
      </c>
      <c r="K28">
        <v>66.953769138490799</v>
      </c>
      <c r="L28">
        <f>(Table2[[#This Row],[6M Return vs Nifty]]-AVERAGE(Table2[6M Return vs Nifty]))/_xlfn.STDEV.P(Table2[6M Return vs Nifty])</f>
        <v>1.673827518946799</v>
      </c>
      <c r="M28">
        <v>10.2603043908542</v>
      </c>
      <c r="N28">
        <f>(Table2[[#This Row],[1W Return vs Nifty]]-AVERAGE(Table2[1W Return vs Nifty]))/_xlfn.STDEV.P(Table2[1W Return vs Nifty])</f>
        <v>1.4712161878528653</v>
      </c>
      <c r="O28">
        <v>1518.13</v>
      </c>
      <c r="P28">
        <v>1472.09224539037</v>
      </c>
      <c r="Q28">
        <v>1154.6971647421699</v>
      </c>
      <c r="R28">
        <v>45.659210845188902</v>
      </c>
      <c r="S28" s="1">
        <f>(Table2[[#This Row],[Close Price]]-Table2[[#This Row],[20D EMA]])/Table2[[#This Row],[20D EMA]]</f>
        <v>-1.3391475038369674E-2</v>
      </c>
      <c r="T28" s="1">
        <f>(Table2[[#This Row],[Close Price]]-Table2[[#This Row],[50D EMA]])/Table2[[#This Row],[50D EMA]]</f>
        <v>1.7463412833081535E-2</v>
      </c>
      <c r="U28" s="1">
        <f>(Table2[[#This Row],[Close Price]]-Table2[[#This Row],[200D EMA]])/Table2[[#This Row],[200D EMA]]</f>
        <v>0.29713663957462028</v>
      </c>
      <c r="V28">
        <v>1.2333264565023101</v>
      </c>
      <c r="W28">
        <v>1468.9</v>
      </c>
      <c r="X28">
        <v>1595.75</v>
      </c>
      <c r="Y28">
        <v>1468.9</v>
      </c>
      <c r="Z28">
        <v>1655</v>
      </c>
      <c r="AA28">
        <v>1468.9</v>
      </c>
      <c r="AB28">
        <v>1655</v>
      </c>
      <c r="AC28" s="1">
        <f>(Table2[[#This Row],[Close Price]]/Table2[[#This Row],[Day Low]])-1</f>
        <v>1.9674586425216134E-2</v>
      </c>
      <c r="AD28" s="1">
        <f>(Table2[[#This Row],[Day High]]/Table2[[#This Row],[Close Price]])-1</f>
        <v>6.5395914007210676E-2</v>
      </c>
      <c r="AE28" s="1">
        <f>(Table2[[#This Row],[Close Price]]/Table2[[#This Row],[Current Week Low]])-1</f>
        <v>1.9674586425216134E-2</v>
      </c>
      <c r="AF28" s="1">
        <f>(Table2[[#This Row],[Current Week High]]/Table2[[#This Row],[Close Price]])-1</f>
        <v>0.10495393243423701</v>
      </c>
      <c r="AG28" s="1">
        <f>(Table2[[#This Row],[Close Price]]/Table2[[#This Row],[Current Month Low]])-1</f>
        <v>1.9674586425216134E-2</v>
      </c>
      <c r="AH28" s="1">
        <f>(Table2[[#This Row],[Current Month High]]/Table2[[#This Row],[Close Price]])-1</f>
        <v>0.10495393243423701</v>
      </c>
      <c r="AI28">
        <v>11.8306850046735</v>
      </c>
      <c r="AJ28">
        <v>210.74688796680499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0.16</v>
      </c>
      <c r="AM28" t="s">
        <v>3219</v>
      </c>
      <c r="AN28">
        <v>5.83</v>
      </c>
      <c r="AO28" t="s">
        <v>3219</v>
      </c>
      <c r="AP28">
        <v>0.14147944577685201</v>
      </c>
      <c r="AQ28">
        <f>(Table2[[#This Row],[Sharpe Ratio]]-AVERAGE(Table2[Sharpe Ratio]))/_xlfn.STDEV.P(Table2[Sharpe Ratio])</f>
        <v>0.95624872641222647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7.7988780665207607</v>
      </c>
      <c r="AS28">
        <f>_xlfn.RANK.AVG(Table2[[#This Row],[1Y Return vs Nifty Z-Score]],Table2[1Y Return vs Nifty Z-Score])</f>
        <v>9</v>
      </c>
      <c r="AT28">
        <f>_xlfn.RANK.AVG(Table2[[#This Row],[6M Return vs Nifty Z-Score]],Table2[6M Return vs Nifty Z-Score])</f>
        <v>49</v>
      </c>
      <c r="AU28">
        <f>_xlfn.RANK.AVG(Table2[[#This Row],[Sharpe Ratio Z-Score]],Table2[Sharpe Ratio Z-Score])</f>
        <v>127</v>
      </c>
      <c r="AV28">
        <f>(Table2[[#This Row],[Rank 1Y]]+Table2[[#This Row],[Rank 6M]]+Table2[[#This Row],[Rank Sharpe]])/3</f>
        <v>61.666666666666664</v>
      </c>
    </row>
    <row r="29" spans="1:48" x14ac:dyDescent="0.3">
      <c r="A29" t="s">
        <v>1355</v>
      </c>
      <c r="B29" t="s">
        <v>1356</v>
      </c>
      <c r="C29" t="s">
        <v>3177</v>
      </c>
      <c r="D29" t="s">
        <v>51</v>
      </c>
      <c r="E29">
        <v>8625.2909963000002</v>
      </c>
      <c r="F29">
        <v>1700.6</v>
      </c>
      <c r="G29">
        <v>172.14913339068801</v>
      </c>
      <c r="H29">
        <f>(Table2[[#This Row],[1Y Return vs Nifty]]-AVERAGE(Table2[1Y Return vs Nifty]))/_xlfn.STDEV.P(Table2[1Y Return vs Nifty])</f>
        <v>2.9879739273733876</v>
      </c>
      <c r="I29">
        <v>12.834583251984</v>
      </c>
      <c r="J29">
        <f>(Table2[[#This Row],[1M Return vs Nifty]]-AVERAGE(Table2[1M Return vs Nifty]))/_xlfn.STDEV.P(Table2[1M Return vs Nifty])</f>
        <v>1.4951096426732564</v>
      </c>
      <c r="K29">
        <v>65.426263676457694</v>
      </c>
      <c r="L29">
        <f>(Table2[[#This Row],[6M Return vs Nifty]]-AVERAGE(Table2[6M Return vs Nifty]))/_xlfn.STDEV.P(Table2[6M Return vs Nifty])</f>
        <v>1.6286103649300854</v>
      </c>
      <c r="M29">
        <v>5.9705848727222604</v>
      </c>
      <c r="N29">
        <f>(Table2[[#This Row],[1W Return vs Nifty]]-AVERAGE(Table2[1W Return vs Nifty]))/_xlfn.STDEV.P(Table2[1W Return vs Nifty])</f>
        <v>0.60599983778879452</v>
      </c>
      <c r="O29">
        <v>1549.3</v>
      </c>
      <c r="P29">
        <v>1462.9010889178601</v>
      </c>
      <c r="Q29">
        <v>1232.37480730271</v>
      </c>
      <c r="R29">
        <v>74.528283050727296</v>
      </c>
      <c r="S29" s="1">
        <f>(Table2[[#This Row],[Close Price]]-Table2[[#This Row],[20D EMA]])/Table2[[#This Row],[20D EMA]]</f>
        <v>9.7657006389982551E-2</v>
      </c>
      <c r="T29" s="1">
        <f>(Table2[[#This Row],[Close Price]]-Table2[[#This Row],[50D EMA]])/Table2[[#This Row],[50D EMA]]</f>
        <v>0.16248460875640672</v>
      </c>
      <c r="U29" s="1">
        <f>(Table2[[#This Row],[Close Price]]-Table2[[#This Row],[200D EMA]])/Table2[[#This Row],[200D EMA]]</f>
        <v>0.37993732906800576</v>
      </c>
      <c r="V29">
        <v>1.42724413769037</v>
      </c>
      <c r="W29">
        <v>1672.1</v>
      </c>
      <c r="X29">
        <v>1710</v>
      </c>
      <c r="Y29">
        <v>1651</v>
      </c>
      <c r="Z29">
        <v>1741</v>
      </c>
      <c r="AA29">
        <v>1651</v>
      </c>
      <c r="AB29">
        <v>1741</v>
      </c>
      <c r="AC29" s="1">
        <f>(Table2[[#This Row],[Close Price]]/Table2[[#This Row],[Day Low]])-1</f>
        <v>1.7044435141438941E-2</v>
      </c>
      <c r="AD29" s="1">
        <f>(Table2[[#This Row],[Day High]]/Table2[[#This Row],[Close Price]])-1</f>
        <v>5.5274608961544125E-3</v>
      </c>
      <c r="AE29" s="1">
        <f>(Table2[[#This Row],[Close Price]]/Table2[[#This Row],[Current Week Low]])-1</f>
        <v>3.0042398546335392E-2</v>
      </c>
      <c r="AF29" s="1">
        <f>(Table2[[#This Row],[Current Week High]]/Table2[[#This Row],[Close Price]])-1</f>
        <v>2.3756321298365357E-2</v>
      </c>
      <c r="AG29" s="1">
        <f>(Table2[[#This Row],[Close Price]]/Table2[[#This Row],[Current Month Low]])-1</f>
        <v>3.0042398546335392E-2</v>
      </c>
      <c r="AH29" s="1">
        <f>(Table2[[#This Row],[Current Month High]]/Table2[[#This Row],[Close Price]])-1</f>
        <v>2.3756321298365357E-2</v>
      </c>
      <c r="AI29">
        <v>2.3756321298365299</v>
      </c>
      <c r="AJ29">
        <v>205.396426326658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0.16</v>
      </c>
      <c r="AM29" t="s">
        <v>3219</v>
      </c>
      <c r="AN29">
        <v>18.059999999999999</v>
      </c>
      <c r="AO29" t="s">
        <v>3219</v>
      </c>
      <c r="AP29">
        <v>0.141721396706494</v>
      </c>
      <c r="AQ29">
        <f>(Table2[[#This Row],[Sharpe Ratio]]-AVERAGE(Table2[Sharpe Ratio]))/_xlfn.STDEV.P(Table2[Sharpe Ratio])</f>
        <v>0.95905709890475233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7.6767508716702766</v>
      </c>
      <c r="AS29">
        <f>_xlfn.RANK.AVG(Table2[[#This Row],[1Y Return vs Nifty Z-Score]],Table2[1Y Return vs Nifty Z-Score])</f>
        <v>15</v>
      </c>
      <c r="AT29">
        <f>_xlfn.RANK.AVG(Table2[[#This Row],[6M Return vs Nifty Z-Score]],Table2[6M Return vs Nifty Z-Score])</f>
        <v>52</v>
      </c>
      <c r="AU29">
        <f>_xlfn.RANK.AVG(Table2[[#This Row],[Sharpe Ratio Z-Score]],Table2[Sharpe Ratio Z-Score])</f>
        <v>125</v>
      </c>
      <c r="AV29">
        <f>(Table2[[#This Row],[Rank 1Y]]+Table2[[#This Row],[Rank 6M]]+Table2[[#This Row],[Rank Sharpe]])/3</f>
        <v>64</v>
      </c>
    </row>
    <row r="30" spans="1:48" x14ac:dyDescent="0.3">
      <c r="A30" t="s">
        <v>611</v>
      </c>
      <c r="B30" t="s">
        <v>612</v>
      </c>
      <c r="C30" t="s">
        <v>3173</v>
      </c>
      <c r="D30" t="s">
        <v>390</v>
      </c>
      <c r="E30">
        <v>32148.947278349999</v>
      </c>
      <c r="F30">
        <v>6315.75</v>
      </c>
      <c r="G30">
        <v>82.895800460147598</v>
      </c>
      <c r="H30">
        <f>(Table2[[#This Row],[1Y Return vs Nifty]]-AVERAGE(Table2[1Y Return vs Nifty]))/_xlfn.STDEV.P(Table2[1Y Return vs Nifty])</f>
        <v>1.2453743937554027</v>
      </c>
      <c r="I30">
        <v>-5.4079740045781799</v>
      </c>
      <c r="J30">
        <f>(Table2[[#This Row],[1M Return vs Nifty]]-AVERAGE(Table2[1M Return vs Nifty]))/_xlfn.STDEV.P(Table2[1M Return vs Nifty])</f>
        <v>-0.47050379013142796</v>
      </c>
      <c r="K30">
        <v>84.399591011328397</v>
      </c>
      <c r="L30">
        <f>(Table2[[#This Row],[6M Return vs Nifty]]-AVERAGE(Table2[6M Return vs Nifty]))/_xlfn.STDEV.P(Table2[6M Return vs Nifty])</f>
        <v>2.1902580222605423</v>
      </c>
      <c r="M30">
        <v>2.1511361741252402</v>
      </c>
      <c r="N30">
        <f>(Table2[[#This Row],[1W Return vs Nifty]]-AVERAGE(Table2[1W Return vs Nifty]))/_xlfn.STDEV.P(Table2[1W Return vs Nifty])</f>
        <v>-0.16436508893633717</v>
      </c>
      <c r="O30">
        <v>6213.43</v>
      </c>
      <c r="P30">
        <v>6053.3516057814704</v>
      </c>
      <c r="Q30">
        <v>4794.6427958355898</v>
      </c>
      <c r="R30">
        <v>59.319965795485999</v>
      </c>
      <c r="S30" s="1">
        <f>(Table2[[#This Row],[Close Price]]-Table2[[#This Row],[20D EMA]])/Table2[[#This Row],[20D EMA]]</f>
        <v>1.6467554957567673E-2</v>
      </c>
      <c r="T30" s="1">
        <f>(Table2[[#This Row],[Close Price]]-Table2[[#This Row],[50D EMA]])/Table2[[#This Row],[50D EMA]]</f>
        <v>4.3347621500775965E-2</v>
      </c>
      <c r="U30" s="1">
        <f>(Table2[[#This Row],[Close Price]]-Table2[[#This Row],[200D EMA]])/Table2[[#This Row],[200D EMA]]</f>
        <v>0.31725141349123553</v>
      </c>
      <c r="V30">
        <v>0.57501982263608797</v>
      </c>
      <c r="W30">
        <v>6180</v>
      </c>
      <c r="X30">
        <v>6331.75</v>
      </c>
      <c r="Y30">
        <v>6139.5</v>
      </c>
      <c r="Z30">
        <v>6381.95</v>
      </c>
      <c r="AA30">
        <v>6139.5</v>
      </c>
      <c r="AB30">
        <v>6381.95</v>
      </c>
      <c r="AC30" s="1">
        <f>(Table2[[#This Row],[Close Price]]/Table2[[#This Row],[Day Low]])-1</f>
        <v>2.1966019417475779E-2</v>
      </c>
      <c r="AD30" s="1">
        <f>(Table2[[#This Row],[Day High]]/Table2[[#This Row],[Close Price]])-1</f>
        <v>2.5333491667656194E-3</v>
      </c>
      <c r="AE30" s="1">
        <f>(Table2[[#This Row],[Close Price]]/Table2[[#This Row],[Current Week Low]])-1</f>
        <v>2.8707549474712879E-2</v>
      </c>
      <c r="AF30" s="1">
        <f>(Table2[[#This Row],[Current Week High]]/Table2[[#This Row],[Close Price]])-1</f>
        <v>1.048173217749282E-2</v>
      </c>
      <c r="AG30" s="1">
        <f>(Table2[[#This Row],[Close Price]]/Table2[[#This Row],[Current Month Low]])-1</f>
        <v>2.8707549474712879E-2</v>
      </c>
      <c r="AH30" s="1">
        <f>(Table2[[#This Row],[Current Month High]]/Table2[[#This Row],[Close Price]])-1</f>
        <v>1.048173217749282E-2</v>
      </c>
      <c r="AI30">
        <v>8.7756798479990508</v>
      </c>
      <c r="AJ30">
        <v>116.452182257484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0.16</v>
      </c>
      <c r="AM30" t="s">
        <v>3219</v>
      </c>
      <c r="AN30">
        <v>6.14</v>
      </c>
      <c r="AO30" t="s">
        <v>3219</v>
      </c>
      <c r="AP30">
        <v>0.15400418434382601</v>
      </c>
      <c r="AQ30">
        <f>(Table2[[#This Row],[Sharpe Ratio]]-AVERAGE(Table2[Sharpe Ratio]))/_xlfn.STDEV.P(Table2[Sharpe Ratio])</f>
        <v>1.1016258544092685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3.9023893913574486</v>
      </c>
      <c r="AS30">
        <f>_xlfn.RANK.AVG(Table2[[#This Row],[1Y Return vs Nifty Z-Score]],Table2[1Y Return vs Nifty Z-Score])</f>
        <v>71</v>
      </c>
      <c r="AT30">
        <f>_xlfn.RANK.AVG(Table2[[#This Row],[6M Return vs Nifty Z-Score]],Table2[6M Return vs Nifty Z-Score])</f>
        <v>26</v>
      </c>
      <c r="AU30">
        <f>_xlfn.RANK.AVG(Table2[[#This Row],[Sharpe Ratio Z-Score]],Table2[Sharpe Ratio Z-Score])</f>
        <v>98</v>
      </c>
      <c r="AV30">
        <f>(Table2[[#This Row],[Rank 1Y]]+Table2[[#This Row],[Rank 6M]]+Table2[[#This Row],[Rank Sharpe]])/3</f>
        <v>65</v>
      </c>
    </row>
    <row r="31" spans="1:48" x14ac:dyDescent="0.3">
      <c r="A31" t="s">
        <v>640</v>
      </c>
      <c r="B31" t="s">
        <v>641</v>
      </c>
      <c r="C31" t="s">
        <v>3175</v>
      </c>
      <c r="D31" t="s">
        <v>40</v>
      </c>
      <c r="E31">
        <v>29251.040000000001</v>
      </c>
      <c r="F31">
        <v>5625.2</v>
      </c>
      <c r="G31">
        <v>152.98230565133801</v>
      </c>
      <c r="H31">
        <f>(Table2[[#This Row],[1Y Return vs Nifty]]-AVERAGE(Table2[1Y Return vs Nifty]))/_xlfn.STDEV.P(Table2[1Y Return vs Nifty])</f>
        <v>2.6137570328007165</v>
      </c>
      <c r="I31">
        <v>-17.0616215100099</v>
      </c>
      <c r="J31">
        <f>(Table2[[#This Row],[1M Return vs Nifty]]-AVERAGE(Table2[1M Return vs Nifty]))/_xlfn.STDEV.P(Table2[1M Return vs Nifty])</f>
        <v>-1.7261701835921077</v>
      </c>
      <c r="K31">
        <v>46.655924130862203</v>
      </c>
      <c r="L31">
        <f>(Table2[[#This Row],[6M Return vs Nifty]]-AVERAGE(Table2[6M Return vs Nifty]))/_xlfn.STDEV.P(Table2[6M Return vs Nifty])</f>
        <v>1.0729715438095841</v>
      </c>
      <c r="M31">
        <v>-2.7982079129986199</v>
      </c>
      <c r="N31">
        <f>(Table2[[#This Row],[1W Return vs Nifty]]-AVERAGE(Table2[1W Return vs Nifty]))/_xlfn.STDEV.P(Table2[1W Return vs Nifty])</f>
        <v>-1.1626246273915006</v>
      </c>
      <c r="O31">
        <v>6020.29</v>
      </c>
      <c r="P31">
        <v>6222.9091640307697</v>
      </c>
      <c r="Q31">
        <v>4992.3093227719701</v>
      </c>
      <c r="R31">
        <v>29.817421446179999</v>
      </c>
      <c r="S31" s="1">
        <f>(Table2[[#This Row],[Close Price]]-Table2[[#This Row],[20D EMA]])/Table2[[#This Row],[20D EMA]]</f>
        <v>-6.5626406701338333E-2</v>
      </c>
      <c r="T31" s="1">
        <f>(Table2[[#This Row],[Close Price]]-Table2[[#This Row],[50D EMA]])/Table2[[#This Row],[50D EMA]]</f>
        <v>-9.6049797333634113E-2</v>
      </c>
      <c r="U31" s="1">
        <f>(Table2[[#This Row],[Close Price]]-Table2[[#This Row],[200D EMA]])/Table2[[#This Row],[200D EMA]]</f>
        <v>0.12677312968993243</v>
      </c>
      <c r="V31">
        <v>0.352003921571371</v>
      </c>
      <c r="W31">
        <v>5612</v>
      </c>
      <c r="X31">
        <v>5755</v>
      </c>
      <c r="Y31">
        <v>5578.75</v>
      </c>
      <c r="Z31">
        <v>5815</v>
      </c>
      <c r="AA31">
        <v>5578.75</v>
      </c>
      <c r="AB31">
        <v>5815</v>
      </c>
      <c r="AC31" s="1">
        <f>(Table2[[#This Row],[Close Price]]/Table2[[#This Row],[Day Low]])-1</f>
        <v>2.3521026372059772E-3</v>
      </c>
      <c r="AD31" s="1">
        <f>(Table2[[#This Row],[Day High]]/Table2[[#This Row],[Close Price]])-1</f>
        <v>2.3074735120529155E-2</v>
      </c>
      <c r="AE31" s="1">
        <f>(Table2[[#This Row],[Close Price]]/Table2[[#This Row],[Current Week Low]])-1</f>
        <v>8.3262379565314237E-3</v>
      </c>
      <c r="AF31" s="1">
        <f>(Table2[[#This Row],[Current Week High]]/Table2[[#This Row],[Close Price]])-1</f>
        <v>3.3741022541420751E-2</v>
      </c>
      <c r="AG31" s="1">
        <f>(Table2[[#This Row],[Close Price]]/Table2[[#This Row],[Current Month Low]])-1</f>
        <v>8.3262379565314237E-3</v>
      </c>
      <c r="AH31" s="1">
        <f>(Table2[[#This Row],[Current Month High]]/Table2[[#This Row],[Close Price]])-1</f>
        <v>3.3741022541420751E-2</v>
      </c>
      <c r="AI31">
        <v>50.750195548602697</v>
      </c>
      <c r="AJ31">
        <v>175.74509803921501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-0.13</v>
      </c>
      <c r="AM31" t="s">
        <v>3218</v>
      </c>
      <c r="AN31">
        <v>-8</v>
      </c>
      <c r="AO31" t="s">
        <v>3218</v>
      </c>
      <c r="AP31">
        <v>0.15611667302315099</v>
      </c>
      <c r="AQ31">
        <f>(Table2[[#This Row],[Sharpe Ratio]]-AVERAGE(Table2[Sharpe Ratio]))/_xlfn.STDEV.P(Table2[Sharpe Ratio])</f>
        <v>1.1261459300567018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19</v>
      </c>
      <c r="AT31">
        <f>_xlfn.RANK.AVG(Table2[[#This Row],[6M Return vs Nifty Z-Score]],Table2[6M Return vs Nifty Z-Score])</f>
        <v>89</v>
      </c>
      <c r="AU31">
        <f>_xlfn.RANK.AVG(Table2[[#This Row],[Sharpe Ratio Z-Score]],Table2[Sharpe Ratio Z-Score])</f>
        <v>96</v>
      </c>
      <c r="AV31">
        <f>(Table2[[#This Row],[Rank 1Y]]+Table2[[#This Row],[Rank 6M]]+Table2[[#This Row],[Rank Sharpe]])/3</f>
        <v>68</v>
      </c>
    </row>
    <row r="32" spans="1:48" x14ac:dyDescent="0.3">
      <c r="A32" t="s">
        <v>905</v>
      </c>
      <c r="B32" t="s">
        <v>906</v>
      </c>
      <c r="C32" t="s">
        <v>3187</v>
      </c>
      <c r="D32" t="s">
        <v>379</v>
      </c>
      <c r="E32">
        <v>17016.227620875001</v>
      </c>
      <c r="F32">
        <v>1347.95</v>
      </c>
      <c r="G32">
        <v>92.335094313753601</v>
      </c>
      <c r="H32">
        <f>(Table2[[#This Row],[1Y Return vs Nifty]]-AVERAGE(Table2[1Y Return vs Nifty]))/_xlfn.STDEV.P(Table2[1Y Return vs Nifty])</f>
        <v>1.4296690136524317</v>
      </c>
      <c r="I32">
        <v>6.9860238425070804</v>
      </c>
      <c r="J32">
        <f>(Table2[[#This Row],[1M Return vs Nifty]]-AVERAGE(Table2[1M Return vs Nifty]))/_xlfn.STDEV.P(Table2[1M Return vs Nifty])</f>
        <v>0.86493445527244706</v>
      </c>
      <c r="K32">
        <v>143.732899315547</v>
      </c>
      <c r="L32">
        <f>(Table2[[#This Row],[6M Return vs Nifty]]-AVERAGE(Table2[6M Return vs Nifty]))/_xlfn.STDEV.P(Table2[6M Return vs Nifty])</f>
        <v>3.9466401803590765</v>
      </c>
      <c r="M32">
        <v>2.2167639007255699</v>
      </c>
      <c r="N32">
        <f>(Table2[[#This Row],[1W Return vs Nifty]]-AVERAGE(Table2[1W Return vs Nifty]))/_xlfn.STDEV.P(Table2[1W Return vs Nifty])</f>
        <v>-0.15112828363190384</v>
      </c>
      <c r="O32">
        <v>1301.17</v>
      </c>
      <c r="P32">
        <v>1205.1096769195599</v>
      </c>
      <c r="Q32">
        <v>925.22476293246098</v>
      </c>
      <c r="R32">
        <v>61.207005803967</v>
      </c>
      <c r="S32" s="1">
        <f>(Table2[[#This Row],[Close Price]]-Table2[[#This Row],[20D EMA]])/Table2[[#This Row],[20D EMA]]</f>
        <v>3.5952258352098476E-2</v>
      </c>
      <c r="T32" s="1">
        <f>(Table2[[#This Row],[Close Price]]-Table2[[#This Row],[50D EMA]])/Table2[[#This Row],[50D EMA]]</f>
        <v>0.11852889891778259</v>
      </c>
      <c r="U32" s="1">
        <f>(Table2[[#This Row],[Close Price]]-Table2[[#This Row],[200D EMA]])/Table2[[#This Row],[200D EMA]]</f>
        <v>0.45688923816492893</v>
      </c>
      <c r="V32">
        <v>0.85405000628851402</v>
      </c>
      <c r="W32">
        <v>1342.7</v>
      </c>
      <c r="X32">
        <v>1381.75</v>
      </c>
      <c r="Y32">
        <v>1342.7</v>
      </c>
      <c r="Z32">
        <v>1424.85</v>
      </c>
      <c r="AA32">
        <v>1342.7</v>
      </c>
      <c r="AB32">
        <v>1424.85</v>
      </c>
      <c r="AC32" s="1">
        <f>(Table2[[#This Row],[Close Price]]/Table2[[#This Row],[Day Low]])-1</f>
        <v>3.9100320250242682E-3</v>
      </c>
      <c r="AD32" s="1">
        <f>(Table2[[#This Row],[Day High]]/Table2[[#This Row],[Close Price]])-1</f>
        <v>2.5075114062094173E-2</v>
      </c>
      <c r="AE32" s="1">
        <f>(Table2[[#This Row],[Close Price]]/Table2[[#This Row],[Current Week Low]])-1</f>
        <v>3.9100320250242682E-3</v>
      </c>
      <c r="AF32" s="1">
        <f>(Table2[[#This Row],[Current Week High]]/Table2[[#This Row],[Close Price]])-1</f>
        <v>5.7049593827664058E-2</v>
      </c>
      <c r="AG32" s="1">
        <f>(Table2[[#This Row],[Close Price]]/Table2[[#This Row],[Current Month Low]])-1</f>
        <v>3.9100320250242682E-3</v>
      </c>
      <c r="AH32" s="1">
        <f>(Table2[[#This Row],[Current Month High]]/Table2[[#This Row],[Close Price]])-1</f>
        <v>5.7049593827664058E-2</v>
      </c>
      <c r="AI32">
        <v>5.7049593827663996</v>
      </c>
      <c r="AJ32">
        <v>199.544444444444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0.45</v>
      </c>
      <c r="AM32" t="s">
        <v>3219</v>
      </c>
      <c r="AN32">
        <v>5.1100000000000003</v>
      </c>
      <c r="AO32" t="s">
        <v>3219</v>
      </c>
      <c r="AP32">
        <v>0.127346905771381</v>
      </c>
      <c r="AQ32">
        <f>(Table2[[#This Row],[Sharpe Ratio]]-AVERAGE(Table2[Sharpe Ratio]))/_xlfn.STDEV.P(Table2[Sharpe Ratio])</f>
        <v>0.792209527804422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6.8823248934564738</v>
      </c>
      <c r="AS32">
        <f>_xlfn.RANK.AVG(Table2[[#This Row],[1Y Return vs Nifty Z-Score]],Table2[1Y Return vs Nifty Z-Score])</f>
        <v>56</v>
      </c>
      <c r="AT32">
        <f>_xlfn.RANK.AVG(Table2[[#This Row],[6M Return vs Nifty Z-Score]],Table2[6M Return vs Nifty Z-Score])</f>
        <v>7</v>
      </c>
      <c r="AU32">
        <f>_xlfn.RANK.AVG(Table2[[#This Row],[Sharpe Ratio Z-Score]],Table2[Sharpe Ratio Z-Score])</f>
        <v>149</v>
      </c>
      <c r="AV32">
        <f>(Table2[[#This Row],[Rank 1Y]]+Table2[[#This Row],[Rank 6M]]+Table2[[#This Row],[Rank Sharpe]])/3</f>
        <v>70.666666666666671</v>
      </c>
    </row>
    <row r="33" spans="1:48" x14ac:dyDescent="0.3">
      <c r="A33" t="s">
        <v>687</v>
      </c>
      <c r="B33" t="s">
        <v>688</v>
      </c>
      <c r="C33" t="s">
        <v>3181</v>
      </c>
      <c r="D33" t="s">
        <v>169</v>
      </c>
      <c r="E33">
        <v>26646.86002</v>
      </c>
      <c r="F33">
        <v>204.38</v>
      </c>
      <c r="G33">
        <v>130.704297117415</v>
      </c>
      <c r="H33">
        <f>(Table2[[#This Row],[1Y Return vs Nifty]]-AVERAGE(Table2[1Y Return vs Nifty]))/_xlfn.STDEV.P(Table2[1Y Return vs Nifty])</f>
        <v>2.1787968357247833</v>
      </c>
      <c r="I33">
        <v>-8.2554601742642806</v>
      </c>
      <c r="J33">
        <f>(Table2[[#This Row],[1M Return vs Nifty]]-AVERAGE(Table2[1M Return vs Nifty]))/_xlfn.STDEV.P(Table2[1M Return vs Nifty])</f>
        <v>-0.77731697351048479</v>
      </c>
      <c r="K33">
        <v>36.245163056790602</v>
      </c>
      <c r="L33">
        <f>(Table2[[#This Row],[6M Return vs Nifty]]-AVERAGE(Table2[6M Return vs Nifty]))/_xlfn.STDEV.P(Table2[6M Return vs Nifty])</f>
        <v>0.76479262162691508</v>
      </c>
      <c r="M33">
        <v>10.981685623682001</v>
      </c>
      <c r="N33">
        <f>(Table2[[#This Row],[1W Return vs Nifty]]-AVERAGE(Table2[1W Return vs Nifty]))/_xlfn.STDEV.P(Table2[1W Return vs Nifty])</f>
        <v>1.616715406306148</v>
      </c>
      <c r="O33">
        <v>199.16</v>
      </c>
      <c r="P33">
        <v>205.859263620321</v>
      </c>
      <c r="Q33">
        <v>175.77835324327299</v>
      </c>
      <c r="R33">
        <v>62.077207804952501</v>
      </c>
      <c r="S33" s="1">
        <f>(Table2[[#This Row],[Close Price]]-Table2[[#This Row],[20D EMA]])/Table2[[#This Row],[20D EMA]]</f>
        <v>2.6210082345852575E-2</v>
      </c>
      <c r="T33" s="1">
        <f>(Table2[[#This Row],[Close Price]]-Table2[[#This Row],[50D EMA]])/Table2[[#This Row],[50D EMA]]</f>
        <v>-7.1858006013725186E-3</v>
      </c>
      <c r="U33" s="1">
        <f>(Table2[[#This Row],[Close Price]]-Table2[[#This Row],[200D EMA]])/Table2[[#This Row],[200D EMA]]</f>
        <v>0.16271427185998846</v>
      </c>
      <c r="V33">
        <v>1.1942960169800201</v>
      </c>
      <c r="W33">
        <v>202.5</v>
      </c>
      <c r="X33">
        <v>209.98</v>
      </c>
      <c r="Y33">
        <v>188.45</v>
      </c>
      <c r="Z33">
        <v>213.83</v>
      </c>
      <c r="AA33">
        <v>188.45</v>
      </c>
      <c r="AB33">
        <v>213.83</v>
      </c>
      <c r="AC33" s="1">
        <f>(Table2[[#This Row],[Close Price]]/Table2[[#This Row],[Day Low]])-1</f>
        <v>9.2839506172839315E-3</v>
      </c>
      <c r="AD33" s="1">
        <f>(Table2[[#This Row],[Day High]]/Table2[[#This Row],[Close Price]])-1</f>
        <v>2.7399941285840113E-2</v>
      </c>
      <c r="AE33" s="1">
        <f>(Table2[[#This Row],[Close Price]]/Table2[[#This Row],[Current Week Low]])-1</f>
        <v>8.4531706022817676E-2</v>
      </c>
      <c r="AF33" s="1">
        <f>(Table2[[#This Row],[Current Week High]]/Table2[[#This Row],[Close Price]])-1</f>
        <v>4.6237400919855176E-2</v>
      </c>
      <c r="AG33" s="1">
        <f>(Table2[[#This Row],[Close Price]]/Table2[[#This Row],[Current Month Low]])-1</f>
        <v>8.4531706022817676E-2</v>
      </c>
      <c r="AH33" s="1">
        <f>(Table2[[#This Row],[Current Month High]]/Table2[[#This Row],[Close Price]])-1</f>
        <v>4.6237400919855176E-2</v>
      </c>
      <c r="AI33">
        <v>28.143653977884298</v>
      </c>
      <c r="AJ33">
        <v>179.87675453611701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-0.14000000000000001</v>
      </c>
      <c r="AM33" t="s">
        <v>3218</v>
      </c>
      <c r="AN33">
        <v>7.55</v>
      </c>
      <c r="AO33" t="s">
        <v>3219</v>
      </c>
      <c r="AP33">
        <v>0.172854171821133</v>
      </c>
      <c r="AQ33">
        <f>(Table2[[#This Row],[Sharpe Ratio]]-AVERAGE(Table2[Sharpe Ratio]))/_xlfn.STDEV.P(Table2[Sharpe Ratio])</f>
        <v>1.3204214027217129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31</v>
      </c>
      <c r="AT33">
        <f>_xlfn.RANK.AVG(Table2[[#This Row],[6M Return vs Nifty Z-Score]],Table2[6M Return vs Nifty Z-Score])</f>
        <v>124</v>
      </c>
      <c r="AU33">
        <f>_xlfn.RANK.AVG(Table2[[#This Row],[Sharpe Ratio Z-Score]],Table2[Sharpe Ratio Z-Score])</f>
        <v>66</v>
      </c>
      <c r="AV33">
        <f>(Table2[[#This Row],[Rank 1Y]]+Table2[[#This Row],[Rank 6M]]+Table2[[#This Row],[Rank Sharpe]])/3</f>
        <v>73.666666666666671</v>
      </c>
    </row>
    <row r="34" spans="1:48" x14ac:dyDescent="0.3">
      <c r="A34" t="s">
        <v>840</v>
      </c>
      <c r="B34" t="s">
        <v>841</v>
      </c>
      <c r="C34" t="s">
        <v>3181</v>
      </c>
      <c r="D34" t="s">
        <v>271</v>
      </c>
      <c r="E34">
        <v>18630.12812886</v>
      </c>
      <c r="F34">
        <v>2346.1</v>
      </c>
      <c r="G34">
        <v>112.61087154720801</v>
      </c>
      <c r="H34">
        <f>(Table2[[#This Row],[1Y Return vs Nifty]]-AVERAGE(Table2[1Y Return vs Nifty]))/_xlfn.STDEV.P(Table2[1Y Return vs Nifty])</f>
        <v>1.8255372551023801</v>
      </c>
      <c r="I34">
        <v>15.608943780442001</v>
      </c>
      <c r="J34">
        <f>(Table2[[#This Row],[1M Return vs Nifty]]-AVERAGE(Table2[1M Return vs Nifty]))/_xlfn.STDEV.P(Table2[1M Return vs Nifty])</f>
        <v>1.7940436268447184</v>
      </c>
      <c r="K34">
        <v>37.706658395852401</v>
      </c>
      <c r="L34">
        <f>(Table2[[#This Row],[6M Return vs Nifty]]-AVERAGE(Table2[6M Return vs Nifty]))/_xlfn.STDEV.P(Table2[6M Return vs Nifty])</f>
        <v>0.808055746691691</v>
      </c>
      <c r="M34">
        <v>4.79723202432963</v>
      </c>
      <c r="N34">
        <f>(Table2[[#This Row],[1W Return vs Nifty]]-AVERAGE(Table2[1W Return vs Nifty]))/_xlfn.STDEV.P(Table2[1W Return vs Nifty])</f>
        <v>0.36934005979341467</v>
      </c>
      <c r="O34">
        <v>2174.9499999999998</v>
      </c>
      <c r="P34">
        <v>2018.3399225913699</v>
      </c>
      <c r="Q34">
        <v>1707.8171663404801</v>
      </c>
      <c r="R34">
        <v>70.624833959794202</v>
      </c>
      <c r="S34" s="1">
        <f>(Table2[[#This Row],[Close Price]]-Table2[[#This Row],[20D EMA]])/Table2[[#This Row],[20D EMA]]</f>
        <v>7.8691464171590203E-2</v>
      </c>
      <c r="T34" s="1">
        <f>(Table2[[#This Row],[Close Price]]-Table2[[#This Row],[50D EMA]])/Table2[[#This Row],[50D EMA]]</f>
        <v>0.16239092025084409</v>
      </c>
      <c r="U34" s="1">
        <f>(Table2[[#This Row],[Close Price]]-Table2[[#This Row],[200D EMA]])/Table2[[#This Row],[200D EMA]]</f>
        <v>0.37374190061998014</v>
      </c>
      <c r="V34">
        <v>1.4615354284808499</v>
      </c>
      <c r="W34">
        <v>2273</v>
      </c>
      <c r="X34">
        <v>2371.9</v>
      </c>
      <c r="Y34">
        <v>2260</v>
      </c>
      <c r="Z34">
        <v>2398</v>
      </c>
      <c r="AA34">
        <v>2260</v>
      </c>
      <c r="AB34">
        <v>2398</v>
      </c>
      <c r="AC34" s="1">
        <f>(Table2[[#This Row],[Close Price]]/Table2[[#This Row],[Day Low]])-1</f>
        <v>3.2160140783106028E-2</v>
      </c>
      <c r="AD34" s="1">
        <f>(Table2[[#This Row],[Day High]]/Table2[[#This Row],[Close Price]])-1</f>
        <v>1.0996973701035806E-2</v>
      </c>
      <c r="AE34" s="1">
        <f>(Table2[[#This Row],[Close Price]]/Table2[[#This Row],[Current Week Low]])-1</f>
        <v>3.8097345132743321E-2</v>
      </c>
      <c r="AF34" s="1">
        <f>(Table2[[#This Row],[Current Week High]]/Table2[[#This Row],[Close Price]])-1</f>
        <v>2.2121819189292902E-2</v>
      </c>
      <c r="AG34" s="1">
        <f>(Table2[[#This Row],[Close Price]]/Table2[[#This Row],[Current Month Low]])-1</f>
        <v>3.8097345132743321E-2</v>
      </c>
      <c r="AH34" s="1">
        <f>(Table2[[#This Row],[Current Month High]]/Table2[[#This Row],[Close Price]])-1</f>
        <v>2.2121819189292902E-2</v>
      </c>
      <c r="AI34">
        <v>14.402625634030899</v>
      </c>
      <c r="AJ34">
        <v>180.29868578255599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0.52</v>
      </c>
      <c r="AM34" t="s">
        <v>3219</v>
      </c>
      <c r="AN34">
        <v>15.06</v>
      </c>
      <c r="AO34" t="s">
        <v>3219</v>
      </c>
      <c r="AP34">
        <v>0.17530208591332799</v>
      </c>
      <c r="AQ34">
        <f>(Table2[[#This Row],[Sharpe Ratio]]-AVERAGE(Table2[Sharpe Ratio]))/_xlfn.STDEV.P(Table2[Sharpe Ratio])</f>
        <v>1.3488348277528091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6.145811516185014</v>
      </c>
      <c r="AS34">
        <f>_xlfn.RANK.AVG(Table2[[#This Row],[1Y Return vs Nifty Z-Score]],Table2[1Y Return vs Nifty Z-Score])</f>
        <v>44</v>
      </c>
      <c r="AT34">
        <f>_xlfn.RANK.AVG(Table2[[#This Row],[6M Return vs Nifty Z-Score]],Table2[6M Return vs Nifty Z-Score])</f>
        <v>118</v>
      </c>
      <c r="AU34">
        <f>_xlfn.RANK.AVG(Table2[[#This Row],[Sharpe Ratio Z-Score]],Table2[Sharpe Ratio Z-Score])</f>
        <v>60</v>
      </c>
      <c r="AV34">
        <f>(Table2[[#This Row],[Rank 1Y]]+Table2[[#This Row],[Rank 6M]]+Table2[[#This Row],[Rank Sharpe]])/3</f>
        <v>74</v>
      </c>
    </row>
    <row r="35" spans="1:48" x14ac:dyDescent="0.3">
      <c r="A35" t="s">
        <v>217</v>
      </c>
      <c r="B35" t="s">
        <v>218</v>
      </c>
      <c r="C35" t="s">
        <v>3185</v>
      </c>
      <c r="D35" t="s">
        <v>219</v>
      </c>
      <c r="E35">
        <v>115426.11928743</v>
      </c>
      <c r="F35">
        <v>810.9</v>
      </c>
      <c r="G35">
        <v>67.588391591280697</v>
      </c>
      <c r="H35">
        <f>(Table2[[#This Row],[1Y Return vs Nifty]]-AVERAGE(Table2[1Y Return vs Nifty]))/_xlfn.STDEV.P(Table2[1Y Return vs Nifty])</f>
        <v>0.9465095482650242</v>
      </c>
      <c r="I35">
        <v>15.3975871218035</v>
      </c>
      <c r="J35">
        <f>(Table2[[#This Row],[1M Return vs Nifty]]-AVERAGE(Table2[1M Return vs Nifty]))/_xlfn.STDEV.P(Table2[1M Return vs Nifty])</f>
        <v>1.7712702030593492</v>
      </c>
      <c r="K35">
        <v>41.110799511537301</v>
      </c>
      <c r="L35">
        <f>(Table2[[#This Row],[6M Return vs Nifty]]-AVERAGE(Table2[6M Return vs Nifty]))/_xlfn.STDEV.P(Table2[6M Return vs Nifty])</f>
        <v>0.90882499233332481</v>
      </c>
      <c r="M35">
        <v>0.64030532316944</v>
      </c>
      <c r="N35">
        <f>(Table2[[#This Row],[1W Return vs Nifty]]-AVERAGE(Table2[1W Return vs Nifty]))/_xlfn.STDEV.P(Table2[1W Return vs Nifty])</f>
        <v>-0.46909260058432972</v>
      </c>
      <c r="O35">
        <v>764.66</v>
      </c>
      <c r="P35">
        <v>724.456171751743</v>
      </c>
      <c r="Q35">
        <v>629.76384819711905</v>
      </c>
      <c r="R35">
        <v>75.909322127156699</v>
      </c>
      <c r="S35" s="1">
        <f>(Table2[[#This Row],[Close Price]]-Table2[[#This Row],[20D EMA]])/Table2[[#This Row],[20D EMA]]</f>
        <v>6.0471320586927536E-2</v>
      </c>
      <c r="T35" s="1">
        <f>(Table2[[#This Row],[Close Price]]-Table2[[#This Row],[50D EMA]])/Table2[[#This Row],[50D EMA]]</f>
        <v>0.11932237120602458</v>
      </c>
      <c r="U35" s="1">
        <f>(Table2[[#This Row],[Close Price]]-Table2[[#This Row],[200D EMA]])/Table2[[#This Row],[200D EMA]]</f>
        <v>0.28762551601117703</v>
      </c>
      <c r="V35">
        <v>1.3781896142622301</v>
      </c>
      <c r="W35">
        <v>805</v>
      </c>
      <c r="X35">
        <v>816.95</v>
      </c>
      <c r="Y35">
        <v>790.85</v>
      </c>
      <c r="Z35">
        <v>816.95</v>
      </c>
      <c r="AA35">
        <v>790.85</v>
      </c>
      <c r="AB35">
        <v>816.95</v>
      </c>
      <c r="AC35" s="1">
        <f>(Table2[[#This Row],[Close Price]]/Table2[[#This Row],[Day Low]])-1</f>
        <v>7.3291925465839292E-3</v>
      </c>
      <c r="AD35" s="1">
        <f>(Table2[[#This Row],[Day High]]/Table2[[#This Row],[Close Price]])-1</f>
        <v>7.4608459736096311E-3</v>
      </c>
      <c r="AE35" s="1">
        <f>(Table2[[#This Row],[Close Price]]/Table2[[#This Row],[Current Week Low]])-1</f>
        <v>2.5352468862616107E-2</v>
      </c>
      <c r="AF35" s="1">
        <f>(Table2[[#This Row],[Current Week High]]/Table2[[#This Row],[Close Price]])-1</f>
        <v>7.4608459736096311E-3</v>
      </c>
      <c r="AG35" s="1">
        <f>(Table2[[#This Row],[Close Price]]/Table2[[#This Row],[Current Month Low]])-1</f>
        <v>2.5352468862616107E-2</v>
      </c>
      <c r="AH35" s="1">
        <f>(Table2[[#This Row],[Current Month High]]/Table2[[#This Row],[Close Price]])-1</f>
        <v>7.4608459736096311E-3</v>
      </c>
      <c r="AI35">
        <v>0.746084597360963</v>
      </c>
      <c r="AJ35">
        <v>94.507076037418997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0.17</v>
      </c>
      <c r="AM35" t="s">
        <v>3219</v>
      </c>
      <c r="AN35">
        <v>9.3800000000000008</v>
      </c>
      <c r="AO35" t="s">
        <v>3219</v>
      </c>
      <c r="AP35">
        <v>0.20934229522503001</v>
      </c>
      <c r="AQ35">
        <f>(Table2[[#This Row],[Sharpe Ratio]]-AVERAGE(Table2[Sharpe Ratio]))/_xlfn.STDEV.P(Table2[Sharpe Ratio])</f>
        <v>1.7439462977201228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4.9014584407934914</v>
      </c>
      <c r="AS35">
        <f>_xlfn.RANK.AVG(Table2[[#This Row],[1Y Return vs Nifty Z-Score]],Table2[1Y Return vs Nifty Z-Score])</f>
        <v>97</v>
      </c>
      <c r="AT35">
        <f>_xlfn.RANK.AVG(Table2[[#This Row],[6M Return vs Nifty Z-Score]],Table2[6M Return vs Nifty Z-Score])</f>
        <v>102</v>
      </c>
      <c r="AU35">
        <f>_xlfn.RANK.AVG(Table2[[#This Row],[Sharpe Ratio Z-Score]],Table2[Sharpe Ratio Z-Score])</f>
        <v>24</v>
      </c>
      <c r="AV35">
        <f>(Table2[[#This Row],[Rank 1Y]]+Table2[[#This Row],[Rank 6M]]+Table2[[#This Row],[Rank Sharpe]])/3</f>
        <v>74.333333333333329</v>
      </c>
    </row>
    <row r="36" spans="1:48" x14ac:dyDescent="0.3">
      <c r="A36" t="s">
        <v>388</v>
      </c>
      <c r="B36" t="s">
        <v>389</v>
      </c>
      <c r="C36" t="s">
        <v>3173</v>
      </c>
      <c r="D36" t="s">
        <v>390</v>
      </c>
      <c r="E36">
        <v>61894.748216594999</v>
      </c>
      <c r="F36">
        <v>4572.05</v>
      </c>
      <c r="G36">
        <v>61.420980266422099</v>
      </c>
      <c r="H36">
        <f>(Table2[[#This Row],[1Y Return vs Nifty]]-AVERAGE(Table2[1Y Return vs Nifty]))/_xlfn.STDEV.P(Table2[1Y Return vs Nifty])</f>
        <v>0.82609580296889318</v>
      </c>
      <c r="I36">
        <v>0.27036106497804002</v>
      </c>
      <c r="J36">
        <f>(Table2[[#This Row],[1M Return vs Nifty]]-AVERAGE(Table2[1M Return vs Nifty]))/_xlfn.STDEV.P(Table2[1M Return vs Nifty])</f>
        <v>0.14132993096985377</v>
      </c>
      <c r="K36">
        <v>67.002594808080303</v>
      </c>
      <c r="L36">
        <f>(Table2[[#This Row],[6M Return vs Nifty]]-AVERAGE(Table2[6M Return vs Nifty]))/_xlfn.STDEV.P(Table2[6M Return vs Nifty])</f>
        <v>1.6752728544147713</v>
      </c>
      <c r="M36">
        <v>0.48119366929738899</v>
      </c>
      <c r="N36">
        <f>(Table2[[#This Row],[1W Return vs Nifty]]-AVERAGE(Table2[1W Return vs Nifty]))/_xlfn.STDEV.P(Table2[1W Return vs Nifty])</f>
        <v>-0.50118467649603959</v>
      </c>
      <c r="O36">
        <v>4552.84</v>
      </c>
      <c r="P36">
        <v>4260.3242767814099</v>
      </c>
      <c r="Q36">
        <v>3209.1925560616601</v>
      </c>
      <c r="R36">
        <v>49.637500847844798</v>
      </c>
      <c r="S36" s="1">
        <f>(Table2[[#This Row],[Close Price]]-Table2[[#This Row],[20D EMA]])/Table2[[#This Row],[20D EMA]]</f>
        <v>4.2193444092039336E-3</v>
      </c>
      <c r="T36" s="1">
        <f>(Table2[[#This Row],[Close Price]]-Table2[[#This Row],[50D EMA]])/Table2[[#This Row],[50D EMA]]</f>
        <v>7.3169482641845474E-2</v>
      </c>
      <c r="U36" s="1">
        <f>(Table2[[#This Row],[Close Price]]-Table2[[#This Row],[200D EMA]])/Table2[[#This Row],[200D EMA]]</f>
        <v>0.42467300423096044</v>
      </c>
      <c r="V36">
        <v>0.84515410715773898</v>
      </c>
      <c r="W36">
        <v>4485.6000000000004</v>
      </c>
      <c r="X36">
        <v>4595</v>
      </c>
      <c r="Y36">
        <v>4485.6000000000004</v>
      </c>
      <c r="Z36">
        <v>4687.8999999999996</v>
      </c>
      <c r="AA36">
        <v>4485.6000000000004</v>
      </c>
      <c r="AB36">
        <v>4687.8999999999996</v>
      </c>
      <c r="AC36" s="1">
        <f>(Table2[[#This Row],[Close Price]]/Table2[[#This Row],[Day Low]])-1</f>
        <v>1.9272784019974898E-2</v>
      </c>
      <c r="AD36" s="1">
        <f>(Table2[[#This Row],[Day High]]/Table2[[#This Row],[Close Price]])-1</f>
        <v>5.0196301440272872E-3</v>
      </c>
      <c r="AE36" s="1">
        <f>(Table2[[#This Row],[Close Price]]/Table2[[#This Row],[Current Week Low]])-1</f>
        <v>1.9272784019974898E-2</v>
      </c>
      <c r="AF36" s="1">
        <f>(Table2[[#This Row],[Current Week High]]/Table2[[#This Row],[Close Price]])-1</f>
        <v>2.5338743014621246E-2</v>
      </c>
      <c r="AG36" s="1">
        <f>(Table2[[#This Row],[Close Price]]/Table2[[#This Row],[Current Month Low]])-1</f>
        <v>1.9272784019974898E-2</v>
      </c>
      <c r="AH36" s="1">
        <f>(Table2[[#This Row],[Current Month High]]/Table2[[#This Row],[Close Price]])-1</f>
        <v>2.5338743014621246E-2</v>
      </c>
      <c r="AI36">
        <v>9.1370391837359595</v>
      </c>
      <c r="AJ36">
        <v>135.54519461116399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0.54</v>
      </c>
      <c r="AM36" t="s">
        <v>3219</v>
      </c>
      <c r="AN36">
        <v>0.53</v>
      </c>
      <c r="AO36" t="s">
        <v>3219</v>
      </c>
      <c r="AP36">
        <v>0.17285770099369799</v>
      </c>
      <c r="AQ36">
        <f>(Table2[[#This Row],[Sharpe Ratio]]-AVERAGE(Table2[Sharpe Ratio]))/_xlfn.STDEV.P(Table2[Sharpe Ratio])</f>
        <v>1.3204623665285788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3.4619762783860577</v>
      </c>
      <c r="AS36">
        <f>_xlfn.RANK.AVG(Table2[[#This Row],[1Y Return vs Nifty Z-Score]],Table2[1Y Return vs Nifty Z-Score])</f>
        <v>113</v>
      </c>
      <c r="AT36">
        <f>_xlfn.RANK.AVG(Table2[[#This Row],[6M Return vs Nifty Z-Score]],Table2[6M Return vs Nifty Z-Score])</f>
        <v>48</v>
      </c>
      <c r="AU36">
        <f>_xlfn.RANK.AVG(Table2[[#This Row],[Sharpe Ratio Z-Score]],Table2[Sharpe Ratio Z-Score])</f>
        <v>65</v>
      </c>
      <c r="AV36">
        <f>(Table2[[#This Row],[Rank 1Y]]+Table2[[#This Row],[Rank 6M]]+Table2[[#This Row],[Rank Sharpe]])/3</f>
        <v>75.333333333333329</v>
      </c>
    </row>
    <row r="37" spans="1:48" x14ac:dyDescent="0.3">
      <c r="A37" t="s">
        <v>245</v>
      </c>
      <c r="B37" t="s">
        <v>246</v>
      </c>
      <c r="C37" t="s">
        <v>3172</v>
      </c>
      <c r="D37" t="s">
        <v>247</v>
      </c>
      <c r="E37">
        <v>107799.12274560001</v>
      </c>
      <c r="F37">
        <v>12417.6</v>
      </c>
      <c r="G37">
        <v>190.827248433893</v>
      </c>
      <c r="H37">
        <f>(Table2[[#This Row],[1Y Return vs Nifty]]-AVERAGE(Table2[1Y Return vs Nifty]))/_xlfn.STDEV.P(Table2[1Y Return vs Nifty])</f>
        <v>3.3526490996549905</v>
      </c>
      <c r="I37">
        <v>13.525356848598699</v>
      </c>
      <c r="J37">
        <f>(Table2[[#This Row],[1M Return vs Nifty]]-AVERAGE(Table2[1M Return vs Nifty]))/_xlfn.STDEV.P(Table2[1M Return vs Nifty])</f>
        <v>1.5695396604299079</v>
      </c>
      <c r="K37">
        <v>58.517280225396298</v>
      </c>
      <c r="L37">
        <f>(Table2[[#This Row],[6M Return vs Nifty]]-AVERAGE(Table2[6M Return vs Nifty]))/_xlfn.STDEV.P(Table2[6M Return vs Nifty])</f>
        <v>1.4240909202730698</v>
      </c>
      <c r="M37">
        <v>5.5826256498120497</v>
      </c>
      <c r="N37">
        <f>(Table2[[#This Row],[1W Return vs Nifty]]-AVERAGE(Table2[1W Return vs Nifty]))/_xlfn.STDEV.P(Table2[1W Return vs Nifty])</f>
        <v>0.52775027825436593</v>
      </c>
      <c r="O37">
        <v>11755.93</v>
      </c>
      <c r="P37">
        <v>11460.964743906099</v>
      </c>
      <c r="Q37">
        <v>9715.2378762270291</v>
      </c>
      <c r="R37">
        <v>68.470578285028694</v>
      </c>
      <c r="S37" s="1">
        <f>(Table2[[#This Row],[Close Price]]-Table2[[#This Row],[20D EMA]])/Table2[[#This Row],[20D EMA]]</f>
        <v>5.6283935001314234E-2</v>
      </c>
      <c r="T37" s="1">
        <f>(Table2[[#This Row],[Close Price]]-Table2[[#This Row],[50D EMA]])/Table2[[#This Row],[50D EMA]]</f>
        <v>8.3468999117421866E-2</v>
      </c>
      <c r="U37" s="1">
        <f>(Table2[[#This Row],[Close Price]]-Table2[[#This Row],[200D EMA]])/Table2[[#This Row],[200D EMA]]</f>
        <v>0.2781570722406696</v>
      </c>
      <c r="V37">
        <v>0.56471932111046996</v>
      </c>
      <c r="W37">
        <v>12332.2</v>
      </c>
      <c r="X37">
        <v>12691.1</v>
      </c>
      <c r="Y37">
        <v>11670.9</v>
      </c>
      <c r="Z37">
        <v>12691.1</v>
      </c>
      <c r="AA37">
        <v>11670.9</v>
      </c>
      <c r="AB37">
        <v>12691.1</v>
      </c>
      <c r="AC37" s="1">
        <f>(Table2[[#This Row],[Close Price]]/Table2[[#This Row],[Day Low]])-1</f>
        <v>6.9249606720618306E-3</v>
      </c>
      <c r="AD37" s="1">
        <f>(Table2[[#This Row],[Day High]]/Table2[[#This Row],[Close Price]])-1</f>
        <v>2.2025190052828325E-2</v>
      </c>
      <c r="AE37" s="1">
        <f>(Table2[[#This Row],[Close Price]]/Table2[[#This Row],[Current Week Low]])-1</f>
        <v>6.397964167287884E-2</v>
      </c>
      <c r="AF37" s="1">
        <f>(Table2[[#This Row],[Current Week High]]/Table2[[#This Row],[Close Price]])-1</f>
        <v>2.2025190052828325E-2</v>
      </c>
      <c r="AG37" s="1">
        <f>(Table2[[#This Row],[Close Price]]/Table2[[#This Row],[Current Month Low]])-1</f>
        <v>6.397964167287884E-2</v>
      </c>
      <c r="AH37" s="1">
        <f>(Table2[[#This Row],[Current Month High]]/Table2[[#This Row],[Close Price]])-1</f>
        <v>2.2025190052828325E-2</v>
      </c>
      <c r="AI37">
        <v>2.2025190052828298</v>
      </c>
      <c r="AJ37">
        <v>212.943548387096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</v>
      </c>
      <c r="AM37" t="s">
        <v>3220</v>
      </c>
      <c r="AN37">
        <v>5.52</v>
      </c>
      <c r="AO37" t="s">
        <v>3219</v>
      </c>
      <c r="AP37">
        <v>0.116087025802174</v>
      </c>
      <c r="AQ37">
        <f>(Table2[[#This Row],[Sharpe Ratio]]-AVERAGE(Table2[Sharpe Ratio]))/_xlfn.STDEV.P(Table2[Sharpe Ratio])</f>
        <v>0.66151386475632545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7.5355438233686591</v>
      </c>
      <c r="AS37">
        <f>_xlfn.RANK.AVG(Table2[[#This Row],[1Y Return vs Nifty Z-Score]],Table2[1Y Return vs Nifty Z-Score])</f>
        <v>11</v>
      </c>
      <c r="AT37">
        <f>_xlfn.RANK.AVG(Table2[[#This Row],[6M Return vs Nifty Z-Score]],Table2[6M Return vs Nifty Z-Score])</f>
        <v>61</v>
      </c>
      <c r="AU37">
        <f>_xlfn.RANK.AVG(Table2[[#This Row],[Sharpe Ratio Z-Score]],Table2[Sharpe Ratio Z-Score])</f>
        <v>178</v>
      </c>
      <c r="AV37">
        <f>(Table2[[#This Row],[Rank 1Y]]+Table2[[#This Row],[Rank 6M]]+Table2[[#This Row],[Rank Sharpe]])/3</f>
        <v>83.333333333333329</v>
      </c>
    </row>
    <row r="38" spans="1:48" x14ac:dyDescent="0.3">
      <c r="A38" t="s">
        <v>864</v>
      </c>
      <c r="B38" t="s">
        <v>865</v>
      </c>
      <c r="C38" t="s">
        <v>3177</v>
      </c>
      <c r="D38" t="s">
        <v>51</v>
      </c>
      <c r="E38">
        <v>17957.763180000002</v>
      </c>
      <c r="F38">
        <v>2362.5</v>
      </c>
      <c r="G38">
        <v>65.532611002603602</v>
      </c>
      <c r="H38">
        <f>(Table2[[#This Row],[1Y Return vs Nifty]]-AVERAGE(Table2[1Y Return vs Nifty]))/_xlfn.STDEV.P(Table2[1Y Return vs Nifty])</f>
        <v>0.9063720858596982</v>
      </c>
      <c r="I38">
        <v>13.312459693954599</v>
      </c>
      <c r="J38">
        <f>(Table2[[#This Row],[1M Return vs Nifty]]-AVERAGE(Table2[1M Return vs Nifty]))/_xlfn.STDEV.P(Table2[1M Return vs Nifty])</f>
        <v>1.5466002500671527</v>
      </c>
      <c r="K38">
        <v>78.660108242188898</v>
      </c>
      <c r="L38">
        <f>(Table2[[#This Row],[6M Return vs Nifty]]-AVERAGE(Table2[6M Return vs Nifty]))/_xlfn.STDEV.P(Table2[6M Return vs Nifty])</f>
        <v>2.0203580888075843</v>
      </c>
      <c r="M38">
        <v>7.7701741304804601</v>
      </c>
      <c r="N38">
        <f>(Table2[[#This Row],[1W Return vs Nifty]]-AVERAGE(Table2[1W Return vs Nifty]))/_xlfn.STDEV.P(Table2[1W Return vs Nifty])</f>
        <v>0.96896856864187997</v>
      </c>
      <c r="O38">
        <v>2095.81</v>
      </c>
      <c r="P38">
        <v>1992.316145728</v>
      </c>
      <c r="Q38">
        <v>1672.2780995937701</v>
      </c>
      <c r="R38">
        <v>85.100224535669398</v>
      </c>
      <c r="S38" s="1">
        <f>(Table2[[#This Row],[Close Price]]-Table2[[#This Row],[20D EMA]])/Table2[[#This Row],[20D EMA]]</f>
        <v>0.12724913040781372</v>
      </c>
      <c r="T38" s="1">
        <f>(Table2[[#This Row],[Close Price]]-Table2[[#This Row],[50D EMA]])/Table2[[#This Row],[50D EMA]]</f>
        <v>0.18580577940190982</v>
      </c>
      <c r="U38" s="1">
        <f>(Table2[[#This Row],[Close Price]]-Table2[[#This Row],[200D EMA]])/Table2[[#This Row],[200D EMA]]</f>
        <v>0.4127434907949214</v>
      </c>
      <c r="V38">
        <v>0.95749713077421506</v>
      </c>
      <c r="W38">
        <v>2308.0500000000002</v>
      </c>
      <c r="X38">
        <v>2398</v>
      </c>
      <c r="Y38">
        <v>2205</v>
      </c>
      <c r="Z38">
        <v>2398</v>
      </c>
      <c r="AA38">
        <v>2205</v>
      </c>
      <c r="AB38">
        <v>2398</v>
      </c>
      <c r="AC38" s="1">
        <f>(Table2[[#This Row],[Close Price]]/Table2[[#This Row],[Day Low]])-1</f>
        <v>2.3591343341782034E-2</v>
      </c>
      <c r="AD38" s="1">
        <f>(Table2[[#This Row],[Day High]]/Table2[[#This Row],[Close Price]])-1</f>
        <v>1.5026455026454943E-2</v>
      </c>
      <c r="AE38" s="1">
        <f>(Table2[[#This Row],[Close Price]]/Table2[[#This Row],[Current Week Low]])-1</f>
        <v>7.1428571428571397E-2</v>
      </c>
      <c r="AF38" s="1">
        <f>(Table2[[#This Row],[Current Week High]]/Table2[[#This Row],[Close Price]])-1</f>
        <v>1.5026455026454943E-2</v>
      </c>
      <c r="AG38" s="1">
        <f>(Table2[[#This Row],[Close Price]]/Table2[[#This Row],[Current Month Low]])-1</f>
        <v>7.1428571428571397E-2</v>
      </c>
      <c r="AH38" s="1">
        <f>(Table2[[#This Row],[Current Month High]]/Table2[[#This Row],[Close Price]])-1</f>
        <v>1.5026455026454943E-2</v>
      </c>
      <c r="AI38">
        <v>1.5026455026454899</v>
      </c>
      <c r="AJ38">
        <v>100.551782682512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0.28000000000000003</v>
      </c>
      <c r="AM38" t="s">
        <v>3219</v>
      </c>
      <c r="AN38">
        <v>21.06</v>
      </c>
      <c r="AO38" t="s">
        <v>3219</v>
      </c>
      <c r="AP38">
        <v>0.13264417183112001</v>
      </c>
      <c r="AQ38">
        <f>(Table2[[#This Row],[Sharpe Ratio]]-AVERAGE(Table2[Sharpe Ratio]))/_xlfn.STDEV.P(Table2[Sharpe Ratio])</f>
        <v>0.85369594701254148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6.295994940388856</v>
      </c>
      <c r="AS38">
        <f>_xlfn.RANK.AVG(Table2[[#This Row],[1Y Return vs Nifty Z-Score]],Table2[1Y Return vs Nifty Z-Score])</f>
        <v>102</v>
      </c>
      <c r="AT38">
        <f>_xlfn.RANK.AVG(Table2[[#This Row],[6M Return vs Nifty Z-Score]],Table2[6M Return vs Nifty Z-Score])</f>
        <v>33</v>
      </c>
      <c r="AU38">
        <f>_xlfn.RANK.AVG(Table2[[#This Row],[Sharpe Ratio Z-Score]],Table2[Sharpe Ratio Z-Score])</f>
        <v>140</v>
      </c>
      <c r="AV38">
        <f>(Table2[[#This Row],[Rank 1Y]]+Table2[[#This Row],[Rank 6M]]+Table2[[#This Row],[Rank Sharpe]])/3</f>
        <v>91.666666666666671</v>
      </c>
    </row>
    <row r="39" spans="1:48" x14ac:dyDescent="0.3">
      <c r="A39" t="s">
        <v>1546</v>
      </c>
      <c r="B39" t="s">
        <v>1547</v>
      </c>
      <c r="C39" t="s">
        <v>3186</v>
      </c>
      <c r="D39" t="s">
        <v>131</v>
      </c>
      <c r="E39">
        <v>6693.0799741350002</v>
      </c>
      <c r="F39">
        <v>226.81</v>
      </c>
      <c r="G39">
        <v>85.190648348479101</v>
      </c>
      <c r="H39">
        <f>(Table2[[#This Row],[1Y Return vs Nifty]]-AVERAGE(Table2[1Y Return vs Nifty]))/_xlfn.STDEV.P(Table2[1Y Return vs Nifty])</f>
        <v>1.2901794528902009</v>
      </c>
      <c r="I39">
        <v>-5.8617738131167902</v>
      </c>
      <c r="J39">
        <f>(Table2[[#This Row],[1M Return vs Nifty]]-AVERAGE(Table2[1M Return vs Nifty]))/_xlfn.STDEV.P(Table2[1M Return vs Nifty])</f>
        <v>-0.51940016945603273</v>
      </c>
      <c r="K39">
        <v>40.112960453940097</v>
      </c>
      <c r="L39">
        <f>(Table2[[#This Row],[6M Return vs Nifty]]-AVERAGE(Table2[6M Return vs Nifty]))/_xlfn.STDEV.P(Table2[6M Return vs Nifty])</f>
        <v>0.87928700148960548</v>
      </c>
      <c r="M39">
        <v>9.1306407763251602</v>
      </c>
      <c r="N39">
        <f>(Table2[[#This Row],[1W Return vs Nifty]]-AVERAGE(Table2[1W Return vs Nifty]))/_xlfn.STDEV.P(Table2[1W Return vs Nifty])</f>
        <v>1.2433683238534412</v>
      </c>
      <c r="O39">
        <v>219.73</v>
      </c>
      <c r="P39">
        <v>225.043295740459</v>
      </c>
      <c r="Q39">
        <v>197.86397596292801</v>
      </c>
      <c r="R39">
        <v>63.923126260595303</v>
      </c>
      <c r="S39" s="1">
        <f>(Table2[[#This Row],[Close Price]]-Table2[[#This Row],[20D EMA]])/Table2[[#This Row],[20D EMA]]</f>
        <v>3.2221362581349895E-2</v>
      </c>
      <c r="T39" s="1">
        <f>(Table2[[#This Row],[Close Price]]-Table2[[#This Row],[50D EMA]])/Table2[[#This Row],[50D EMA]]</f>
        <v>7.8505082932065207E-3</v>
      </c>
      <c r="U39" s="1">
        <f>(Table2[[#This Row],[Close Price]]-Table2[[#This Row],[200D EMA]])/Table2[[#This Row],[200D EMA]]</f>
        <v>0.14629254211739559</v>
      </c>
      <c r="V39">
        <v>1.3835715301598801</v>
      </c>
      <c r="W39">
        <v>225.6</v>
      </c>
      <c r="X39">
        <v>231.44</v>
      </c>
      <c r="Y39">
        <v>216.9</v>
      </c>
      <c r="Z39">
        <v>232.5</v>
      </c>
      <c r="AA39">
        <v>216.9</v>
      </c>
      <c r="AB39">
        <v>232.5</v>
      </c>
      <c r="AC39" s="1">
        <f>(Table2[[#This Row],[Close Price]]/Table2[[#This Row],[Day Low]])-1</f>
        <v>5.363475177305066E-3</v>
      </c>
      <c r="AD39" s="1">
        <f>(Table2[[#This Row],[Day High]]/Table2[[#This Row],[Close Price]])-1</f>
        <v>2.0413562012256969E-2</v>
      </c>
      <c r="AE39" s="1">
        <f>(Table2[[#This Row],[Close Price]]/Table2[[#This Row],[Current Week Low]])-1</f>
        <v>4.5689257722452803E-2</v>
      </c>
      <c r="AF39" s="1">
        <f>(Table2[[#This Row],[Current Week High]]/Table2[[#This Row],[Close Price]])-1</f>
        <v>2.5087077289361215E-2</v>
      </c>
      <c r="AG39" s="1">
        <f>(Table2[[#This Row],[Close Price]]/Table2[[#This Row],[Current Month Low]])-1</f>
        <v>4.5689257722452803E-2</v>
      </c>
      <c r="AH39" s="1">
        <f>(Table2[[#This Row],[Current Month High]]/Table2[[#This Row],[Close Price]])-1</f>
        <v>2.5087077289361215E-2</v>
      </c>
      <c r="AI39">
        <v>19.020325382478699</v>
      </c>
      <c r="AJ39">
        <v>109.814986123959</v>
      </c>
      <c r="AK39" t="str">
        <f>IF(AND(Table2[[#This Row],[20D EMA]]&gt;Table2[[#This Row],[50D EMA]],Table2[[#This Row],[50D EMA]]&gt;Table2[[#This Row],[200D EMA]]),"Uptrend","Downtrend/NoTrend")</f>
        <v>Downtrend/NoTrend</v>
      </c>
      <c r="AL39">
        <v>-0.09</v>
      </c>
      <c r="AM39" t="s">
        <v>3218</v>
      </c>
      <c r="AN39">
        <v>12.06</v>
      </c>
      <c r="AO39" t="s">
        <v>3219</v>
      </c>
      <c r="AP39">
        <v>0.15145094630884001</v>
      </c>
      <c r="AQ39">
        <f>(Table2[[#This Row],[Sharpe Ratio]]-AVERAGE(Table2[Sharpe Ratio]))/_xlfn.STDEV.P(Table2[Sharpe Ratio])</f>
        <v>1.07198991345655</v>
      </c>
      <c r="AR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">
        <f>_xlfn.RANK.AVG(Table2[[#This Row],[1Y Return vs Nifty Z-Score]],Table2[1Y Return vs Nifty Z-Score])</f>
        <v>64</v>
      </c>
      <c r="AT39">
        <f>_xlfn.RANK.AVG(Table2[[#This Row],[6M Return vs Nifty Z-Score]],Table2[6M Return vs Nifty Z-Score])</f>
        <v>109</v>
      </c>
      <c r="AU39">
        <f>_xlfn.RANK.AVG(Table2[[#This Row],[Sharpe Ratio Z-Score]],Table2[Sharpe Ratio Z-Score])</f>
        <v>104</v>
      </c>
      <c r="AV39">
        <f>(Table2[[#This Row],[Rank 1Y]]+Table2[[#This Row],[Rank 6M]]+Table2[[#This Row],[Rank Sharpe]])/3</f>
        <v>92.333333333333329</v>
      </c>
    </row>
    <row r="40" spans="1:48" x14ac:dyDescent="0.3">
      <c r="A40" t="s">
        <v>506</v>
      </c>
      <c r="B40" t="s">
        <v>507</v>
      </c>
      <c r="C40" t="s">
        <v>3173</v>
      </c>
      <c r="D40" t="s">
        <v>508</v>
      </c>
      <c r="E40">
        <v>43772.894492599997</v>
      </c>
      <c r="F40">
        <v>1128.4000000000001</v>
      </c>
      <c r="G40">
        <v>73.691807870863599</v>
      </c>
      <c r="H40">
        <f>(Table2[[#This Row],[1Y Return vs Nifty]]-AVERAGE(Table2[1Y Return vs Nifty]))/_xlfn.STDEV.P(Table2[1Y Return vs Nifty])</f>
        <v>1.0656738417772305</v>
      </c>
      <c r="I40">
        <v>5.1641461029971696</v>
      </c>
      <c r="J40">
        <f>(Table2[[#This Row],[1M Return vs Nifty]]-AVERAGE(Table2[1M Return vs Nifty]))/_xlfn.STDEV.P(Table2[1M Return vs Nifty])</f>
        <v>0.66862933711691397</v>
      </c>
      <c r="K40">
        <v>40.766310484386899</v>
      </c>
      <c r="L40">
        <f>(Table2[[#This Row],[6M Return vs Nifty]]-AVERAGE(Table2[6M Return vs Nifty]))/_xlfn.STDEV.P(Table2[6M Return vs Nifty])</f>
        <v>0.89862744228529101</v>
      </c>
      <c r="M40">
        <v>3.0444885388571898</v>
      </c>
      <c r="N40">
        <f>(Table2[[#This Row],[1W Return vs Nifty]]-AVERAGE(Table2[1W Return vs Nifty]))/_xlfn.STDEV.P(Table2[1W Return vs Nifty])</f>
        <v>1.5819901962806845E-2</v>
      </c>
      <c r="O40">
        <v>1094.3800000000001</v>
      </c>
      <c r="P40">
        <v>1069.26478949433</v>
      </c>
      <c r="Q40">
        <v>930.94646574703302</v>
      </c>
      <c r="R40">
        <v>59.554929936185196</v>
      </c>
      <c r="S40" s="1">
        <f>(Table2[[#This Row],[Close Price]]-Table2[[#This Row],[20D EMA]])/Table2[[#This Row],[20D EMA]]</f>
        <v>3.1086094409620037E-2</v>
      </c>
      <c r="T40" s="1">
        <f>(Table2[[#This Row],[Close Price]]-Table2[[#This Row],[50D EMA]])/Table2[[#This Row],[50D EMA]]</f>
        <v>5.5304552330425055E-2</v>
      </c>
      <c r="U40" s="1">
        <f>(Table2[[#This Row],[Close Price]]-Table2[[#This Row],[200D EMA]])/Table2[[#This Row],[200D EMA]]</f>
        <v>0.21209977320717527</v>
      </c>
      <c r="V40">
        <v>1.0522470756306199</v>
      </c>
      <c r="W40">
        <v>1125.05</v>
      </c>
      <c r="X40">
        <v>1162.7</v>
      </c>
      <c r="Y40">
        <v>1094</v>
      </c>
      <c r="Z40">
        <v>1177.7</v>
      </c>
      <c r="AA40">
        <v>1094</v>
      </c>
      <c r="AB40">
        <v>1177.7</v>
      </c>
      <c r="AC40" s="1">
        <f>(Table2[[#This Row],[Close Price]]/Table2[[#This Row],[Day Low]])-1</f>
        <v>2.977645437980625E-3</v>
      </c>
      <c r="AD40" s="1">
        <f>(Table2[[#This Row],[Day High]]/Table2[[#This Row],[Close Price]])-1</f>
        <v>3.0397022332506074E-2</v>
      </c>
      <c r="AE40" s="1">
        <f>(Table2[[#This Row],[Close Price]]/Table2[[#This Row],[Current Week Low]])-1</f>
        <v>3.1444241316270549E-2</v>
      </c>
      <c r="AF40" s="1">
        <f>(Table2[[#This Row],[Current Week High]]/Table2[[#This Row],[Close Price]])-1</f>
        <v>4.3690180786954969E-2</v>
      </c>
      <c r="AG40" s="1">
        <f>(Table2[[#This Row],[Close Price]]/Table2[[#This Row],[Current Month Low]])-1</f>
        <v>3.1444241316270549E-2</v>
      </c>
      <c r="AH40" s="1">
        <f>(Table2[[#This Row],[Current Month High]]/Table2[[#This Row],[Close Price]])-1</f>
        <v>4.3690180786954969E-2</v>
      </c>
      <c r="AI40">
        <v>7.6745834810350901</v>
      </c>
      <c r="AJ40">
        <v>90.769230769230703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0.01</v>
      </c>
      <c r="AM40" t="s">
        <v>3219</v>
      </c>
      <c r="AN40">
        <v>7.43</v>
      </c>
      <c r="AO40" t="s">
        <v>3219</v>
      </c>
      <c r="AP40">
        <v>0.159722338487327</v>
      </c>
      <c r="AQ40">
        <f>(Table2[[#This Row],[Sharpe Ratio]]-AVERAGE(Table2[Sharpe Ratio]))/_xlfn.STDEV.P(Table2[Sharpe Ratio])</f>
        <v>1.1679976051952332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3.8167481283374753</v>
      </c>
      <c r="AS40">
        <f>_xlfn.RANK.AVG(Table2[[#This Row],[1Y Return vs Nifty Z-Score]],Table2[1Y Return vs Nifty Z-Score])</f>
        <v>83</v>
      </c>
      <c r="AT40">
        <f>_xlfn.RANK.AVG(Table2[[#This Row],[6M Return vs Nifty Z-Score]],Table2[6M Return vs Nifty Z-Score])</f>
        <v>107</v>
      </c>
      <c r="AU40">
        <f>_xlfn.RANK.AVG(Table2[[#This Row],[Sharpe Ratio Z-Score]],Table2[Sharpe Ratio Z-Score])</f>
        <v>88</v>
      </c>
      <c r="AV40">
        <f>(Table2[[#This Row],[Rank 1Y]]+Table2[[#This Row],[Rank 6M]]+Table2[[#This Row],[Rank Sharpe]])/3</f>
        <v>92.666666666666671</v>
      </c>
    </row>
    <row r="41" spans="1:48" x14ac:dyDescent="0.3">
      <c r="A41" t="s">
        <v>613</v>
      </c>
      <c r="B41" t="s">
        <v>614</v>
      </c>
      <c r="C41" t="s">
        <v>3190</v>
      </c>
      <c r="D41" t="s">
        <v>585</v>
      </c>
      <c r="E41">
        <v>31958.3236321</v>
      </c>
      <c r="F41">
        <v>2891.45</v>
      </c>
      <c r="G41">
        <v>97.472427317673294</v>
      </c>
      <c r="H41">
        <f>(Table2[[#This Row],[1Y Return vs Nifty]]-AVERAGE(Table2[1Y Return vs Nifty]))/_xlfn.STDEV.P(Table2[1Y Return vs Nifty])</f>
        <v>1.5299713082864896</v>
      </c>
      <c r="I41">
        <v>1.42746300664592</v>
      </c>
      <c r="J41">
        <f>(Table2[[#This Row],[1M Return vs Nifty]]-AVERAGE(Table2[1M Return vs Nifty]))/_xlfn.STDEV.P(Table2[1M Return vs Nifty])</f>
        <v>0.26600626267486288</v>
      </c>
      <c r="K41">
        <v>40.6396898658585</v>
      </c>
      <c r="L41">
        <f>(Table2[[#This Row],[6M Return vs Nifty]]-AVERAGE(Table2[6M Return vs Nifty]))/_xlfn.STDEV.P(Table2[6M Return vs Nifty])</f>
        <v>0.89487922393059549</v>
      </c>
      <c r="M41">
        <v>8.1079367822559405</v>
      </c>
      <c r="N41">
        <f>(Table2[[#This Row],[1W Return vs Nifty]]-AVERAGE(Table2[1W Return vs Nifty]))/_xlfn.STDEV.P(Table2[1W Return vs Nifty])</f>
        <v>1.0370937147084007</v>
      </c>
      <c r="O41">
        <v>2735.11</v>
      </c>
      <c r="P41">
        <v>2693.9683464095901</v>
      </c>
      <c r="Q41">
        <v>2255.7355094714098</v>
      </c>
      <c r="R41">
        <v>69.237942070577006</v>
      </c>
      <c r="S41" s="1">
        <f>(Table2[[#This Row],[Close Price]]-Table2[[#This Row],[20D EMA]])/Table2[[#This Row],[20D EMA]]</f>
        <v>5.7160406711247329E-2</v>
      </c>
      <c r="T41" s="1">
        <f>(Table2[[#This Row],[Close Price]]-Table2[[#This Row],[50D EMA]])/Table2[[#This Row],[50D EMA]]</f>
        <v>7.3305112828665961E-2</v>
      </c>
      <c r="U41" s="1">
        <f>(Table2[[#This Row],[Close Price]]-Table2[[#This Row],[200D EMA]])/Table2[[#This Row],[200D EMA]]</f>
        <v>0.28182137837496646</v>
      </c>
      <c r="V41">
        <v>0.53599336408055598</v>
      </c>
      <c r="W41">
        <v>2835</v>
      </c>
      <c r="X41">
        <v>2911</v>
      </c>
      <c r="Y41">
        <v>2725</v>
      </c>
      <c r="Z41">
        <v>2919.1</v>
      </c>
      <c r="AA41">
        <v>2725</v>
      </c>
      <c r="AB41">
        <v>2919.1</v>
      </c>
      <c r="AC41" s="1">
        <f>(Table2[[#This Row],[Close Price]]/Table2[[#This Row],[Day Low]])-1</f>
        <v>1.9911816578483288E-2</v>
      </c>
      <c r="AD41" s="1">
        <f>(Table2[[#This Row],[Day High]]/Table2[[#This Row],[Close Price]])-1</f>
        <v>6.7613135278148384E-3</v>
      </c>
      <c r="AE41" s="1">
        <f>(Table2[[#This Row],[Close Price]]/Table2[[#This Row],[Current Week Low]])-1</f>
        <v>6.108256880733931E-2</v>
      </c>
      <c r="AF41" s="1">
        <f>(Table2[[#This Row],[Current Week High]]/Table2[[#This Row],[Close Price]])-1</f>
        <v>9.5626761659375337E-3</v>
      </c>
      <c r="AG41" s="1">
        <f>(Table2[[#This Row],[Close Price]]/Table2[[#This Row],[Current Month Low]])-1</f>
        <v>6.108256880733931E-2</v>
      </c>
      <c r="AH41" s="1">
        <f>(Table2[[#This Row],[Current Month High]]/Table2[[#This Row],[Close Price]])-1</f>
        <v>9.5626761659375337E-3</v>
      </c>
      <c r="AI41">
        <v>8.5960331321655197</v>
      </c>
      <c r="AJ41">
        <v>143.91159475304701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0.08</v>
      </c>
      <c r="AM41" t="s">
        <v>3219</v>
      </c>
      <c r="AN41">
        <v>11.23</v>
      </c>
      <c r="AO41" t="s">
        <v>3219</v>
      </c>
      <c r="AP41">
        <v>0.14557668025506901</v>
      </c>
      <c r="AQ41">
        <f>(Table2[[#This Row],[Sharpe Ratio]]-AVERAGE(Table2[Sharpe Ratio]))/_xlfn.STDEV.P(Table2[Sharpe Ratio])</f>
        <v>1.0038061407237935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4.7317566503241419</v>
      </c>
      <c r="AS41">
        <f>_xlfn.RANK.AVG(Table2[[#This Row],[1Y Return vs Nifty Z-Score]],Table2[1Y Return vs Nifty Z-Score])</f>
        <v>53</v>
      </c>
      <c r="AT41">
        <f>_xlfn.RANK.AVG(Table2[[#This Row],[6M Return vs Nifty Z-Score]],Table2[6M Return vs Nifty Z-Score])</f>
        <v>108</v>
      </c>
      <c r="AU41">
        <f>_xlfn.RANK.AVG(Table2[[#This Row],[Sharpe Ratio Z-Score]],Table2[Sharpe Ratio Z-Score])</f>
        <v>117</v>
      </c>
      <c r="AV41">
        <f>(Table2[[#This Row],[Rank 1Y]]+Table2[[#This Row],[Rank 6M]]+Table2[[#This Row],[Rank Sharpe]])/3</f>
        <v>92.666666666666671</v>
      </c>
    </row>
    <row r="42" spans="1:48" x14ac:dyDescent="0.3">
      <c r="A42" t="s">
        <v>307</v>
      </c>
      <c r="B42" t="s">
        <v>308</v>
      </c>
      <c r="C42" t="s">
        <v>3172</v>
      </c>
      <c r="D42" t="s">
        <v>247</v>
      </c>
      <c r="E42">
        <v>92123.026828204995</v>
      </c>
      <c r="F42">
        <v>6011.35</v>
      </c>
      <c r="G42">
        <v>69.300115037210304</v>
      </c>
      <c r="H42">
        <f>(Table2[[#This Row],[1Y Return vs Nifty]]-AVERAGE(Table2[1Y Return vs Nifty]))/_xlfn.STDEV.P(Table2[1Y Return vs Nifty])</f>
        <v>0.97992957170416284</v>
      </c>
      <c r="I42">
        <v>11.5683977532341</v>
      </c>
      <c r="J42">
        <f>(Table2[[#This Row],[1M Return vs Nifty]]-AVERAGE(Table2[1M Return vs Nifty]))/_xlfn.STDEV.P(Table2[1M Return vs Nifty])</f>
        <v>1.358679689911561</v>
      </c>
      <c r="K42">
        <v>67.5415970234762</v>
      </c>
      <c r="L42">
        <f>(Table2[[#This Row],[6M Return vs Nifty]]-AVERAGE(Table2[6M Return vs Nifty]))/_xlfn.STDEV.P(Table2[6M Return vs Nifty])</f>
        <v>1.6912283758807742</v>
      </c>
      <c r="M42">
        <v>0.40194623700128002</v>
      </c>
      <c r="N42">
        <f>(Table2[[#This Row],[1W Return vs Nifty]]-AVERAGE(Table2[1W Return vs Nifty]))/_xlfn.STDEV.P(Table2[1W Return vs Nifty])</f>
        <v>-0.51716851269637176</v>
      </c>
      <c r="O42">
        <v>5803.62</v>
      </c>
      <c r="P42">
        <v>5582.6224942172503</v>
      </c>
      <c r="Q42">
        <v>4720.9818933977704</v>
      </c>
      <c r="R42">
        <v>67.352782250076004</v>
      </c>
      <c r="S42" s="1">
        <f>(Table2[[#This Row],[Close Price]]-Table2[[#This Row],[20D EMA]])/Table2[[#This Row],[20D EMA]]</f>
        <v>3.5793177361715701E-2</v>
      </c>
      <c r="T42" s="1">
        <f>(Table2[[#This Row],[Close Price]]-Table2[[#This Row],[50D EMA]])/Table2[[#This Row],[50D EMA]]</f>
        <v>7.6796793304015579E-2</v>
      </c>
      <c r="U42" s="1">
        <f>(Table2[[#This Row],[Close Price]]-Table2[[#This Row],[200D EMA]])/Table2[[#This Row],[200D EMA]]</f>
        <v>0.27332621385538303</v>
      </c>
      <c r="V42">
        <v>0.99118903850227302</v>
      </c>
      <c r="W42">
        <v>5963.5</v>
      </c>
      <c r="X42">
        <v>6079.95</v>
      </c>
      <c r="Y42">
        <v>5853.65</v>
      </c>
      <c r="Z42">
        <v>6079.95</v>
      </c>
      <c r="AA42">
        <v>5853.65</v>
      </c>
      <c r="AB42">
        <v>6079.95</v>
      </c>
      <c r="AC42" s="1">
        <f>(Table2[[#This Row],[Close Price]]/Table2[[#This Row],[Day Low]])-1</f>
        <v>8.0238115200805815E-3</v>
      </c>
      <c r="AD42" s="1">
        <f>(Table2[[#This Row],[Day High]]/Table2[[#This Row],[Close Price]])-1</f>
        <v>1.1411746113601628E-2</v>
      </c>
      <c r="AE42" s="1">
        <f>(Table2[[#This Row],[Close Price]]/Table2[[#This Row],[Current Week Low]])-1</f>
        <v>2.6940455954831632E-2</v>
      </c>
      <c r="AF42" s="1">
        <f>(Table2[[#This Row],[Current Week High]]/Table2[[#This Row],[Close Price]])-1</f>
        <v>1.1411746113601628E-2</v>
      </c>
      <c r="AG42" s="1">
        <f>(Table2[[#This Row],[Close Price]]/Table2[[#This Row],[Current Month Low]])-1</f>
        <v>2.6940455954831632E-2</v>
      </c>
      <c r="AH42" s="1">
        <f>(Table2[[#This Row],[Current Month High]]/Table2[[#This Row],[Close Price]])-1</f>
        <v>1.1411746113601628E-2</v>
      </c>
      <c r="AI42">
        <v>1.14117461136016</v>
      </c>
      <c r="AJ42">
        <v>91.725138738279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0.11</v>
      </c>
      <c r="AM42" t="s">
        <v>3219</v>
      </c>
      <c r="AN42">
        <v>5.21</v>
      </c>
      <c r="AO42" t="s">
        <v>3219</v>
      </c>
      <c r="AP42">
        <v>0.12848003879029099</v>
      </c>
      <c r="AQ42">
        <f>(Table2[[#This Row],[Sharpe Ratio]]-AVERAGE(Table2[Sharpe Ratio]))/_xlfn.STDEV.P(Table2[Sharpe Ratio])</f>
        <v>0.80536202779848398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4.3180311525986106</v>
      </c>
      <c r="AS42">
        <f>_xlfn.RANK.AVG(Table2[[#This Row],[1Y Return vs Nifty Z-Score]],Table2[1Y Return vs Nifty Z-Score])</f>
        <v>93</v>
      </c>
      <c r="AT42">
        <f>_xlfn.RANK.AVG(Table2[[#This Row],[6M Return vs Nifty Z-Score]],Table2[6M Return vs Nifty Z-Score])</f>
        <v>47</v>
      </c>
      <c r="AU42">
        <f>_xlfn.RANK.AVG(Table2[[#This Row],[Sharpe Ratio Z-Score]],Table2[Sharpe Ratio Z-Score])</f>
        <v>146</v>
      </c>
      <c r="AV42">
        <f>(Table2[[#This Row],[Rank 1Y]]+Table2[[#This Row],[Rank 6M]]+Table2[[#This Row],[Rank Sharpe]])/3</f>
        <v>95.333333333333329</v>
      </c>
    </row>
    <row r="43" spans="1:48" x14ac:dyDescent="0.3">
      <c r="A43" t="s">
        <v>523</v>
      </c>
      <c r="B43" t="s">
        <v>524</v>
      </c>
      <c r="C43" t="s">
        <v>3181</v>
      </c>
      <c r="D43" t="s">
        <v>238</v>
      </c>
      <c r="E43">
        <v>40722.637747000001</v>
      </c>
      <c r="F43">
        <v>10138</v>
      </c>
      <c r="G43">
        <v>65.855921417529402</v>
      </c>
      <c r="H43">
        <f>(Table2[[#This Row],[1Y Return vs Nifty]]-AVERAGE(Table2[1Y Return vs Nifty]))/_xlfn.STDEV.P(Table2[1Y Return vs Nifty])</f>
        <v>0.91268446165301442</v>
      </c>
      <c r="I43">
        <v>1.02205019828183</v>
      </c>
      <c r="J43">
        <f>(Table2[[#This Row],[1M Return vs Nifty]]-AVERAGE(Table2[1M Return vs Nifty]))/_xlfn.STDEV.P(Table2[1M Return vs Nifty])</f>
        <v>0.22232352396974664</v>
      </c>
      <c r="K43">
        <v>22.3742009109591</v>
      </c>
      <c r="L43">
        <f>(Table2[[#This Row],[6M Return vs Nifty]]-AVERAGE(Table2[6M Return vs Nifty]))/_xlfn.STDEV.P(Table2[6M Return vs Nifty])</f>
        <v>0.35418496928290416</v>
      </c>
      <c r="M43">
        <v>3.4552383863949299</v>
      </c>
      <c r="N43">
        <f>(Table2[[#This Row],[1W Return vs Nifty]]-AVERAGE(Table2[1W Return vs Nifty]))/_xlfn.STDEV.P(Table2[1W Return vs Nifty])</f>
        <v>9.866622381993817E-2</v>
      </c>
      <c r="O43">
        <v>9705.7900000000009</v>
      </c>
      <c r="P43">
        <v>9572.10633886094</v>
      </c>
      <c r="Q43">
        <v>8347.0309197487204</v>
      </c>
      <c r="R43">
        <v>69.587923362774703</v>
      </c>
      <c r="S43" s="1">
        <f>(Table2[[#This Row],[Close Price]]-Table2[[#This Row],[20D EMA]])/Table2[[#This Row],[20D EMA]]</f>
        <v>4.4531150993376026E-2</v>
      </c>
      <c r="T43" s="1">
        <f>(Table2[[#This Row],[Close Price]]-Table2[[#This Row],[50D EMA]])/Table2[[#This Row],[50D EMA]]</f>
        <v>5.9119032019278643E-2</v>
      </c>
      <c r="U43" s="1">
        <f>(Table2[[#This Row],[Close Price]]-Table2[[#This Row],[200D EMA]])/Table2[[#This Row],[200D EMA]]</f>
        <v>0.21456360920071865</v>
      </c>
      <c r="V43">
        <v>1.03407288341295</v>
      </c>
      <c r="W43">
        <v>10105</v>
      </c>
      <c r="X43">
        <v>10478.950000000001</v>
      </c>
      <c r="Y43">
        <v>9922.5</v>
      </c>
      <c r="Z43">
        <v>10500</v>
      </c>
      <c r="AA43">
        <v>9922.5</v>
      </c>
      <c r="AB43">
        <v>10500</v>
      </c>
      <c r="AC43" s="1">
        <f>(Table2[[#This Row],[Close Price]]/Table2[[#This Row],[Day Low]])-1</f>
        <v>3.265710044532355E-3</v>
      </c>
      <c r="AD43" s="1">
        <f>(Table2[[#This Row],[Day High]]/Table2[[#This Row],[Close Price]])-1</f>
        <v>3.3630893667390138E-2</v>
      </c>
      <c r="AE43" s="1">
        <f>(Table2[[#This Row],[Close Price]]/Table2[[#This Row],[Current Week Low]])-1</f>
        <v>2.1718316956412131E-2</v>
      </c>
      <c r="AF43" s="1">
        <f>(Table2[[#This Row],[Current Week High]]/Table2[[#This Row],[Close Price]])-1</f>
        <v>3.570724008680215E-2</v>
      </c>
      <c r="AG43" s="1">
        <f>(Table2[[#This Row],[Close Price]]/Table2[[#This Row],[Current Month Low]])-1</f>
        <v>2.1718316956412131E-2</v>
      </c>
      <c r="AH43" s="1">
        <f>(Table2[[#This Row],[Current Month High]]/Table2[[#This Row],[Close Price]])-1</f>
        <v>3.570724008680215E-2</v>
      </c>
      <c r="AI43">
        <v>8.5026632471887993</v>
      </c>
      <c r="AJ43">
        <v>96.816152203455601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0.03</v>
      </c>
      <c r="AM43" t="s">
        <v>3219</v>
      </c>
      <c r="AN43">
        <v>13.16</v>
      </c>
      <c r="AO43" t="s">
        <v>3219</v>
      </c>
      <c r="AP43">
        <v>0.279206862833209</v>
      </c>
      <c r="AQ43">
        <f>(Table2[[#This Row],[Sharpe Ratio]]-AVERAGE(Table2[Sharpe Ratio]))/_xlfn.STDEV.P(Table2[Sharpe Ratio])</f>
        <v>2.5548782092583058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4.1427373879839093</v>
      </c>
      <c r="AS43">
        <f>_xlfn.RANK.AVG(Table2[[#This Row],[1Y Return vs Nifty Z-Score]],Table2[1Y Return vs Nifty Z-Score])</f>
        <v>101</v>
      </c>
      <c r="AT43">
        <f>_xlfn.RANK.AVG(Table2[[#This Row],[6M Return vs Nifty Z-Score]],Table2[6M Return vs Nifty Z-Score])</f>
        <v>185</v>
      </c>
      <c r="AU43">
        <f>_xlfn.RANK.AVG(Table2[[#This Row],[Sharpe Ratio Z-Score]],Table2[Sharpe Ratio Z-Score])</f>
        <v>3</v>
      </c>
      <c r="AV43">
        <f>(Table2[[#This Row],[Rank 1Y]]+Table2[[#This Row],[Rank 6M]]+Table2[[#This Row],[Rank Sharpe]])/3</f>
        <v>96.333333333333329</v>
      </c>
    </row>
    <row r="44" spans="1:48" x14ac:dyDescent="0.3">
      <c r="A44" t="s">
        <v>797</v>
      </c>
      <c r="B44" t="s">
        <v>798</v>
      </c>
      <c r="C44" t="s">
        <v>3181</v>
      </c>
      <c r="D44" t="s">
        <v>268</v>
      </c>
      <c r="E44">
        <v>20349.590039999999</v>
      </c>
      <c r="F44">
        <v>1776.45</v>
      </c>
      <c r="G44">
        <v>84.237257339683097</v>
      </c>
      <c r="H44">
        <f>(Table2[[#This Row],[1Y Return vs Nifty]]-AVERAGE(Table2[1Y Return vs Nifty]))/_xlfn.STDEV.P(Table2[1Y Return vs Nifty])</f>
        <v>1.2715652603134773</v>
      </c>
      <c r="I44">
        <v>4.0372621325199001</v>
      </c>
      <c r="J44">
        <f>(Table2[[#This Row],[1M Return vs Nifty]]-AVERAGE(Table2[1M Return vs Nifty]))/_xlfn.STDEV.P(Table2[1M Return vs Nifty])</f>
        <v>0.54720895518084434</v>
      </c>
      <c r="K44">
        <v>27.455771569316699</v>
      </c>
      <c r="L44">
        <f>(Table2[[#This Row],[6M Return vs Nifty]]-AVERAGE(Table2[6M Return vs Nifty]))/_xlfn.STDEV.P(Table2[6M Return vs Nifty])</f>
        <v>0.50460941542526982</v>
      </c>
      <c r="M44">
        <v>9.1855007787167597</v>
      </c>
      <c r="N44">
        <f>(Table2[[#This Row],[1W Return vs Nifty]]-AVERAGE(Table2[1W Return vs Nifty]))/_xlfn.STDEV.P(Table2[1W Return vs Nifty])</f>
        <v>1.2544333295800711</v>
      </c>
      <c r="O44">
        <v>1591.2</v>
      </c>
      <c r="P44">
        <v>1629.0016762125699</v>
      </c>
      <c r="Q44">
        <v>1519.3106730694999</v>
      </c>
      <c r="R44">
        <v>75.757851181923201</v>
      </c>
      <c r="S44" s="1">
        <f>(Table2[[#This Row],[Close Price]]-Table2[[#This Row],[20D EMA]])/Table2[[#This Row],[20D EMA]]</f>
        <v>0.11642156862745098</v>
      </c>
      <c r="T44" s="1">
        <f>(Table2[[#This Row],[Close Price]]-Table2[[#This Row],[50D EMA]])/Table2[[#This Row],[50D EMA]]</f>
        <v>9.051453165490142E-2</v>
      </c>
      <c r="U44" s="1">
        <f>(Table2[[#This Row],[Close Price]]-Table2[[#This Row],[200D EMA]])/Table2[[#This Row],[200D EMA]]</f>
        <v>0.16924736427408582</v>
      </c>
      <c r="V44">
        <v>0.93065881221390501</v>
      </c>
      <c r="W44">
        <v>1740.05</v>
      </c>
      <c r="X44">
        <v>1815.35</v>
      </c>
      <c r="Y44">
        <v>1644.35</v>
      </c>
      <c r="Z44">
        <v>1815.35</v>
      </c>
      <c r="AA44">
        <v>1644.35</v>
      </c>
      <c r="AB44">
        <v>1815.35</v>
      </c>
      <c r="AC44" s="1">
        <f>(Table2[[#This Row],[Close Price]]/Table2[[#This Row],[Day Low]])-1</f>
        <v>2.0918939110945223E-2</v>
      </c>
      <c r="AD44" s="1">
        <f>(Table2[[#This Row],[Day High]]/Table2[[#This Row],[Close Price]])-1</f>
        <v>2.1897604773565282E-2</v>
      </c>
      <c r="AE44" s="1">
        <f>(Table2[[#This Row],[Close Price]]/Table2[[#This Row],[Current Week Low]])-1</f>
        <v>8.0335694955453674E-2</v>
      </c>
      <c r="AF44" s="1">
        <f>(Table2[[#This Row],[Current Week High]]/Table2[[#This Row],[Close Price]])-1</f>
        <v>2.1897604773565282E-2</v>
      </c>
      <c r="AG44" s="1">
        <f>(Table2[[#This Row],[Close Price]]/Table2[[#This Row],[Current Month Low]])-1</f>
        <v>8.0335694955453674E-2</v>
      </c>
      <c r="AH44" s="1">
        <f>(Table2[[#This Row],[Current Month High]]/Table2[[#This Row],[Close Price]])-1</f>
        <v>2.1897604773565282E-2</v>
      </c>
      <c r="AI44">
        <v>59.520391792620103</v>
      </c>
      <c r="AJ44">
        <v>163.78350285841501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0.05</v>
      </c>
      <c r="AM44" t="s">
        <v>3219</v>
      </c>
      <c r="AN44">
        <v>26.31</v>
      </c>
      <c r="AO44" t="s">
        <v>3219</v>
      </c>
      <c r="AP44">
        <v>0.174305517828758</v>
      </c>
      <c r="AQ44">
        <f>(Table2[[#This Row],[Sharpe Ratio]]-AVERAGE(Table2[Sharpe Ratio]))/_xlfn.STDEV.P(Table2[Sharpe Ratio])</f>
        <v>1.337267464073832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69</v>
      </c>
      <c r="AT44">
        <f>_xlfn.RANK.AVG(Table2[[#This Row],[6M Return vs Nifty Z-Score]],Table2[6M Return vs Nifty Z-Score])</f>
        <v>159</v>
      </c>
      <c r="AU44">
        <f>_xlfn.RANK.AVG(Table2[[#This Row],[Sharpe Ratio Z-Score]],Table2[Sharpe Ratio Z-Score])</f>
        <v>61</v>
      </c>
      <c r="AV44">
        <f>(Table2[[#This Row],[Rank 1Y]]+Table2[[#This Row],[Rank 6M]]+Table2[[#This Row],[Rank Sharpe]])/3</f>
        <v>96.333333333333329</v>
      </c>
    </row>
    <row r="45" spans="1:48" x14ac:dyDescent="0.3">
      <c r="A45" t="s">
        <v>601</v>
      </c>
      <c r="B45" t="s">
        <v>602</v>
      </c>
      <c r="C45" t="s">
        <v>3177</v>
      </c>
      <c r="D45" t="s">
        <v>51</v>
      </c>
      <c r="E45">
        <v>33069.260609179997</v>
      </c>
      <c r="F45">
        <v>1299.05</v>
      </c>
      <c r="G45">
        <v>72.961373328778606</v>
      </c>
      <c r="H45">
        <f>(Table2[[#This Row],[1Y Return vs Nifty]]-AVERAGE(Table2[1Y Return vs Nifty]))/_xlfn.STDEV.P(Table2[1Y Return vs Nifty])</f>
        <v>1.0514126948756761</v>
      </c>
      <c r="I45">
        <v>-4.5411465553227801</v>
      </c>
      <c r="J45">
        <f>(Table2[[#This Row],[1M Return vs Nifty]]-AVERAGE(Table2[1M Return vs Nifty]))/_xlfn.STDEV.P(Table2[1M Return vs Nifty])</f>
        <v>-0.37710418314555261</v>
      </c>
      <c r="K45">
        <v>98.331615048886903</v>
      </c>
      <c r="L45">
        <f>(Table2[[#This Row],[6M Return vs Nifty]]-AVERAGE(Table2[6M Return vs Nifty]))/_xlfn.STDEV.P(Table2[6M Return vs Nifty])</f>
        <v>2.6026732262182128</v>
      </c>
      <c r="M45">
        <v>-0.89767914300662799</v>
      </c>
      <c r="N45">
        <f>(Table2[[#This Row],[1W Return vs Nifty]]-AVERAGE(Table2[1W Return vs Nifty]))/_xlfn.STDEV.P(Table2[1W Return vs Nifty])</f>
        <v>-0.77929686933791387</v>
      </c>
      <c r="O45">
        <v>1282.45</v>
      </c>
      <c r="P45">
        <v>1238.07660083521</v>
      </c>
      <c r="Q45">
        <v>981.13706560047501</v>
      </c>
      <c r="R45">
        <v>55.9148140736622</v>
      </c>
      <c r="S45" s="1">
        <f>(Table2[[#This Row],[Close Price]]-Table2[[#This Row],[20D EMA]])/Table2[[#This Row],[20D EMA]]</f>
        <v>1.2943974423954079E-2</v>
      </c>
      <c r="T45" s="1">
        <f>(Table2[[#This Row],[Close Price]]-Table2[[#This Row],[50D EMA]])/Table2[[#This Row],[50D EMA]]</f>
        <v>4.9248486825174728E-2</v>
      </c>
      <c r="U45" s="1">
        <f>(Table2[[#This Row],[Close Price]]-Table2[[#This Row],[200D EMA]])/Table2[[#This Row],[200D EMA]]</f>
        <v>0.32402499665523904</v>
      </c>
      <c r="V45">
        <v>0.84829111158736903</v>
      </c>
      <c r="W45">
        <v>1287.2</v>
      </c>
      <c r="X45">
        <v>1319.85</v>
      </c>
      <c r="Y45">
        <v>1282.9000000000001</v>
      </c>
      <c r="Z45">
        <v>1360</v>
      </c>
      <c r="AA45">
        <v>1282.9000000000001</v>
      </c>
      <c r="AB45">
        <v>1360</v>
      </c>
      <c r="AC45" s="1">
        <f>(Table2[[#This Row],[Close Price]]/Table2[[#This Row],[Day Low]])-1</f>
        <v>9.206028589185733E-3</v>
      </c>
      <c r="AD45" s="1">
        <f>(Table2[[#This Row],[Day High]]/Table2[[#This Row],[Close Price]])-1</f>
        <v>1.60117008583196E-2</v>
      </c>
      <c r="AE45" s="1">
        <f>(Table2[[#This Row],[Close Price]]/Table2[[#This Row],[Current Week Low]])-1</f>
        <v>1.2588666302907336E-2</v>
      </c>
      <c r="AF45" s="1">
        <f>(Table2[[#This Row],[Current Week High]]/Table2[[#This Row],[Close Price]])-1</f>
        <v>4.691890227473916E-2</v>
      </c>
      <c r="AG45" s="1">
        <f>(Table2[[#This Row],[Close Price]]/Table2[[#This Row],[Current Month Low]])-1</f>
        <v>1.2588666302907336E-2</v>
      </c>
      <c r="AH45" s="1">
        <f>(Table2[[#This Row],[Current Month High]]/Table2[[#This Row],[Close Price]])-1</f>
        <v>4.691890227473916E-2</v>
      </c>
      <c r="AI45">
        <v>4.6918902274739098</v>
      </c>
      <c r="AJ45">
        <v>121.983937115516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0.12</v>
      </c>
      <c r="AM45" t="s">
        <v>3219</v>
      </c>
      <c r="AN45">
        <v>1.91</v>
      </c>
      <c r="AO45" t="s">
        <v>3219</v>
      </c>
      <c r="AP45">
        <v>0.111820512853578</v>
      </c>
      <c r="AQ45">
        <f>(Table2[[#This Row],[Sharpe Ratio]]-AVERAGE(Table2[Sharpe Ratio]))/_xlfn.STDEV.P(Table2[Sharpe Ratio])</f>
        <v>0.61199160161986366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3.1096764702302861</v>
      </c>
      <c r="AS45">
        <f>_xlfn.RANK.AVG(Table2[[#This Row],[1Y Return vs Nifty Z-Score]],Table2[1Y Return vs Nifty Z-Score])</f>
        <v>84</v>
      </c>
      <c r="AT45">
        <f>_xlfn.RANK.AVG(Table2[[#This Row],[6M Return vs Nifty Z-Score]],Table2[6M Return vs Nifty Z-Score])</f>
        <v>18</v>
      </c>
      <c r="AU45">
        <f>_xlfn.RANK.AVG(Table2[[#This Row],[Sharpe Ratio Z-Score]],Table2[Sharpe Ratio Z-Score])</f>
        <v>190</v>
      </c>
      <c r="AV45">
        <f>(Table2[[#This Row],[Rank 1Y]]+Table2[[#This Row],[Rank 6M]]+Table2[[#This Row],[Rank Sharpe]])/3</f>
        <v>97.333333333333329</v>
      </c>
    </row>
    <row r="46" spans="1:48" x14ac:dyDescent="0.3">
      <c r="A46" t="s">
        <v>309</v>
      </c>
      <c r="B46" t="s">
        <v>310</v>
      </c>
      <c r="C46" t="s">
        <v>3176</v>
      </c>
      <c r="D46" t="s">
        <v>144</v>
      </c>
      <c r="E46">
        <v>92001.511912500006</v>
      </c>
      <c r="F46">
        <v>441.25</v>
      </c>
      <c r="G46">
        <v>135.63964951679901</v>
      </c>
      <c r="H46">
        <f>(Table2[[#This Row],[1Y Return vs Nifty]]-AVERAGE(Table2[1Y Return vs Nifty]))/_xlfn.STDEV.P(Table2[1Y Return vs Nifty])</f>
        <v>2.2751556215204918</v>
      </c>
      <c r="I46">
        <v>-8.2408827931551603</v>
      </c>
      <c r="J46">
        <f>(Table2[[#This Row],[1M Return vs Nifty]]-AVERAGE(Table2[1M Return vs Nifty]))/_xlfn.STDEV.P(Table2[1M Return vs Nifty])</f>
        <v>-0.77574627836504984</v>
      </c>
      <c r="K46">
        <v>13.730782456857501</v>
      </c>
      <c r="L46">
        <f>(Table2[[#This Row],[6M Return vs Nifty]]-AVERAGE(Table2[6M Return vs Nifty]))/_xlfn.STDEV.P(Table2[6M Return vs Nifty])</f>
        <v>9.8322850826174119E-2</v>
      </c>
      <c r="M46">
        <v>-0.14945399578951599</v>
      </c>
      <c r="N46">
        <f>(Table2[[#This Row],[1W Return vs Nifty]]-AVERAGE(Table2[1W Return vs Nifty]))/_xlfn.STDEV.P(Table2[1W Return vs Nifty])</f>
        <v>-0.62838335898718189</v>
      </c>
      <c r="O46">
        <v>440.38</v>
      </c>
      <c r="P46">
        <v>461.91608060846698</v>
      </c>
      <c r="Q46">
        <v>417.69917613421001</v>
      </c>
      <c r="R46">
        <v>54.488542480122703</v>
      </c>
      <c r="S46" s="1">
        <f>(Table2[[#This Row],[Close Price]]-Table2[[#This Row],[20D EMA]])/Table2[[#This Row],[20D EMA]]</f>
        <v>1.9755665561560572E-3</v>
      </c>
      <c r="T46" s="1">
        <f>(Table2[[#This Row],[Close Price]]-Table2[[#This Row],[50D EMA]])/Table2[[#This Row],[50D EMA]]</f>
        <v>-4.4739902930515496E-2</v>
      </c>
      <c r="U46" s="1">
        <f>(Table2[[#This Row],[Close Price]]-Table2[[#This Row],[200D EMA]])/Table2[[#This Row],[200D EMA]]</f>
        <v>5.6382260754622437E-2</v>
      </c>
      <c r="V46">
        <v>0.75553697007341203</v>
      </c>
      <c r="W46">
        <v>439</v>
      </c>
      <c r="X46">
        <v>451.6</v>
      </c>
      <c r="Y46">
        <v>435.05</v>
      </c>
      <c r="Z46">
        <v>451.6</v>
      </c>
      <c r="AA46">
        <v>435.05</v>
      </c>
      <c r="AB46">
        <v>451.6</v>
      </c>
      <c r="AC46" s="1">
        <f>(Table2[[#This Row],[Close Price]]/Table2[[#This Row],[Day Low]])-1</f>
        <v>5.1252847380409694E-3</v>
      </c>
      <c r="AD46" s="1">
        <f>(Table2[[#This Row],[Day High]]/Table2[[#This Row],[Close Price]])-1</f>
        <v>2.3456090651558181E-2</v>
      </c>
      <c r="AE46" s="1">
        <f>(Table2[[#This Row],[Close Price]]/Table2[[#This Row],[Current Week Low]])-1</f>
        <v>1.4251235490173597E-2</v>
      </c>
      <c r="AF46" s="1">
        <f>(Table2[[#This Row],[Current Week High]]/Table2[[#This Row],[Close Price]])-1</f>
        <v>2.3456090651558181E-2</v>
      </c>
      <c r="AG46" s="1">
        <f>(Table2[[#This Row],[Close Price]]/Table2[[#This Row],[Current Month Low]])-1</f>
        <v>1.4251235490173597E-2</v>
      </c>
      <c r="AH46" s="1">
        <f>(Table2[[#This Row],[Current Month High]]/Table2[[#This Row],[Close Price]])-1</f>
        <v>2.3456090651558181E-2</v>
      </c>
      <c r="AI46">
        <v>46.628895184135899</v>
      </c>
      <c r="AJ46">
        <v>166.45531400966101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-0.16</v>
      </c>
      <c r="AM46" t="s">
        <v>3218</v>
      </c>
      <c r="AN46">
        <v>5.18</v>
      </c>
      <c r="AO46" t="s">
        <v>3219</v>
      </c>
      <c r="AP46">
        <v>0.200430302301009</v>
      </c>
      <c r="AQ46">
        <f>(Table2[[#This Row],[Sharpe Ratio]]-AVERAGE(Table2[Sharpe Ratio]))/_xlfn.STDEV.P(Table2[Sharpe Ratio])</f>
        <v>1.640503025902821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27</v>
      </c>
      <c r="AT46">
        <f>_xlfn.RANK.AVG(Table2[[#This Row],[6M Return vs Nifty Z-Score]],Table2[6M Return vs Nifty Z-Score])</f>
        <v>245</v>
      </c>
      <c r="AU46">
        <f>_xlfn.RANK.AVG(Table2[[#This Row],[Sharpe Ratio Z-Score]],Table2[Sharpe Ratio Z-Score])</f>
        <v>33</v>
      </c>
      <c r="AV46">
        <f>(Table2[[#This Row],[Rank 1Y]]+Table2[[#This Row],[Rank 6M]]+Table2[[#This Row],[Rank Sharpe]])/3</f>
        <v>101.66666666666667</v>
      </c>
    </row>
    <row r="47" spans="1:48" x14ac:dyDescent="0.3">
      <c r="A47" t="s">
        <v>1298</v>
      </c>
      <c r="B47" t="s">
        <v>1299</v>
      </c>
      <c r="C47" t="s">
        <v>3187</v>
      </c>
      <c r="D47" t="s">
        <v>285</v>
      </c>
      <c r="E47">
        <v>9171.4170454199993</v>
      </c>
      <c r="F47">
        <v>2125.9</v>
      </c>
      <c r="G47">
        <v>112.709009353821</v>
      </c>
      <c r="H47">
        <f>(Table2[[#This Row],[1Y Return vs Nifty]]-AVERAGE(Table2[1Y Return vs Nifty]))/_xlfn.STDEV.P(Table2[1Y Return vs Nifty])</f>
        <v>1.8274533168383289</v>
      </c>
      <c r="I47">
        <v>-4.3464751780469202</v>
      </c>
      <c r="J47">
        <f>(Table2[[#This Row],[1M Return vs Nifty]]-AVERAGE(Table2[1M Return vs Nifty]))/_xlfn.STDEV.P(Table2[1M Return vs Nifty])</f>
        <v>-0.356128578202974</v>
      </c>
      <c r="K47">
        <v>72.737284847405903</v>
      </c>
      <c r="L47">
        <f>(Table2[[#This Row],[6M Return vs Nifty]]-AVERAGE(Table2[6M Return vs Nifty]))/_xlfn.STDEV.P(Table2[6M Return vs Nifty])</f>
        <v>1.845030913676414</v>
      </c>
      <c r="M47">
        <v>3.6361166135651199</v>
      </c>
      <c r="N47">
        <f>(Table2[[#This Row],[1W Return vs Nifty]]-AVERAGE(Table2[1W Return vs Nifty]))/_xlfn.STDEV.P(Table2[1W Return vs Nifty])</f>
        <v>0.13514851569397723</v>
      </c>
      <c r="O47">
        <v>2051.19</v>
      </c>
      <c r="P47">
        <v>2041.92173930074</v>
      </c>
      <c r="Q47">
        <v>1700.81956652091</v>
      </c>
      <c r="R47">
        <v>65.432535470187702</v>
      </c>
      <c r="S47" s="1">
        <f>(Table2[[#This Row],[Close Price]]-Table2[[#This Row],[20D EMA]])/Table2[[#This Row],[20D EMA]]</f>
        <v>3.6422759471331292E-2</v>
      </c>
      <c r="T47" s="1">
        <f>(Table2[[#This Row],[Close Price]]-Table2[[#This Row],[50D EMA]])/Table2[[#This Row],[50D EMA]]</f>
        <v>4.112707117169858E-2</v>
      </c>
      <c r="U47" s="1">
        <f>(Table2[[#This Row],[Close Price]]-Table2[[#This Row],[200D EMA]])/Table2[[#This Row],[200D EMA]]</f>
        <v>0.24992682460057064</v>
      </c>
      <c r="V47">
        <v>0.43929831500057198</v>
      </c>
      <c r="W47">
        <v>2095.5500000000002</v>
      </c>
      <c r="X47">
        <v>2139</v>
      </c>
      <c r="Y47">
        <v>2050</v>
      </c>
      <c r="Z47">
        <v>2139</v>
      </c>
      <c r="AA47">
        <v>2050</v>
      </c>
      <c r="AB47">
        <v>2139</v>
      </c>
      <c r="AC47" s="1">
        <f>(Table2[[#This Row],[Close Price]]/Table2[[#This Row],[Day Low]])-1</f>
        <v>1.4483071270072312E-2</v>
      </c>
      <c r="AD47" s="1">
        <f>(Table2[[#This Row],[Day High]]/Table2[[#This Row],[Close Price]])-1</f>
        <v>6.1620960534360947E-3</v>
      </c>
      <c r="AE47" s="1">
        <f>(Table2[[#This Row],[Close Price]]/Table2[[#This Row],[Current Week Low]])-1</f>
        <v>3.7024390243902472E-2</v>
      </c>
      <c r="AF47" s="1">
        <f>(Table2[[#This Row],[Current Week High]]/Table2[[#This Row],[Close Price]])-1</f>
        <v>6.1620960534360947E-3</v>
      </c>
      <c r="AG47" s="1">
        <f>(Table2[[#This Row],[Close Price]]/Table2[[#This Row],[Current Month Low]])-1</f>
        <v>3.7024390243902472E-2</v>
      </c>
      <c r="AH47" s="1">
        <f>(Table2[[#This Row],[Current Month High]]/Table2[[#This Row],[Close Price]])-1</f>
        <v>6.1620960534360947E-3</v>
      </c>
      <c r="AI47">
        <v>13.210875393950699</v>
      </c>
      <c r="AJ47">
        <v>139.37619637428199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0.12</v>
      </c>
      <c r="AM47" t="s">
        <v>3219</v>
      </c>
      <c r="AN47">
        <v>3.33</v>
      </c>
      <c r="AO47" t="s">
        <v>3219</v>
      </c>
      <c r="AP47">
        <v>9.8432684483727995E-2</v>
      </c>
      <c r="AQ47">
        <f>(Table2[[#This Row],[Sharpe Ratio]]-AVERAGE(Table2[Sharpe Ratio]))/_xlfn.STDEV.P(Table2[Sharpe Ratio])</f>
        <v>0.45659641886864877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3.908100586874395</v>
      </c>
      <c r="AS47">
        <f>_xlfn.RANK.AVG(Table2[[#This Row],[1Y Return vs Nifty Z-Score]],Table2[1Y Return vs Nifty Z-Score])</f>
        <v>43</v>
      </c>
      <c r="AT47">
        <f>_xlfn.RANK.AVG(Table2[[#This Row],[6M Return vs Nifty Z-Score]],Table2[6M Return vs Nifty Z-Score])</f>
        <v>40</v>
      </c>
      <c r="AU47">
        <f>_xlfn.RANK.AVG(Table2[[#This Row],[Sharpe Ratio Z-Score]],Table2[Sharpe Ratio Z-Score])</f>
        <v>233</v>
      </c>
      <c r="AV47">
        <f>(Table2[[#This Row],[Rank 1Y]]+Table2[[#This Row],[Rank 6M]]+Table2[[#This Row],[Rank Sharpe]])/3</f>
        <v>105.33333333333333</v>
      </c>
    </row>
    <row r="48" spans="1:48" x14ac:dyDescent="0.3">
      <c r="A48" t="s">
        <v>923</v>
      </c>
      <c r="B48" t="s">
        <v>924</v>
      </c>
      <c r="C48" t="s">
        <v>3187</v>
      </c>
      <c r="D48" t="s">
        <v>285</v>
      </c>
      <c r="E48">
        <v>16832.94482538</v>
      </c>
      <c r="F48">
        <v>445.95</v>
      </c>
      <c r="G48">
        <v>42.3292925599631</v>
      </c>
      <c r="H48">
        <f>(Table2[[#This Row],[1Y Return vs Nifty]]-AVERAGE(Table2[1Y Return vs Nifty]))/_xlfn.STDEV.P(Table2[1Y Return vs Nifty])</f>
        <v>0.45334595709874831</v>
      </c>
      <c r="I48">
        <v>3.76670053759254</v>
      </c>
      <c r="J48">
        <f>(Table2[[#This Row],[1M Return vs Nifty]]-AVERAGE(Table2[1M Return vs Nifty]))/_xlfn.STDEV.P(Table2[1M Return vs Nifty])</f>
        <v>0.5180562712719603</v>
      </c>
      <c r="K48">
        <v>94.751314458594194</v>
      </c>
      <c r="L48">
        <f>(Table2[[#This Row],[6M Return vs Nifty]]-AVERAGE(Table2[6M Return vs Nifty]))/_xlfn.STDEV.P(Table2[6M Return vs Nifty])</f>
        <v>2.4966893150366976</v>
      </c>
      <c r="M48">
        <v>5.86216654966156</v>
      </c>
      <c r="N48">
        <f>(Table2[[#This Row],[1W Return vs Nifty]]-AVERAGE(Table2[1W Return vs Nifty]))/_xlfn.STDEV.P(Table2[1W Return vs Nifty])</f>
        <v>0.58413236944683256</v>
      </c>
      <c r="O48">
        <v>425.18</v>
      </c>
      <c r="P48">
        <v>436.49989285029</v>
      </c>
      <c r="Q48">
        <v>368.402972558979</v>
      </c>
      <c r="R48">
        <v>73.238159739765095</v>
      </c>
      <c r="S48" s="1">
        <f>(Table2[[#This Row],[Close Price]]-Table2[[#This Row],[20D EMA]])/Table2[[#This Row],[20D EMA]]</f>
        <v>4.8849898866362436E-2</v>
      </c>
      <c r="T48" s="1">
        <f>(Table2[[#This Row],[Close Price]]-Table2[[#This Row],[50D EMA]])/Table2[[#This Row],[50D EMA]]</f>
        <v>2.1649735325252818E-2</v>
      </c>
      <c r="U48" s="1">
        <f>(Table2[[#This Row],[Close Price]]-Table2[[#This Row],[200D EMA]])/Table2[[#This Row],[200D EMA]]</f>
        <v>0.21049511870756199</v>
      </c>
      <c r="V48">
        <v>0.69092284724881503</v>
      </c>
      <c r="W48">
        <v>438.15</v>
      </c>
      <c r="X48">
        <v>452.05</v>
      </c>
      <c r="Y48">
        <v>428.1</v>
      </c>
      <c r="Z48">
        <v>452.05</v>
      </c>
      <c r="AA48">
        <v>428.1</v>
      </c>
      <c r="AB48">
        <v>452.05</v>
      </c>
      <c r="AC48" s="1">
        <f>(Table2[[#This Row],[Close Price]]/Table2[[#This Row],[Day Low]])-1</f>
        <v>1.7802122560766964E-2</v>
      </c>
      <c r="AD48" s="1">
        <f>(Table2[[#This Row],[Day High]]/Table2[[#This Row],[Close Price]])-1</f>
        <v>1.3678663527301405E-2</v>
      </c>
      <c r="AE48" s="1">
        <f>(Table2[[#This Row],[Close Price]]/Table2[[#This Row],[Current Week Low]])-1</f>
        <v>4.1695865451997216E-2</v>
      </c>
      <c r="AF48" s="1">
        <f>(Table2[[#This Row],[Current Week High]]/Table2[[#This Row],[Close Price]])-1</f>
        <v>1.3678663527301405E-2</v>
      </c>
      <c r="AG48" s="1">
        <f>(Table2[[#This Row],[Close Price]]/Table2[[#This Row],[Current Month Low]])-1</f>
        <v>4.1695865451997216E-2</v>
      </c>
      <c r="AH48" s="1">
        <f>(Table2[[#This Row],[Current Month High]]/Table2[[#This Row],[Close Price]])-1</f>
        <v>1.3678663527301405E-2</v>
      </c>
      <c r="AI48">
        <v>31.046081399259901</v>
      </c>
      <c r="AJ48">
        <v>113.37320574162599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-0.01</v>
      </c>
      <c r="AM48" t="s">
        <v>3218</v>
      </c>
      <c r="AN48">
        <v>13.49</v>
      </c>
      <c r="AO48" t="s">
        <v>3219</v>
      </c>
      <c r="AP48">
        <v>0.14122771853424701</v>
      </c>
      <c r="AQ48">
        <f>(Table2[[#This Row],[Sharpe Ratio]]-AVERAGE(Table2[Sharpe Ratio]))/_xlfn.STDEV.P(Table2[Sharpe Ratio])</f>
        <v>0.95332687831353424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174</v>
      </c>
      <c r="AT48">
        <f>_xlfn.RANK.AVG(Table2[[#This Row],[6M Return vs Nifty Z-Score]],Table2[6M Return vs Nifty Z-Score])</f>
        <v>19</v>
      </c>
      <c r="AU48">
        <f>_xlfn.RANK.AVG(Table2[[#This Row],[Sharpe Ratio Z-Score]],Table2[Sharpe Ratio Z-Score])</f>
        <v>129</v>
      </c>
      <c r="AV48">
        <f>(Table2[[#This Row],[Rank 1Y]]+Table2[[#This Row],[Rank 6M]]+Table2[[#This Row],[Rank Sharpe]])/3</f>
        <v>107.33333333333333</v>
      </c>
    </row>
    <row r="49" spans="1:48" x14ac:dyDescent="0.3">
      <c r="A49" t="s">
        <v>1331</v>
      </c>
      <c r="B49" t="s">
        <v>1332</v>
      </c>
      <c r="C49" t="s">
        <v>3176</v>
      </c>
      <c r="D49" t="s">
        <v>46</v>
      </c>
      <c r="E49">
        <v>8812.7030591999992</v>
      </c>
      <c r="F49">
        <v>513</v>
      </c>
      <c r="G49">
        <v>65.054717159766398</v>
      </c>
      <c r="H49">
        <f>(Table2[[#This Row],[1Y Return vs Nifty]]-AVERAGE(Table2[1Y Return vs Nifty]))/_xlfn.STDEV.P(Table2[1Y Return vs Nifty])</f>
        <v>0.89704159297720698</v>
      </c>
      <c r="I49">
        <v>-8.6912139662691299</v>
      </c>
      <c r="J49">
        <f>(Table2[[#This Row],[1M Return vs Nifty]]-AVERAGE(Table2[1M Return vs Nifty]))/_xlfn.STDEV.P(Table2[1M Return vs Nifty])</f>
        <v>-0.824268916426942</v>
      </c>
      <c r="K49">
        <v>21.965281280116301</v>
      </c>
      <c r="L49">
        <f>(Table2[[#This Row],[6M Return vs Nifty]]-AVERAGE(Table2[6M Return vs Nifty]))/_xlfn.STDEV.P(Table2[6M Return vs Nifty])</f>
        <v>0.34208014714782248</v>
      </c>
      <c r="M49">
        <v>3.6577425770906902</v>
      </c>
      <c r="N49">
        <f>(Table2[[#This Row],[1W Return vs Nifty]]-AVERAGE(Table2[1W Return vs Nifty]))/_xlfn.STDEV.P(Table2[1W Return vs Nifty])</f>
        <v>0.13951037132326111</v>
      </c>
      <c r="O49">
        <v>521.64</v>
      </c>
      <c r="P49">
        <v>532.58718847721002</v>
      </c>
      <c r="Q49">
        <v>464.64590170286601</v>
      </c>
      <c r="R49">
        <v>45.877303198618101</v>
      </c>
      <c r="S49" s="1">
        <f>(Table2[[#This Row],[Close Price]]-Table2[[#This Row],[20D EMA]])/Table2[[#This Row],[20D EMA]]</f>
        <v>-1.656314699792958E-2</v>
      </c>
      <c r="T49" s="1">
        <f>(Table2[[#This Row],[Close Price]]-Table2[[#This Row],[50D EMA]])/Table2[[#This Row],[50D EMA]]</f>
        <v>-3.6777430815063961E-2</v>
      </c>
      <c r="U49" s="1">
        <f>(Table2[[#This Row],[Close Price]]-Table2[[#This Row],[200D EMA]])/Table2[[#This Row],[200D EMA]]</f>
        <v>0.10406655502592961</v>
      </c>
      <c r="V49">
        <v>0.57482684373537096</v>
      </c>
      <c r="W49">
        <v>509</v>
      </c>
      <c r="X49">
        <v>522</v>
      </c>
      <c r="Y49">
        <v>509</v>
      </c>
      <c r="Z49">
        <v>529.04999999999995</v>
      </c>
      <c r="AA49">
        <v>509</v>
      </c>
      <c r="AB49">
        <v>529.04999999999995</v>
      </c>
      <c r="AC49" s="1">
        <f>(Table2[[#This Row],[Close Price]]/Table2[[#This Row],[Day Low]])-1</f>
        <v>7.8585461689586467E-3</v>
      </c>
      <c r="AD49" s="1">
        <f>(Table2[[#This Row],[Day High]]/Table2[[#This Row],[Close Price]])-1</f>
        <v>1.7543859649122862E-2</v>
      </c>
      <c r="AE49" s="1">
        <f>(Table2[[#This Row],[Close Price]]/Table2[[#This Row],[Current Week Low]])-1</f>
        <v>7.8585461689586467E-3</v>
      </c>
      <c r="AF49" s="1">
        <f>(Table2[[#This Row],[Current Week High]]/Table2[[#This Row],[Close Price]])-1</f>
        <v>3.1286549707602251E-2</v>
      </c>
      <c r="AG49" s="1">
        <f>(Table2[[#This Row],[Close Price]]/Table2[[#This Row],[Current Month Low]])-1</f>
        <v>7.8585461689586467E-3</v>
      </c>
      <c r="AH49" s="1">
        <f>(Table2[[#This Row],[Current Month High]]/Table2[[#This Row],[Close Price]])-1</f>
        <v>3.1286549707602251E-2</v>
      </c>
      <c r="AI49">
        <v>35.341130604288402</v>
      </c>
      <c r="AJ49">
        <v>100.312377977352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0.12</v>
      </c>
      <c r="AM49" t="s">
        <v>3219</v>
      </c>
      <c r="AN49">
        <v>-0.92</v>
      </c>
      <c r="AO49" t="s">
        <v>3218</v>
      </c>
      <c r="AP49">
        <v>0.19937382428297501</v>
      </c>
      <c r="AQ49">
        <f>(Table2[[#This Row],[Sharpe Ratio]]-AVERAGE(Table2[Sharpe Ratio]))/_xlfn.STDEV.P(Table2[Sharpe Ratio])</f>
        <v>1.6282402757278369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103</v>
      </c>
      <c r="AT49">
        <f>_xlfn.RANK.AVG(Table2[[#This Row],[6M Return vs Nifty Z-Score]],Table2[6M Return vs Nifty Z-Score])</f>
        <v>188</v>
      </c>
      <c r="AU49">
        <f>_xlfn.RANK.AVG(Table2[[#This Row],[Sharpe Ratio Z-Score]],Table2[Sharpe Ratio Z-Score])</f>
        <v>34</v>
      </c>
      <c r="AV49">
        <f>(Table2[[#This Row],[Rank 1Y]]+Table2[[#This Row],[Rank 6M]]+Table2[[#This Row],[Rank Sharpe]])/3</f>
        <v>108.33333333333333</v>
      </c>
    </row>
    <row r="50" spans="1:48" x14ac:dyDescent="0.3">
      <c r="A50" t="s">
        <v>489</v>
      </c>
      <c r="B50" t="s">
        <v>490</v>
      </c>
      <c r="C50" t="s">
        <v>3183</v>
      </c>
      <c r="D50" t="s">
        <v>174</v>
      </c>
      <c r="E50">
        <v>45026.864890092002</v>
      </c>
      <c r="F50">
        <v>245.16</v>
      </c>
      <c r="G50">
        <v>136.36074681262801</v>
      </c>
      <c r="H50">
        <f>(Table2[[#This Row],[1Y Return vs Nifty]]-AVERAGE(Table2[1Y Return vs Nifty]))/_xlfn.STDEV.P(Table2[1Y Return vs Nifty])</f>
        <v>2.2892344661994093</v>
      </c>
      <c r="I50">
        <v>6.0624672050543396</v>
      </c>
      <c r="J50">
        <f>(Table2[[#This Row],[1M Return vs Nifty]]-AVERAGE(Table2[1M Return vs Nifty]))/_xlfn.STDEV.P(Table2[1M Return vs Nifty])</f>
        <v>0.76542234701909262</v>
      </c>
      <c r="K50">
        <v>42.823655143316699</v>
      </c>
      <c r="L50">
        <f>(Table2[[#This Row],[6M Return vs Nifty]]-AVERAGE(Table2[6M Return vs Nifty]))/_xlfn.STDEV.P(Table2[6M Return vs Nifty])</f>
        <v>0.95952887447033397</v>
      </c>
      <c r="M50">
        <v>-1.22476217282781</v>
      </c>
      <c r="N50">
        <f>(Table2[[#This Row],[1W Return vs Nifty]]-AVERAGE(Table2[1W Return vs Nifty]))/_xlfn.STDEV.P(Table2[1W Return vs Nifty])</f>
        <v>-0.84526798563901395</v>
      </c>
      <c r="O50">
        <v>240.47</v>
      </c>
      <c r="P50">
        <v>227.07094070863201</v>
      </c>
      <c r="Q50">
        <v>189.497265704526</v>
      </c>
      <c r="R50">
        <v>53.887666821728601</v>
      </c>
      <c r="S50" s="1">
        <f>(Table2[[#This Row],[Close Price]]-Table2[[#This Row],[20D EMA]])/Table2[[#This Row],[20D EMA]]</f>
        <v>1.9503472366615367E-2</v>
      </c>
      <c r="T50" s="1">
        <f>(Table2[[#This Row],[Close Price]]-Table2[[#This Row],[50D EMA]])/Table2[[#This Row],[50D EMA]]</f>
        <v>7.9662590179599937E-2</v>
      </c>
      <c r="U50" s="1">
        <f>(Table2[[#This Row],[Close Price]]-Table2[[#This Row],[200D EMA]])/Table2[[#This Row],[200D EMA]]</f>
        <v>0.29373898398231363</v>
      </c>
      <c r="V50">
        <v>1.13432448698559</v>
      </c>
      <c r="W50">
        <v>244.11</v>
      </c>
      <c r="X50">
        <v>250.24</v>
      </c>
      <c r="Y50">
        <v>240.15</v>
      </c>
      <c r="Z50">
        <v>250.24</v>
      </c>
      <c r="AA50">
        <v>240.15</v>
      </c>
      <c r="AB50">
        <v>250.24</v>
      </c>
      <c r="AC50" s="1">
        <f>(Table2[[#This Row],[Close Price]]/Table2[[#This Row],[Day Low]])-1</f>
        <v>4.3013395600344229E-3</v>
      </c>
      <c r="AD50" s="1">
        <f>(Table2[[#This Row],[Day High]]/Table2[[#This Row],[Close Price]])-1</f>
        <v>2.0721161690324674E-2</v>
      </c>
      <c r="AE50" s="1">
        <f>(Table2[[#This Row],[Close Price]]/Table2[[#This Row],[Current Week Low]])-1</f>
        <v>2.0861961274203589E-2</v>
      </c>
      <c r="AF50" s="1">
        <f>(Table2[[#This Row],[Current Week High]]/Table2[[#This Row],[Close Price]])-1</f>
        <v>2.0721161690324674E-2</v>
      </c>
      <c r="AG50" s="1">
        <f>(Table2[[#This Row],[Close Price]]/Table2[[#This Row],[Current Month Low]])-1</f>
        <v>2.0861961274203589E-2</v>
      </c>
      <c r="AH50" s="1">
        <f>(Table2[[#This Row],[Current Month High]]/Table2[[#This Row],[Close Price]])-1</f>
        <v>2.0721161690324674E-2</v>
      </c>
      <c r="AI50">
        <v>7.2728014357970201</v>
      </c>
      <c r="AJ50">
        <v>159.29138022210401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0.36</v>
      </c>
      <c r="AM50" t="s">
        <v>3219</v>
      </c>
      <c r="AN50">
        <v>11.5</v>
      </c>
      <c r="AO50" t="s">
        <v>3219</v>
      </c>
      <c r="AP50">
        <v>0.10266654373668101</v>
      </c>
      <c r="AQ50">
        <f>(Table2[[#This Row],[Sharpe Ratio]]-AVERAGE(Table2[Sharpe Ratio]))/_xlfn.STDEV.P(Table2[Sharpe Ratio])</f>
        <v>0.50573966407466175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3.6746573661244835</v>
      </c>
      <c r="AS50">
        <f>_xlfn.RANK.AVG(Table2[[#This Row],[1Y Return vs Nifty Z-Score]],Table2[1Y Return vs Nifty Z-Score])</f>
        <v>25</v>
      </c>
      <c r="AT50">
        <f>_xlfn.RANK.AVG(Table2[[#This Row],[6M Return vs Nifty Z-Score]],Table2[6M Return vs Nifty Z-Score])</f>
        <v>97</v>
      </c>
      <c r="AU50">
        <f>_xlfn.RANK.AVG(Table2[[#This Row],[Sharpe Ratio Z-Score]],Table2[Sharpe Ratio Z-Score])</f>
        <v>219</v>
      </c>
      <c r="AV50">
        <f>(Table2[[#This Row],[Rank 1Y]]+Table2[[#This Row],[Rank 6M]]+Table2[[#This Row],[Rank Sharpe]])/3</f>
        <v>113.66666666666667</v>
      </c>
    </row>
    <row r="51" spans="1:48" x14ac:dyDescent="0.3">
      <c r="A51" t="s">
        <v>304</v>
      </c>
      <c r="B51" t="s">
        <v>305</v>
      </c>
      <c r="C51" t="s">
        <v>3181</v>
      </c>
      <c r="D51" t="s">
        <v>306</v>
      </c>
      <c r="E51">
        <v>92419.743789311993</v>
      </c>
      <c r="F51">
        <v>67.72</v>
      </c>
      <c r="G51">
        <v>46.61211684037</v>
      </c>
      <c r="H51">
        <f>(Table2[[#This Row],[1Y Return vs Nifty]]-AVERAGE(Table2[1Y Return vs Nifty]))/_xlfn.STDEV.P(Table2[1Y Return vs Nifty])</f>
        <v>0.53696465623923828</v>
      </c>
      <c r="I51">
        <v>-5.6493496547700399</v>
      </c>
      <c r="J51">
        <f>(Table2[[#This Row],[1M Return vs Nifty]]-AVERAGE(Table2[1M Return vs Nifty]))/_xlfn.STDEV.P(Table2[1M Return vs Nifty])</f>
        <v>-0.49651172387100351</v>
      </c>
      <c r="K51">
        <v>30.765775344481899</v>
      </c>
      <c r="L51">
        <f>(Table2[[#This Row],[6M Return vs Nifty]]-AVERAGE(Table2[6M Return vs Nifty]))/_xlfn.STDEV.P(Table2[6M Return vs Nifty])</f>
        <v>0.60259201137509988</v>
      </c>
      <c r="M51">
        <v>1.6664523165954299</v>
      </c>
      <c r="N51">
        <f>(Table2[[#This Row],[1W Return vs Nifty]]-AVERAGE(Table2[1W Return vs Nifty]))/_xlfn.STDEV.P(Table2[1W Return vs Nifty])</f>
        <v>-0.2621235545829525</v>
      </c>
      <c r="O51">
        <v>64.86</v>
      </c>
      <c r="P51">
        <v>67.484871431653403</v>
      </c>
      <c r="Q51">
        <v>59.240993735419899</v>
      </c>
      <c r="R51">
        <v>65.348892738991793</v>
      </c>
      <c r="S51" s="1">
        <f>(Table2[[#This Row],[Close Price]]-Table2[[#This Row],[20D EMA]])/Table2[[#This Row],[20D EMA]]</f>
        <v>4.4094973789700884E-2</v>
      </c>
      <c r="T51" s="1">
        <f>(Table2[[#This Row],[Close Price]]-Table2[[#This Row],[50D EMA]])/Table2[[#This Row],[50D EMA]]</f>
        <v>3.4841670934311103E-3</v>
      </c>
      <c r="U51" s="1">
        <f>(Table2[[#This Row],[Close Price]]-Table2[[#This Row],[200D EMA]])/Table2[[#This Row],[200D EMA]]</f>
        <v>0.14312734695924831</v>
      </c>
      <c r="V51">
        <v>1.15181668490778</v>
      </c>
      <c r="W51">
        <v>65.34</v>
      </c>
      <c r="X51">
        <v>68.45</v>
      </c>
      <c r="Y51">
        <v>62.28</v>
      </c>
      <c r="Z51">
        <v>68.45</v>
      </c>
      <c r="AA51">
        <v>62.28</v>
      </c>
      <c r="AB51">
        <v>68.45</v>
      </c>
      <c r="AC51" s="1">
        <f>(Table2[[#This Row],[Close Price]]/Table2[[#This Row],[Day Low]])-1</f>
        <v>3.6424854606672774E-2</v>
      </c>
      <c r="AD51" s="1">
        <f>(Table2[[#This Row],[Day High]]/Table2[[#This Row],[Close Price]])-1</f>
        <v>1.0779681039574829E-2</v>
      </c>
      <c r="AE51" s="1">
        <f>(Table2[[#This Row],[Close Price]]/Table2[[#This Row],[Current Week Low]])-1</f>
        <v>8.7347463070006404E-2</v>
      </c>
      <c r="AF51" s="1">
        <f>(Table2[[#This Row],[Current Week High]]/Table2[[#This Row],[Close Price]])-1</f>
        <v>1.0779681039574829E-2</v>
      </c>
      <c r="AG51" s="1">
        <f>(Table2[[#This Row],[Close Price]]/Table2[[#This Row],[Current Month Low]])-1</f>
        <v>8.7347463070006404E-2</v>
      </c>
      <c r="AH51" s="1">
        <f>(Table2[[#This Row],[Current Month High]]/Table2[[#This Row],[Close Price]])-1</f>
        <v>1.0779681039574829E-2</v>
      </c>
      <c r="AI51">
        <v>27.0525694034258</v>
      </c>
      <c r="AJ51">
        <v>99.76401179941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-0.14000000000000001</v>
      </c>
      <c r="AM51" t="s">
        <v>3218</v>
      </c>
      <c r="AN51">
        <v>19.37</v>
      </c>
      <c r="AO51" t="s">
        <v>3219</v>
      </c>
      <c r="AP51">
        <v>0.194548060064064</v>
      </c>
      <c r="AQ51">
        <f>(Table2[[#This Row],[Sharpe Ratio]]-AVERAGE(Table2[Sharpe Ratio]))/_xlfn.STDEV.P(Table2[Sharpe Ratio])</f>
        <v>1.5722266720278701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156</v>
      </c>
      <c r="AT51">
        <f>_xlfn.RANK.AVG(Table2[[#This Row],[6M Return vs Nifty Z-Score]],Table2[6M Return vs Nifty Z-Score])</f>
        <v>145</v>
      </c>
      <c r="AU51">
        <f>_xlfn.RANK.AVG(Table2[[#This Row],[Sharpe Ratio Z-Score]],Table2[Sharpe Ratio Z-Score])</f>
        <v>41</v>
      </c>
      <c r="AV51">
        <f>(Table2[[#This Row],[Rank 1Y]]+Table2[[#This Row],[Rank 6M]]+Table2[[#This Row],[Rank Sharpe]])/3</f>
        <v>114</v>
      </c>
    </row>
    <row r="52" spans="1:48" x14ac:dyDescent="0.3">
      <c r="A52" t="s">
        <v>1093</v>
      </c>
      <c r="B52" t="s">
        <v>1094</v>
      </c>
      <c r="C52" t="s">
        <v>3173</v>
      </c>
      <c r="D52" t="s">
        <v>417</v>
      </c>
      <c r="E52">
        <v>12034.141217967999</v>
      </c>
      <c r="F52">
        <v>130.87</v>
      </c>
      <c r="G52">
        <v>53.624940724246599</v>
      </c>
      <c r="H52">
        <f>(Table2[[#This Row],[1Y Return vs Nifty]]-AVERAGE(Table2[1Y Return vs Nifty]))/_xlfn.STDEV.P(Table2[1Y Return vs Nifty])</f>
        <v>0.6738844017337714</v>
      </c>
      <c r="I52">
        <v>10.820056401056499</v>
      </c>
      <c r="J52">
        <f>(Table2[[#This Row],[1M Return vs Nifty]]-AVERAGE(Table2[1M Return vs Nifty]))/_xlfn.STDEV.P(Table2[1M Return vs Nifty])</f>
        <v>1.2780468162702086</v>
      </c>
      <c r="K52">
        <v>76.770841323550599</v>
      </c>
      <c r="L52">
        <f>(Table2[[#This Row],[6M Return vs Nifty]]-AVERAGE(Table2[6M Return vs Nifty]))/_xlfn.STDEV.P(Table2[6M Return vs Nifty])</f>
        <v>1.964432086994768</v>
      </c>
      <c r="M52">
        <v>16.1903404667062</v>
      </c>
      <c r="N52">
        <f>(Table2[[#This Row],[1W Return vs Nifty]]-AVERAGE(Table2[1W Return vs Nifty]))/_xlfn.STDEV.P(Table2[1W Return vs Nifty])</f>
        <v>2.6672767106003401</v>
      </c>
      <c r="O52">
        <v>116.04</v>
      </c>
      <c r="P52">
        <v>113.514680854665</v>
      </c>
      <c r="Q52">
        <v>93.528571764769595</v>
      </c>
      <c r="R52">
        <v>80.977139843421696</v>
      </c>
      <c r="S52" s="1">
        <f>(Table2[[#This Row],[Close Price]]-Table2[[#This Row],[20D EMA]])/Table2[[#This Row],[20D EMA]]</f>
        <v>0.12780075835918647</v>
      </c>
      <c r="T52" s="1">
        <f>(Table2[[#This Row],[Close Price]]-Table2[[#This Row],[50D EMA]])/Table2[[#This Row],[50D EMA]]</f>
        <v>0.15289052494941466</v>
      </c>
      <c r="U52" s="1">
        <f>(Table2[[#This Row],[Close Price]]-Table2[[#This Row],[200D EMA]])/Table2[[#This Row],[200D EMA]]</f>
        <v>0.39925156057281103</v>
      </c>
      <c r="V52">
        <v>0.73095571682778304</v>
      </c>
      <c r="W52">
        <v>124.1</v>
      </c>
      <c r="X52">
        <v>134.6</v>
      </c>
      <c r="Y52">
        <v>121.17</v>
      </c>
      <c r="Z52">
        <v>134.6</v>
      </c>
      <c r="AA52">
        <v>121.17</v>
      </c>
      <c r="AB52">
        <v>134.6</v>
      </c>
      <c r="AC52" s="1">
        <f>(Table2[[#This Row],[Close Price]]/Table2[[#This Row],[Day Low]])-1</f>
        <v>5.4552780016116076E-2</v>
      </c>
      <c r="AD52" s="1">
        <f>(Table2[[#This Row],[Day High]]/Table2[[#This Row],[Close Price]])-1</f>
        <v>2.8501566439978587E-2</v>
      </c>
      <c r="AE52" s="1">
        <f>(Table2[[#This Row],[Close Price]]/Table2[[#This Row],[Current Week Low]])-1</f>
        <v>8.0052818354378275E-2</v>
      </c>
      <c r="AF52" s="1">
        <f>(Table2[[#This Row],[Current Week High]]/Table2[[#This Row],[Close Price]])-1</f>
        <v>2.8501566439978587E-2</v>
      </c>
      <c r="AG52" s="1">
        <f>(Table2[[#This Row],[Close Price]]/Table2[[#This Row],[Current Month Low]])-1</f>
        <v>8.0052818354378275E-2</v>
      </c>
      <c r="AH52" s="1">
        <f>(Table2[[#This Row],[Current Month High]]/Table2[[#This Row],[Close Price]])-1</f>
        <v>2.8501566439978587E-2</v>
      </c>
      <c r="AI52">
        <v>11.2019561396806</v>
      </c>
      <c r="AJ52">
        <v>120.282780676653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0.02</v>
      </c>
      <c r="AM52" t="s">
        <v>3219</v>
      </c>
      <c r="AN52">
        <v>24.96</v>
      </c>
      <c r="AO52" t="s">
        <v>3219</v>
      </c>
      <c r="AP52">
        <v>0.118718059439681</v>
      </c>
      <c r="AQ52">
        <f>(Table2[[#This Row],[Sharpe Ratio]]-AVERAGE(Table2[Sharpe Ratio]))/_xlfn.STDEV.P(Table2[Sharpe Ratio])</f>
        <v>0.69205279471794212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7.2756928103170306</v>
      </c>
      <c r="AS52">
        <f>_xlfn.RANK.AVG(Table2[[#This Row],[1Y Return vs Nifty Z-Score]],Table2[1Y Return vs Nifty Z-Score])</f>
        <v>133</v>
      </c>
      <c r="AT52">
        <f>_xlfn.RANK.AVG(Table2[[#This Row],[6M Return vs Nifty Z-Score]],Table2[6M Return vs Nifty Z-Score])</f>
        <v>37</v>
      </c>
      <c r="AU52">
        <f>_xlfn.RANK.AVG(Table2[[#This Row],[Sharpe Ratio Z-Score]],Table2[Sharpe Ratio Z-Score])</f>
        <v>172</v>
      </c>
      <c r="AV52">
        <f>(Table2[[#This Row],[Rank 1Y]]+Table2[[#This Row],[Rank 6M]]+Table2[[#This Row],[Rank Sharpe]])/3</f>
        <v>114</v>
      </c>
    </row>
    <row r="53" spans="1:48" x14ac:dyDescent="0.3">
      <c r="A53" t="s">
        <v>1288</v>
      </c>
      <c r="B53" t="s">
        <v>1289</v>
      </c>
      <c r="C53" t="s">
        <v>3177</v>
      </c>
      <c r="D53" t="s">
        <v>51</v>
      </c>
      <c r="E53">
        <v>9247.9134291199898</v>
      </c>
      <c r="F53">
        <v>2259.1999999999998</v>
      </c>
      <c r="G53">
        <v>86.744972148242994</v>
      </c>
      <c r="H53">
        <f>(Table2[[#This Row],[1Y Return vs Nifty]]-AVERAGE(Table2[1Y Return vs Nifty]))/_xlfn.STDEV.P(Table2[1Y Return vs Nifty])</f>
        <v>1.3205263748440037</v>
      </c>
      <c r="I53">
        <v>11.939202809022101</v>
      </c>
      <c r="J53">
        <f>(Table2[[#This Row],[1M Return vs Nifty]]-AVERAGE(Table2[1M Return vs Nifty]))/_xlfn.STDEV.P(Table2[1M Return vs Nifty])</f>
        <v>1.3986334852242548</v>
      </c>
      <c r="K53">
        <v>94.545255830873998</v>
      </c>
      <c r="L53">
        <f>(Table2[[#This Row],[6M Return vs Nifty]]-AVERAGE(Table2[6M Return vs Nifty]))/_xlfn.STDEV.P(Table2[6M Return vs Nifty])</f>
        <v>2.4905895759930838</v>
      </c>
      <c r="M53">
        <v>4.3542631454036398</v>
      </c>
      <c r="N53">
        <f>(Table2[[#This Row],[1W Return vs Nifty]]-AVERAGE(Table2[1W Return vs Nifty]))/_xlfn.STDEV.P(Table2[1W Return vs Nifty])</f>
        <v>0.27999531009676787</v>
      </c>
      <c r="O53">
        <v>2082.7399999999998</v>
      </c>
      <c r="P53">
        <v>1886.3776254371901</v>
      </c>
      <c r="Q53">
        <v>1505.7836192454699</v>
      </c>
      <c r="R53">
        <v>75.077713776153104</v>
      </c>
      <c r="S53" s="1">
        <f>(Table2[[#This Row],[Close Price]]-Table2[[#This Row],[20D EMA]])/Table2[[#This Row],[20D EMA]]</f>
        <v>8.4724929659967183E-2</v>
      </c>
      <c r="T53" s="1">
        <f>(Table2[[#This Row],[Close Price]]-Table2[[#This Row],[50D EMA]])/Table2[[#This Row],[50D EMA]]</f>
        <v>0.19763931120440625</v>
      </c>
      <c r="U53" s="1">
        <f>(Table2[[#This Row],[Close Price]]-Table2[[#This Row],[200D EMA]])/Table2[[#This Row],[200D EMA]]</f>
        <v>0.500348370858263</v>
      </c>
      <c r="V53">
        <v>0.84114736285785097</v>
      </c>
      <c r="W53">
        <v>2232.0500000000002</v>
      </c>
      <c r="X53">
        <v>2303.65</v>
      </c>
      <c r="Y53">
        <v>2142.0500000000002</v>
      </c>
      <c r="Z53">
        <v>2320.4</v>
      </c>
      <c r="AA53">
        <v>2142.0500000000002</v>
      </c>
      <c r="AB53">
        <v>2320.4</v>
      </c>
      <c r="AC53" s="1">
        <f>(Table2[[#This Row],[Close Price]]/Table2[[#This Row],[Day Low]])-1</f>
        <v>1.2163706010169806E-2</v>
      </c>
      <c r="AD53" s="1">
        <f>(Table2[[#This Row],[Day High]]/Table2[[#This Row],[Close Price]])-1</f>
        <v>1.9675106232294848E-2</v>
      </c>
      <c r="AE53" s="1">
        <f>(Table2[[#This Row],[Close Price]]/Table2[[#This Row],[Current Week Low]])-1</f>
        <v>5.4690600126047206E-2</v>
      </c>
      <c r="AF53" s="1">
        <f>(Table2[[#This Row],[Current Week High]]/Table2[[#This Row],[Close Price]])-1</f>
        <v>2.7089235127478961E-2</v>
      </c>
      <c r="AG53" s="1">
        <f>(Table2[[#This Row],[Close Price]]/Table2[[#This Row],[Current Month Low]])-1</f>
        <v>5.4690600126047206E-2</v>
      </c>
      <c r="AH53" s="1">
        <f>(Table2[[#This Row],[Current Month High]]/Table2[[#This Row],[Close Price]])-1</f>
        <v>2.7089235127478961E-2</v>
      </c>
      <c r="AI53">
        <v>2.7089235127478899</v>
      </c>
      <c r="AJ53">
        <v>124.91910996067401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0.56999999999999995</v>
      </c>
      <c r="AM53" t="s">
        <v>3219</v>
      </c>
      <c r="AN53">
        <v>11.73</v>
      </c>
      <c r="AO53" t="s">
        <v>3219</v>
      </c>
      <c r="AP53">
        <v>8.7246648874689997E-2</v>
      </c>
      <c r="AQ53">
        <f>(Table2[[#This Row],[Sharpe Ratio]]-AVERAGE(Table2[Sharpe Ratio]))/_xlfn.STDEV.P(Table2[Sharpe Ratio])</f>
        <v>0.32675788197474237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5.8165026281328531</v>
      </c>
      <c r="AS53">
        <f>_xlfn.RANK.AVG(Table2[[#This Row],[1Y Return vs Nifty Z-Score]],Table2[1Y Return vs Nifty Z-Score])</f>
        <v>61</v>
      </c>
      <c r="AT53">
        <f>_xlfn.RANK.AVG(Table2[[#This Row],[6M Return vs Nifty Z-Score]],Table2[6M Return vs Nifty Z-Score])</f>
        <v>20</v>
      </c>
      <c r="AU53">
        <f>_xlfn.RANK.AVG(Table2[[#This Row],[Sharpe Ratio Z-Score]],Table2[Sharpe Ratio Z-Score])</f>
        <v>264</v>
      </c>
      <c r="AV53">
        <f>(Table2[[#This Row],[Rank 1Y]]+Table2[[#This Row],[Rank 6M]]+Table2[[#This Row],[Rank Sharpe]])/3</f>
        <v>115</v>
      </c>
    </row>
    <row r="54" spans="1:48" x14ac:dyDescent="0.3">
      <c r="A54" t="s">
        <v>695</v>
      </c>
      <c r="B54" t="s">
        <v>696</v>
      </c>
      <c r="C54" t="s">
        <v>3184</v>
      </c>
      <c r="D54" t="s">
        <v>697</v>
      </c>
      <c r="E54">
        <v>25692.729520249999</v>
      </c>
      <c r="F54">
        <v>372.7</v>
      </c>
      <c r="G54">
        <v>89.561945538992802</v>
      </c>
      <c r="H54">
        <f>(Table2[[#This Row],[1Y Return vs Nifty]]-AVERAGE(Table2[1Y Return vs Nifty]))/_xlfn.STDEV.P(Table2[1Y Return vs Nifty])</f>
        <v>1.3755255144364165</v>
      </c>
      <c r="I54">
        <v>7.7349164227950098</v>
      </c>
      <c r="J54">
        <f>(Table2[[#This Row],[1M Return vs Nifty]]-AVERAGE(Table2[1M Return vs Nifty]))/_xlfn.STDEV.P(Table2[1M Return vs Nifty])</f>
        <v>0.94562672307455009</v>
      </c>
      <c r="K54">
        <v>93.090152532641994</v>
      </c>
      <c r="L54">
        <f>(Table2[[#This Row],[6M Return vs Nifty]]-AVERAGE(Table2[6M Return vs Nifty]))/_xlfn.STDEV.P(Table2[6M Return vs Nifty])</f>
        <v>2.4475156678586991</v>
      </c>
      <c r="M54">
        <v>1.5672492778378</v>
      </c>
      <c r="N54">
        <f>(Table2[[#This Row],[1W Return vs Nifty]]-AVERAGE(Table2[1W Return vs Nifty]))/_xlfn.STDEV.P(Table2[1W Return vs Nifty])</f>
        <v>-0.28213234321035413</v>
      </c>
      <c r="O54">
        <v>356.71</v>
      </c>
      <c r="P54">
        <v>341.16593790794298</v>
      </c>
      <c r="Q54">
        <v>274.69477872618802</v>
      </c>
      <c r="R54">
        <v>72.481949181568794</v>
      </c>
      <c r="S54" s="1">
        <f>(Table2[[#This Row],[Close Price]]-Table2[[#This Row],[20D EMA]])/Table2[[#This Row],[20D EMA]]</f>
        <v>4.4826329511367807E-2</v>
      </c>
      <c r="T54" s="1">
        <f>(Table2[[#This Row],[Close Price]]-Table2[[#This Row],[50D EMA]])/Table2[[#This Row],[50D EMA]]</f>
        <v>9.2430276848346649E-2</v>
      </c>
      <c r="U54" s="1">
        <f>(Table2[[#This Row],[Close Price]]-Table2[[#This Row],[200D EMA]])/Table2[[#This Row],[200D EMA]]</f>
        <v>0.35677860980205317</v>
      </c>
      <c r="V54">
        <v>0.44629745626876699</v>
      </c>
      <c r="W54">
        <v>367</v>
      </c>
      <c r="X54">
        <v>375.95</v>
      </c>
      <c r="Y54">
        <v>361.8</v>
      </c>
      <c r="Z54">
        <v>376.7</v>
      </c>
      <c r="AA54">
        <v>361.8</v>
      </c>
      <c r="AB54">
        <v>376.7</v>
      </c>
      <c r="AC54" s="1">
        <f>(Table2[[#This Row],[Close Price]]/Table2[[#This Row],[Day Low]])-1</f>
        <v>1.5531335149863823E-2</v>
      </c>
      <c r="AD54" s="1">
        <f>(Table2[[#This Row],[Day High]]/Table2[[#This Row],[Close Price]])-1</f>
        <v>8.720150254896808E-3</v>
      </c>
      <c r="AE54" s="1">
        <f>(Table2[[#This Row],[Close Price]]/Table2[[#This Row],[Current Week Low]])-1</f>
        <v>3.0127142067440493E-2</v>
      </c>
      <c r="AF54" s="1">
        <f>(Table2[[#This Row],[Current Week High]]/Table2[[#This Row],[Close Price]])-1</f>
        <v>1.0732492621411405E-2</v>
      </c>
      <c r="AG54" s="1">
        <f>(Table2[[#This Row],[Close Price]]/Table2[[#This Row],[Current Month Low]])-1</f>
        <v>3.0127142067440493E-2</v>
      </c>
      <c r="AH54" s="1">
        <f>(Table2[[#This Row],[Current Month High]]/Table2[[#This Row],[Close Price]])-1</f>
        <v>1.0732492621411405E-2</v>
      </c>
      <c r="AI54">
        <v>4.8698685269653996</v>
      </c>
      <c r="AJ54">
        <v>116.686046511627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0.18</v>
      </c>
      <c r="AM54" t="s">
        <v>3219</v>
      </c>
      <c r="AN54">
        <v>9.57</v>
      </c>
      <c r="AO54" t="s">
        <v>3219</v>
      </c>
      <c r="AP54">
        <v>8.7088403365632006E-2</v>
      </c>
      <c r="AQ54">
        <f>(Table2[[#This Row],[Sharpe Ratio]]-AVERAGE(Table2[Sharpe Ratio]))/_xlfn.STDEV.P(Table2[Sharpe Ratio])</f>
        <v>0.32492109492307947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4.8114566570823909</v>
      </c>
      <c r="AS54">
        <f>_xlfn.RANK.AVG(Table2[[#This Row],[1Y Return vs Nifty Z-Score]],Table2[1Y Return vs Nifty Z-Score])</f>
        <v>58</v>
      </c>
      <c r="AT54">
        <f>_xlfn.RANK.AVG(Table2[[#This Row],[6M Return vs Nifty Z-Score]],Table2[6M Return vs Nifty Z-Score])</f>
        <v>23</v>
      </c>
      <c r="AU54">
        <f>_xlfn.RANK.AVG(Table2[[#This Row],[Sharpe Ratio Z-Score]],Table2[Sharpe Ratio Z-Score])</f>
        <v>265</v>
      </c>
      <c r="AV54">
        <f>(Table2[[#This Row],[Rank 1Y]]+Table2[[#This Row],[Rank 6M]]+Table2[[#This Row],[Rank Sharpe]])/3</f>
        <v>115.33333333333333</v>
      </c>
    </row>
    <row r="55" spans="1:48" x14ac:dyDescent="0.3">
      <c r="A55" t="s">
        <v>876</v>
      </c>
      <c r="B55" t="s">
        <v>877</v>
      </c>
      <c r="C55" t="s">
        <v>3178</v>
      </c>
      <c r="D55" t="s">
        <v>541</v>
      </c>
      <c r="E55">
        <v>17795.915533200001</v>
      </c>
      <c r="F55">
        <v>642</v>
      </c>
      <c r="G55">
        <v>37.4166057424003</v>
      </c>
      <c r="H55">
        <f>(Table2[[#This Row],[1Y Return vs Nifty]]-AVERAGE(Table2[1Y Return vs Nifty]))/_xlfn.STDEV.P(Table2[1Y Return vs Nifty])</f>
        <v>0.35742969855680162</v>
      </c>
      <c r="I55">
        <v>7.7452697496223202</v>
      </c>
      <c r="J55">
        <f>(Table2[[#This Row],[1M Return vs Nifty]]-AVERAGE(Table2[1M Return vs Nifty]))/_xlfn.STDEV.P(Table2[1M Return vs Nifty])</f>
        <v>0.94674228149104667</v>
      </c>
      <c r="K55">
        <v>34.123027663824402</v>
      </c>
      <c r="L55">
        <f>(Table2[[#This Row],[6M Return vs Nifty]]-AVERAGE(Table2[6M Return vs Nifty]))/_xlfn.STDEV.P(Table2[6M Return vs Nifty])</f>
        <v>0.70197325679115652</v>
      </c>
      <c r="M55">
        <v>6.8270687628796596</v>
      </c>
      <c r="N55">
        <f>(Table2[[#This Row],[1W Return vs Nifty]]-AVERAGE(Table2[1W Return vs Nifty]))/_xlfn.STDEV.P(Table2[1W Return vs Nifty])</f>
        <v>0.77874862991806793</v>
      </c>
      <c r="O55">
        <v>589.75</v>
      </c>
      <c r="P55">
        <v>585.57535225553204</v>
      </c>
      <c r="Q55">
        <v>536.88020103967006</v>
      </c>
      <c r="R55">
        <v>79.603509388609694</v>
      </c>
      <c r="S55" s="1">
        <f>(Table2[[#This Row],[Close Price]]-Table2[[#This Row],[20D EMA]])/Table2[[#This Row],[20D EMA]]</f>
        <v>8.859686307757525E-2</v>
      </c>
      <c r="T55" s="1">
        <f>(Table2[[#This Row],[Close Price]]-Table2[[#This Row],[50D EMA]])/Table2[[#This Row],[50D EMA]]</f>
        <v>9.6357620803420529E-2</v>
      </c>
      <c r="U55" s="1">
        <f>(Table2[[#This Row],[Close Price]]-Table2[[#This Row],[200D EMA]])/Table2[[#This Row],[200D EMA]]</f>
        <v>0.19579749589715759</v>
      </c>
      <c r="V55">
        <v>1.31683902796196</v>
      </c>
      <c r="W55">
        <v>624.15</v>
      </c>
      <c r="X55">
        <v>645.25</v>
      </c>
      <c r="Y55">
        <v>615.1</v>
      </c>
      <c r="Z55">
        <v>645.25</v>
      </c>
      <c r="AA55">
        <v>615.1</v>
      </c>
      <c r="AB55">
        <v>645.25</v>
      </c>
      <c r="AC55" s="1">
        <f>(Table2[[#This Row],[Close Price]]/Table2[[#This Row],[Day Low]])-1</f>
        <v>2.8598894496515204E-2</v>
      </c>
      <c r="AD55" s="1">
        <f>(Table2[[#This Row],[Day High]]/Table2[[#This Row],[Close Price]])-1</f>
        <v>5.062305295950198E-3</v>
      </c>
      <c r="AE55" s="1">
        <f>(Table2[[#This Row],[Close Price]]/Table2[[#This Row],[Current Week Low]])-1</f>
        <v>4.3732726385953491E-2</v>
      </c>
      <c r="AF55" s="1">
        <f>(Table2[[#This Row],[Current Week High]]/Table2[[#This Row],[Close Price]])-1</f>
        <v>5.062305295950198E-3</v>
      </c>
      <c r="AG55" s="1">
        <f>(Table2[[#This Row],[Close Price]]/Table2[[#This Row],[Current Month Low]])-1</f>
        <v>4.3732726385953491E-2</v>
      </c>
      <c r="AH55" s="1">
        <f>(Table2[[#This Row],[Current Month High]]/Table2[[#This Row],[Close Price]])-1</f>
        <v>5.062305295950198E-3</v>
      </c>
      <c r="AI55">
        <v>12.7725856697819</v>
      </c>
      <c r="AJ55">
        <v>70.721978460311107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0.11</v>
      </c>
      <c r="AM55" t="s">
        <v>3219</v>
      </c>
      <c r="AN55">
        <v>18.690000000000001</v>
      </c>
      <c r="AO55" t="s">
        <v>3219</v>
      </c>
      <c r="AP55">
        <v>0.22099705811602599</v>
      </c>
      <c r="AQ55">
        <f>(Table2[[#This Row],[Sharpe Ratio]]-AVERAGE(Table2[Sharpe Ratio]))/_xlfn.STDEV.P(Table2[Sharpe Ratio])</f>
        <v>1.8792254452663419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4.6641193120234146</v>
      </c>
      <c r="AS55">
        <f>_xlfn.RANK.AVG(Table2[[#This Row],[1Y Return vs Nifty Z-Score]],Table2[1Y Return vs Nifty Z-Score])</f>
        <v>199</v>
      </c>
      <c r="AT55">
        <f>_xlfn.RANK.AVG(Table2[[#This Row],[6M Return vs Nifty Z-Score]],Table2[6M Return vs Nifty Z-Score])</f>
        <v>132</v>
      </c>
      <c r="AU55">
        <f>_xlfn.RANK.AVG(Table2[[#This Row],[Sharpe Ratio Z-Score]],Table2[Sharpe Ratio Z-Score])</f>
        <v>15</v>
      </c>
      <c r="AV55">
        <f>(Table2[[#This Row],[Rank 1Y]]+Table2[[#This Row],[Rank 6M]]+Table2[[#This Row],[Rank Sharpe]])/3</f>
        <v>115.33333333333333</v>
      </c>
    </row>
    <row r="56" spans="1:48" x14ac:dyDescent="0.3">
      <c r="A56" t="s">
        <v>433</v>
      </c>
      <c r="B56" t="s">
        <v>434</v>
      </c>
      <c r="C56" t="s">
        <v>3177</v>
      </c>
      <c r="D56" t="s">
        <v>255</v>
      </c>
      <c r="E56">
        <v>53669.974741320002</v>
      </c>
      <c r="F56">
        <v>710.9</v>
      </c>
      <c r="G56">
        <v>62.503992933021998</v>
      </c>
      <c r="H56">
        <f>(Table2[[#This Row],[1Y Return vs Nifty]]-AVERAGE(Table2[1Y Return vs Nifty]))/_xlfn.STDEV.P(Table2[1Y Return vs Nifty])</f>
        <v>0.84724075415170308</v>
      </c>
      <c r="I56">
        <v>8.2647275207879094</v>
      </c>
      <c r="J56">
        <f>(Table2[[#This Row],[1M Return vs Nifty]]-AVERAGE(Table2[1M Return vs Nifty]))/_xlfn.STDEV.P(Table2[1M Return vs Nifty])</f>
        <v>1.0027132267054613</v>
      </c>
      <c r="K56">
        <v>50.004569496129399</v>
      </c>
      <c r="L56">
        <f>(Table2[[#This Row],[6M Return vs Nifty]]-AVERAGE(Table2[6M Return vs Nifty]))/_xlfn.STDEV.P(Table2[6M Return vs Nifty])</f>
        <v>1.172098006524229</v>
      </c>
      <c r="M56">
        <v>3.5270918003731802</v>
      </c>
      <c r="N56">
        <f>(Table2[[#This Row],[1W Return vs Nifty]]-AVERAGE(Table2[1W Return vs Nifty]))/_xlfn.STDEV.P(Table2[1W Return vs Nifty])</f>
        <v>0.11315872113103911</v>
      </c>
      <c r="O56">
        <v>659.07</v>
      </c>
      <c r="P56">
        <v>626.13040743936597</v>
      </c>
      <c r="Q56">
        <v>527.18446060123597</v>
      </c>
      <c r="R56">
        <v>72.698233292308103</v>
      </c>
      <c r="S56" s="1">
        <f>(Table2[[#This Row],[Close Price]]-Table2[[#This Row],[20D EMA]])/Table2[[#This Row],[20D EMA]]</f>
        <v>7.8641115511250581E-2</v>
      </c>
      <c r="T56" s="1">
        <f>(Table2[[#This Row],[Close Price]]-Table2[[#This Row],[50D EMA]])/Table2[[#This Row],[50D EMA]]</f>
        <v>0.13538648108036988</v>
      </c>
      <c r="U56" s="1">
        <f>(Table2[[#This Row],[Close Price]]-Table2[[#This Row],[200D EMA]])/Table2[[#This Row],[200D EMA]]</f>
        <v>0.3484843600838361</v>
      </c>
      <c r="V56">
        <v>1.7949313981571799</v>
      </c>
      <c r="W56">
        <v>697.8</v>
      </c>
      <c r="X56">
        <v>714.6</v>
      </c>
      <c r="Y56">
        <v>649</v>
      </c>
      <c r="Z56">
        <v>714.6</v>
      </c>
      <c r="AA56">
        <v>649</v>
      </c>
      <c r="AB56">
        <v>714.6</v>
      </c>
      <c r="AC56" s="1">
        <f>(Table2[[#This Row],[Close Price]]/Table2[[#This Row],[Day Low]])-1</f>
        <v>1.877328747492113E-2</v>
      </c>
      <c r="AD56" s="1">
        <f>(Table2[[#This Row],[Day High]]/Table2[[#This Row],[Close Price]])-1</f>
        <v>5.2046701364467651E-3</v>
      </c>
      <c r="AE56" s="1">
        <f>(Table2[[#This Row],[Close Price]]/Table2[[#This Row],[Current Week Low]])-1</f>
        <v>9.5377503852080103E-2</v>
      </c>
      <c r="AF56" s="1">
        <f>(Table2[[#This Row],[Current Week High]]/Table2[[#This Row],[Close Price]])-1</f>
        <v>5.2046701364467651E-3</v>
      </c>
      <c r="AG56" s="1">
        <f>(Table2[[#This Row],[Close Price]]/Table2[[#This Row],[Current Month Low]])-1</f>
        <v>9.5377503852080103E-2</v>
      </c>
      <c r="AH56" s="1">
        <f>(Table2[[#This Row],[Current Month High]]/Table2[[#This Row],[Close Price]])-1</f>
        <v>5.2046701364467651E-3</v>
      </c>
      <c r="AI56">
        <v>4.1426360950907304</v>
      </c>
      <c r="AJ56">
        <v>89.548060258632106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0.27</v>
      </c>
      <c r="AM56" t="s">
        <v>3219</v>
      </c>
      <c r="AN56">
        <v>11.23</v>
      </c>
      <c r="AO56" t="s">
        <v>3219</v>
      </c>
      <c r="AP56">
        <v>0.124499792335027</v>
      </c>
      <c r="AQ56">
        <f>(Table2[[#This Row],[Sharpe Ratio]]-AVERAGE(Table2[Sharpe Ratio]))/_xlfn.STDEV.P(Table2[Sharpe Ratio])</f>
        <v>0.75916251670350032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3.8943732252159333</v>
      </c>
      <c r="AS56">
        <f>_xlfn.RANK.AVG(Table2[[#This Row],[1Y Return vs Nifty Z-Score]],Table2[1Y Return vs Nifty Z-Score])</f>
        <v>108</v>
      </c>
      <c r="AT56">
        <f>_xlfn.RANK.AVG(Table2[[#This Row],[6M Return vs Nifty Z-Score]],Table2[6M Return vs Nifty Z-Score])</f>
        <v>82</v>
      </c>
      <c r="AU56">
        <f>_xlfn.RANK.AVG(Table2[[#This Row],[Sharpe Ratio Z-Score]],Table2[Sharpe Ratio Z-Score])</f>
        <v>157</v>
      </c>
      <c r="AV56">
        <f>(Table2[[#This Row],[Rank 1Y]]+Table2[[#This Row],[Rank 6M]]+Table2[[#This Row],[Rank Sharpe]])/3</f>
        <v>115.66666666666667</v>
      </c>
    </row>
    <row r="57" spans="1:48" x14ac:dyDescent="0.3">
      <c r="A57" t="s">
        <v>509</v>
      </c>
      <c r="B57" t="s">
        <v>510</v>
      </c>
      <c r="C57" t="s">
        <v>3177</v>
      </c>
      <c r="D57" t="s">
        <v>51</v>
      </c>
      <c r="E57">
        <v>43701.068778940004</v>
      </c>
      <c r="F57">
        <v>1548.65</v>
      </c>
      <c r="G57">
        <v>82.742705611754502</v>
      </c>
      <c r="H57">
        <f>(Table2[[#This Row],[1Y Return vs Nifty]]-AVERAGE(Table2[1Y Return vs Nifty]))/_xlfn.STDEV.P(Table2[1Y Return vs Nifty])</f>
        <v>1.2423853399839682</v>
      </c>
      <c r="I57">
        <v>-10.113780133049399</v>
      </c>
      <c r="J57">
        <f>(Table2[[#This Row],[1M Return vs Nifty]]-AVERAGE(Table2[1M Return vs Nifty]))/_xlfn.STDEV.P(Table2[1M Return vs Nifty])</f>
        <v>-0.97754869662173438</v>
      </c>
      <c r="K57">
        <v>26.180158230015799</v>
      </c>
      <c r="L57">
        <f>(Table2[[#This Row],[6M Return vs Nifty]]-AVERAGE(Table2[6M Return vs Nifty]))/_xlfn.STDEV.P(Table2[6M Return vs Nifty])</f>
        <v>0.4668487616910621</v>
      </c>
      <c r="M57">
        <v>1.19835668603156</v>
      </c>
      <c r="N57">
        <f>(Table2[[#This Row],[1W Return vs Nifty]]-AVERAGE(Table2[1W Return vs Nifty]))/_xlfn.STDEV.P(Table2[1W Return vs Nifty])</f>
        <v>-0.35653625248674919</v>
      </c>
      <c r="O57">
        <v>1561.56</v>
      </c>
      <c r="P57">
        <v>1602.89046269798</v>
      </c>
      <c r="Q57">
        <v>1380.25954194422</v>
      </c>
      <c r="R57">
        <v>51.3623414902505</v>
      </c>
      <c r="S57" s="1">
        <f>(Table2[[#This Row],[Close Price]]-Table2[[#This Row],[20D EMA]])/Table2[[#This Row],[20D EMA]]</f>
        <v>-8.2673736519889435E-3</v>
      </c>
      <c r="T57" s="1">
        <f>(Table2[[#This Row],[Close Price]]-Table2[[#This Row],[50D EMA]])/Table2[[#This Row],[50D EMA]]</f>
        <v>-3.3839157422324725E-2</v>
      </c>
      <c r="U57" s="1">
        <f>(Table2[[#This Row],[Close Price]]-Table2[[#This Row],[200D EMA]])/Table2[[#This Row],[200D EMA]]</f>
        <v>0.12199912620679074</v>
      </c>
      <c r="V57">
        <v>0.548227558915651</v>
      </c>
      <c r="W57">
        <v>1543</v>
      </c>
      <c r="X57">
        <v>1563.8</v>
      </c>
      <c r="Y57">
        <v>1519.95</v>
      </c>
      <c r="Z57">
        <v>1568.8</v>
      </c>
      <c r="AA57">
        <v>1519.95</v>
      </c>
      <c r="AB57">
        <v>1568.8</v>
      </c>
      <c r="AC57" s="1">
        <f>(Table2[[#This Row],[Close Price]]/Table2[[#This Row],[Day Low]])-1</f>
        <v>3.6616979909267489E-3</v>
      </c>
      <c r="AD57" s="1">
        <f>(Table2[[#This Row],[Day High]]/Table2[[#This Row],[Close Price]])-1</f>
        <v>9.7827139766892834E-3</v>
      </c>
      <c r="AE57" s="1">
        <f>(Table2[[#This Row],[Close Price]]/Table2[[#This Row],[Current Week Low]])-1</f>
        <v>1.8882200072370736E-2</v>
      </c>
      <c r="AF57" s="1">
        <f>(Table2[[#This Row],[Current Week High]]/Table2[[#This Row],[Close Price]])-1</f>
        <v>1.3011332450844293E-2</v>
      </c>
      <c r="AG57" s="1">
        <f>(Table2[[#This Row],[Close Price]]/Table2[[#This Row],[Current Month Low]])-1</f>
        <v>1.8882200072370736E-2</v>
      </c>
      <c r="AH57" s="1">
        <f>(Table2[[#This Row],[Current Month High]]/Table2[[#This Row],[Close Price]])-1</f>
        <v>1.3011332450844293E-2</v>
      </c>
      <c r="AI57">
        <v>18.2287799050786</v>
      </c>
      <c r="AJ57">
        <v>100.86251621271001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-0.08</v>
      </c>
      <c r="AM57" t="s">
        <v>3218</v>
      </c>
      <c r="AN57">
        <v>0.97</v>
      </c>
      <c r="AO57" t="s">
        <v>3219</v>
      </c>
      <c r="AP57">
        <v>0.14862412008141901</v>
      </c>
      <c r="AQ57">
        <f>(Table2[[#This Row],[Sharpe Ratio]]-AVERAGE(Table2[Sharpe Ratio]))/_xlfn.STDEV.P(Table2[Sharpe Ratio])</f>
        <v>1.0391783800188132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72</v>
      </c>
      <c r="AT57">
        <f>_xlfn.RANK.AVG(Table2[[#This Row],[6M Return vs Nifty Z-Score]],Table2[6M Return vs Nifty Z-Score])</f>
        <v>163</v>
      </c>
      <c r="AU57">
        <f>_xlfn.RANK.AVG(Table2[[#This Row],[Sharpe Ratio Z-Score]],Table2[Sharpe Ratio Z-Score])</f>
        <v>112</v>
      </c>
      <c r="AV57">
        <f>(Table2[[#This Row],[Rank 1Y]]+Table2[[#This Row],[Rank 6M]]+Table2[[#This Row],[Rank Sharpe]])/3</f>
        <v>115.66666666666667</v>
      </c>
    </row>
    <row r="58" spans="1:48" x14ac:dyDescent="0.3">
      <c r="A58" t="s">
        <v>603</v>
      </c>
      <c r="B58" t="s">
        <v>604</v>
      </c>
      <c r="C58" t="s">
        <v>3176</v>
      </c>
      <c r="D58" t="s">
        <v>46</v>
      </c>
      <c r="E58">
        <v>33019.447999999997</v>
      </c>
      <c r="F58">
        <v>1240.4000000000001</v>
      </c>
      <c r="G58">
        <v>60.664820268196799</v>
      </c>
      <c r="H58">
        <f>(Table2[[#This Row],[1Y Return vs Nifty]]-AVERAGE(Table2[1Y Return vs Nifty]))/_xlfn.STDEV.P(Table2[1Y Return vs Nifty])</f>
        <v>0.81133238722873879</v>
      </c>
      <c r="I58">
        <v>11.7955292334078</v>
      </c>
      <c r="J58">
        <f>(Table2[[#This Row],[1M Return vs Nifty]]-AVERAGE(Table2[1M Return vs Nifty]))/_xlfn.STDEV.P(Table2[1M Return vs Nifty])</f>
        <v>1.3831528315968713</v>
      </c>
      <c r="K58">
        <v>66.185587897819701</v>
      </c>
      <c r="L58">
        <f>(Table2[[#This Row],[6M Return vs Nifty]]-AVERAGE(Table2[6M Return vs Nifty]))/_xlfn.STDEV.P(Table2[6M Return vs Nifty])</f>
        <v>1.6510878493773409</v>
      </c>
      <c r="M58">
        <v>6.0713578562114803</v>
      </c>
      <c r="N58">
        <f>(Table2[[#This Row],[1W Return vs Nifty]]-AVERAGE(Table2[1W Return vs Nifty]))/_xlfn.STDEV.P(Table2[1W Return vs Nifty])</f>
        <v>0.62632527692090334</v>
      </c>
      <c r="O58">
        <v>1042.02</v>
      </c>
      <c r="P58">
        <v>1001.23789347025</v>
      </c>
      <c r="Q58">
        <v>872.35702207554505</v>
      </c>
      <c r="R58">
        <v>89.416815867217693</v>
      </c>
      <c r="S58" s="1">
        <f>(Table2[[#This Row],[Close Price]]-Table2[[#This Row],[20D EMA]])/Table2[[#This Row],[20D EMA]]</f>
        <v>0.19038022302834889</v>
      </c>
      <c r="T58" s="1">
        <f>(Table2[[#This Row],[Close Price]]-Table2[[#This Row],[50D EMA]])/Table2[[#This Row],[50D EMA]]</f>
        <v>0.23886641535392142</v>
      </c>
      <c r="U58" s="1">
        <f>(Table2[[#This Row],[Close Price]]-Table2[[#This Row],[200D EMA]])/Table2[[#This Row],[200D EMA]]</f>
        <v>0.42189489923379442</v>
      </c>
      <c r="V58">
        <v>1.2124855955293901</v>
      </c>
      <c r="W58">
        <v>1089.55</v>
      </c>
      <c r="X58">
        <v>1313.25</v>
      </c>
      <c r="Y58">
        <v>1056.5999999999999</v>
      </c>
      <c r="Z58">
        <v>1313.25</v>
      </c>
      <c r="AA58">
        <v>1056.5999999999999</v>
      </c>
      <c r="AB58">
        <v>1313.25</v>
      </c>
      <c r="AC58" s="1">
        <f>(Table2[[#This Row],[Close Price]]/Table2[[#This Row],[Day Low]])-1</f>
        <v>0.13845165435271456</v>
      </c>
      <c r="AD58" s="1">
        <f>(Table2[[#This Row],[Day High]]/Table2[[#This Row],[Close Price]])-1</f>
        <v>5.8731054498548874E-2</v>
      </c>
      <c r="AE58" s="1">
        <f>(Table2[[#This Row],[Close Price]]/Table2[[#This Row],[Current Week Low]])-1</f>
        <v>0.17395419269354551</v>
      </c>
      <c r="AF58" s="1">
        <f>(Table2[[#This Row],[Current Week High]]/Table2[[#This Row],[Close Price]])-1</f>
        <v>5.8731054498548874E-2</v>
      </c>
      <c r="AG58" s="1">
        <f>(Table2[[#This Row],[Close Price]]/Table2[[#This Row],[Current Month Low]])-1</f>
        <v>0.17395419269354551</v>
      </c>
      <c r="AH58" s="1">
        <f>(Table2[[#This Row],[Current Month High]]/Table2[[#This Row],[Close Price]])-1</f>
        <v>5.8731054498548874E-2</v>
      </c>
      <c r="AI58">
        <v>5.8731054498548803</v>
      </c>
      <c r="AJ58">
        <v>111.654295708557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0.31</v>
      </c>
      <c r="AM58" t="s">
        <v>3219</v>
      </c>
      <c r="AN58">
        <v>23.32</v>
      </c>
      <c r="AO58" t="s">
        <v>3219</v>
      </c>
      <c r="AP58">
        <v>0.115655387515559</v>
      </c>
      <c r="AQ58">
        <f>(Table2[[#This Row],[Sharpe Ratio]]-AVERAGE(Table2[Sharpe Ratio]))/_xlfn.STDEV.P(Table2[Sharpe Ratio])</f>
        <v>0.65650375343894296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5.1284020985627974</v>
      </c>
      <c r="AS58">
        <f>_xlfn.RANK.AVG(Table2[[#This Row],[1Y Return vs Nifty Z-Score]],Table2[1Y Return vs Nifty Z-Score])</f>
        <v>117</v>
      </c>
      <c r="AT58">
        <f>_xlfn.RANK.AVG(Table2[[#This Row],[6M Return vs Nifty Z-Score]],Table2[6M Return vs Nifty Z-Score])</f>
        <v>50</v>
      </c>
      <c r="AU58">
        <f>_xlfn.RANK.AVG(Table2[[#This Row],[Sharpe Ratio Z-Score]],Table2[Sharpe Ratio Z-Score])</f>
        <v>180</v>
      </c>
      <c r="AV58">
        <f>(Table2[[#This Row],[Rank 1Y]]+Table2[[#This Row],[Rank 6M]]+Table2[[#This Row],[Rank Sharpe]])/3</f>
        <v>115.66666666666667</v>
      </c>
    </row>
    <row r="59" spans="1:48" x14ac:dyDescent="0.3">
      <c r="A59" t="s">
        <v>1441</v>
      </c>
      <c r="B59" t="s">
        <v>1442</v>
      </c>
      <c r="C59" t="s">
        <v>3175</v>
      </c>
      <c r="D59" t="s">
        <v>235</v>
      </c>
      <c r="E59">
        <v>7655.54413845</v>
      </c>
      <c r="F59">
        <v>404.9</v>
      </c>
      <c r="G59">
        <v>33.899866228520999</v>
      </c>
      <c r="H59">
        <f>(Table2[[#This Row],[1Y Return vs Nifty]]-AVERAGE(Table2[1Y Return vs Nifty]))/_xlfn.STDEV.P(Table2[1Y Return vs Nifty])</f>
        <v>0.28876818827447737</v>
      </c>
      <c r="I59">
        <v>35.054532086319199</v>
      </c>
      <c r="J59">
        <f>(Table2[[#This Row],[1M Return vs Nifty]]-AVERAGE(Table2[1M Return vs Nifty]))/_xlfn.STDEV.P(Table2[1M Return vs Nifty])</f>
        <v>3.8892821970332569</v>
      </c>
      <c r="K59">
        <v>72.494122612287299</v>
      </c>
      <c r="L59">
        <f>(Table2[[#This Row],[6M Return vs Nifty]]-AVERAGE(Table2[6M Return vs Nifty]))/_xlfn.STDEV.P(Table2[6M Return vs Nifty])</f>
        <v>1.8378328351688769</v>
      </c>
      <c r="M59">
        <v>4.6357744502744804</v>
      </c>
      <c r="N59">
        <f>(Table2[[#This Row],[1W Return vs Nifty]]-AVERAGE(Table2[1W Return vs Nifty]))/_xlfn.STDEV.P(Table2[1W Return vs Nifty])</f>
        <v>0.33677482276014831</v>
      </c>
      <c r="O59">
        <v>368.17</v>
      </c>
      <c r="P59">
        <v>330.99808815710099</v>
      </c>
      <c r="Q59">
        <v>273.84847557264197</v>
      </c>
      <c r="R59">
        <v>64.828094245684696</v>
      </c>
      <c r="S59" s="1">
        <f>(Table2[[#This Row],[Close Price]]-Table2[[#This Row],[20D EMA]])/Table2[[#This Row],[20D EMA]]</f>
        <v>9.9763696118640735E-2</v>
      </c>
      <c r="T59" s="1">
        <f>(Table2[[#This Row],[Close Price]]-Table2[[#This Row],[50D EMA]])/Table2[[#This Row],[50D EMA]]</f>
        <v>0.22326990543771075</v>
      </c>
      <c r="U59" s="1">
        <f>(Table2[[#This Row],[Close Price]]-Table2[[#This Row],[200D EMA]])/Table2[[#This Row],[200D EMA]]</f>
        <v>0.47855488022461107</v>
      </c>
      <c r="V59">
        <v>1.21145812983611</v>
      </c>
      <c r="W59">
        <v>395.95</v>
      </c>
      <c r="X59">
        <v>410</v>
      </c>
      <c r="Y59">
        <v>395.95</v>
      </c>
      <c r="Z59">
        <v>411.85</v>
      </c>
      <c r="AA59">
        <v>395.95</v>
      </c>
      <c r="AB59">
        <v>411.85</v>
      </c>
      <c r="AC59" s="1">
        <f>(Table2[[#This Row],[Close Price]]/Table2[[#This Row],[Day Low]])-1</f>
        <v>2.2603864124258077E-2</v>
      </c>
      <c r="AD59" s="1">
        <f>(Table2[[#This Row],[Day High]]/Table2[[#This Row],[Close Price]])-1</f>
        <v>1.2595702642627771E-2</v>
      </c>
      <c r="AE59" s="1">
        <f>(Table2[[#This Row],[Close Price]]/Table2[[#This Row],[Current Week Low]])-1</f>
        <v>2.2603864124258077E-2</v>
      </c>
      <c r="AF59" s="1">
        <f>(Table2[[#This Row],[Current Week High]]/Table2[[#This Row],[Close Price]])-1</f>
        <v>1.7164732032600716E-2</v>
      </c>
      <c r="AG59" s="1">
        <f>(Table2[[#This Row],[Close Price]]/Table2[[#This Row],[Current Month Low]])-1</f>
        <v>2.2603864124258077E-2</v>
      </c>
      <c r="AH59" s="1">
        <f>(Table2[[#This Row],[Current Month High]]/Table2[[#This Row],[Close Price]])-1</f>
        <v>1.7164732032600716E-2</v>
      </c>
      <c r="AI59">
        <v>5.9273894788836703</v>
      </c>
      <c r="AJ59">
        <v>122.411425432573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0.35</v>
      </c>
      <c r="AM59" t="s">
        <v>3219</v>
      </c>
      <c r="AN59">
        <v>17.16</v>
      </c>
      <c r="AO59" t="s">
        <v>3219</v>
      </c>
      <c r="AP59">
        <v>0.15630583446010499</v>
      </c>
      <c r="AQ59">
        <f>(Table2[[#This Row],[Sharpe Ratio]]-AVERAGE(Table2[Sharpe Ratio]))/_xlfn.STDEV.P(Table2[Sharpe Ratio])</f>
        <v>1.1283415644234485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7.4809996076602072</v>
      </c>
      <c r="AS59">
        <f>_xlfn.RANK.AVG(Table2[[#This Row],[1Y Return vs Nifty Z-Score]],Table2[1Y Return vs Nifty Z-Score])</f>
        <v>218</v>
      </c>
      <c r="AT59">
        <f>_xlfn.RANK.AVG(Table2[[#This Row],[6M Return vs Nifty Z-Score]],Table2[6M Return vs Nifty Z-Score])</f>
        <v>41</v>
      </c>
      <c r="AU59">
        <f>_xlfn.RANK.AVG(Table2[[#This Row],[Sharpe Ratio Z-Score]],Table2[Sharpe Ratio Z-Score])</f>
        <v>95</v>
      </c>
      <c r="AV59">
        <f>(Table2[[#This Row],[Rank 1Y]]+Table2[[#This Row],[Rank 6M]]+Table2[[#This Row],[Rank Sharpe]])/3</f>
        <v>118</v>
      </c>
    </row>
    <row r="60" spans="1:48" x14ac:dyDescent="0.3">
      <c r="A60" t="s">
        <v>819</v>
      </c>
      <c r="B60" t="s">
        <v>820</v>
      </c>
      <c r="C60" t="s">
        <v>3177</v>
      </c>
      <c r="D60" t="s">
        <v>51</v>
      </c>
      <c r="E60">
        <v>19436.862615589998</v>
      </c>
      <c r="F60">
        <v>1227.0999999999999</v>
      </c>
      <c r="G60">
        <v>142.658180154749</v>
      </c>
      <c r="H60">
        <f>(Table2[[#This Row],[1Y Return vs Nifty]]-AVERAGE(Table2[1Y Return vs Nifty]))/_xlfn.STDEV.P(Table2[1Y Return vs Nifty])</f>
        <v>2.4121867867980207</v>
      </c>
      <c r="I60">
        <v>-6.48974512892433</v>
      </c>
      <c r="J60">
        <f>(Table2[[#This Row],[1M Return vs Nifty]]-AVERAGE(Table2[1M Return vs Nifty]))/_xlfn.STDEV.P(Table2[1M Return vs Nifty])</f>
        <v>-0.58706331757762154</v>
      </c>
      <c r="K60">
        <v>79.647545414402799</v>
      </c>
      <c r="L60">
        <f>(Table2[[#This Row],[6M Return vs Nifty]]-AVERAGE(Table2[6M Return vs Nifty]))/_xlfn.STDEV.P(Table2[6M Return vs Nifty])</f>
        <v>2.0495881634669546</v>
      </c>
      <c r="M60">
        <v>5.4102570522535203</v>
      </c>
      <c r="N60">
        <f>(Table2[[#This Row],[1W Return vs Nifty]]-AVERAGE(Table2[1W Return vs Nifty]))/_xlfn.STDEV.P(Table2[1W Return vs Nifty])</f>
        <v>0.49298433884623449</v>
      </c>
      <c r="O60">
        <v>1182.58</v>
      </c>
      <c r="P60">
        <v>1144.01823727999</v>
      </c>
      <c r="Q60">
        <v>896.54612524280003</v>
      </c>
      <c r="R60">
        <v>62.419869846073198</v>
      </c>
      <c r="S60" s="1">
        <f>(Table2[[#This Row],[Close Price]]-Table2[[#This Row],[20D EMA]])/Table2[[#This Row],[20D EMA]]</f>
        <v>3.7646501716585755E-2</v>
      </c>
      <c r="T60" s="1">
        <f>(Table2[[#This Row],[Close Price]]-Table2[[#This Row],[50D EMA]])/Table2[[#This Row],[50D EMA]]</f>
        <v>7.2622760732857339E-2</v>
      </c>
      <c r="U60" s="1">
        <f>(Table2[[#This Row],[Close Price]]-Table2[[#This Row],[200D EMA]])/Table2[[#This Row],[200D EMA]]</f>
        <v>0.36869700894382901</v>
      </c>
      <c r="V60">
        <v>0.33206499860358701</v>
      </c>
      <c r="W60">
        <v>1210.25</v>
      </c>
      <c r="X60">
        <v>1265</v>
      </c>
      <c r="Y60">
        <v>1191.4000000000001</v>
      </c>
      <c r="Z60">
        <v>1265</v>
      </c>
      <c r="AA60">
        <v>1191.4000000000001</v>
      </c>
      <c r="AB60">
        <v>1265</v>
      </c>
      <c r="AC60" s="1">
        <f>(Table2[[#This Row],[Close Price]]/Table2[[#This Row],[Day Low]])-1</f>
        <v>1.3922743234868751E-2</v>
      </c>
      <c r="AD60" s="1">
        <f>(Table2[[#This Row],[Day High]]/Table2[[#This Row],[Close Price]])-1</f>
        <v>3.0885828375845525E-2</v>
      </c>
      <c r="AE60" s="1">
        <f>(Table2[[#This Row],[Close Price]]/Table2[[#This Row],[Current Week Low]])-1</f>
        <v>2.9964747356051591E-2</v>
      </c>
      <c r="AF60" s="1">
        <f>(Table2[[#This Row],[Current Week High]]/Table2[[#This Row],[Close Price]])-1</f>
        <v>3.0885828375845525E-2</v>
      </c>
      <c r="AG60" s="1">
        <f>(Table2[[#This Row],[Close Price]]/Table2[[#This Row],[Current Month Low]])-1</f>
        <v>2.9964747356051591E-2</v>
      </c>
      <c r="AH60" s="1">
        <f>(Table2[[#This Row],[Current Month High]]/Table2[[#This Row],[Close Price]])-1</f>
        <v>3.0885828375845525E-2</v>
      </c>
      <c r="AI60">
        <v>6.74761633118736</v>
      </c>
      <c r="AJ60">
        <v>172.20496894409899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0.08</v>
      </c>
      <c r="AM60" t="s">
        <v>3219</v>
      </c>
      <c r="AN60">
        <v>4.99</v>
      </c>
      <c r="AO60" t="s">
        <v>3219</v>
      </c>
      <c r="AP60">
        <v>7.3377794142828995E-2</v>
      </c>
      <c r="AQ60">
        <f>(Table2[[#This Row],[Sharpe Ratio]]-AVERAGE(Table2[Sharpe Ratio]))/_xlfn.STDEV.P(Table2[Sharpe Ratio])</f>
        <v>0.16577933070640566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4.5334753022399941</v>
      </c>
      <c r="AS60">
        <f>_xlfn.RANK.AVG(Table2[[#This Row],[1Y Return vs Nifty Z-Score]],Table2[1Y Return vs Nifty Z-Score])</f>
        <v>23</v>
      </c>
      <c r="AT60">
        <f>_xlfn.RANK.AVG(Table2[[#This Row],[6M Return vs Nifty Z-Score]],Table2[6M Return vs Nifty Z-Score])</f>
        <v>30</v>
      </c>
      <c r="AU60">
        <f>_xlfn.RANK.AVG(Table2[[#This Row],[Sharpe Ratio Z-Score]],Table2[Sharpe Ratio Z-Score])</f>
        <v>303</v>
      </c>
      <c r="AV60">
        <f>(Table2[[#This Row],[Rank 1Y]]+Table2[[#This Row],[Rank 6M]]+Table2[[#This Row],[Rank Sharpe]])/3</f>
        <v>118.66666666666667</v>
      </c>
    </row>
    <row r="61" spans="1:48" x14ac:dyDescent="0.3">
      <c r="A61" t="s">
        <v>118</v>
      </c>
      <c r="B61" t="s">
        <v>119</v>
      </c>
      <c r="C61" t="s">
        <v>3181</v>
      </c>
      <c r="D61" t="s">
        <v>120</v>
      </c>
      <c r="E61">
        <v>228686.43066526399</v>
      </c>
      <c r="F61">
        <v>312.85000000000002</v>
      </c>
      <c r="G61">
        <v>84.9806046082508</v>
      </c>
      <c r="H61">
        <f>(Table2[[#This Row],[1Y Return vs Nifty]]-AVERAGE(Table2[1Y Return vs Nifty]))/_xlfn.STDEV.P(Table2[1Y Return vs Nifty])</f>
        <v>1.2860785178131202</v>
      </c>
      <c r="I61">
        <v>6.2878250992728804</v>
      </c>
      <c r="J61">
        <f>(Table2[[#This Row],[1M Return vs Nifty]]-AVERAGE(Table2[1M Return vs Nifty]))/_xlfn.STDEV.P(Table2[1M Return vs Nifty])</f>
        <v>0.78970438696747736</v>
      </c>
      <c r="K61">
        <v>10.6195808619932</v>
      </c>
      <c r="L61">
        <f>(Table2[[#This Row],[6M Return vs Nifty]]-AVERAGE(Table2[6M Return vs Nifty]))/_xlfn.STDEV.P(Table2[6M Return vs Nifty])</f>
        <v>6.2251888611688675E-3</v>
      </c>
      <c r="M61">
        <v>3.8330090683679199</v>
      </c>
      <c r="N61">
        <f>(Table2[[#This Row],[1W Return vs Nifty]]-AVERAGE(Table2[1W Return vs Nifty]))/_xlfn.STDEV.P(Table2[1W Return vs Nifty])</f>
        <v>0.17486080233173359</v>
      </c>
      <c r="O61">
        <v>296.60000000000002</v>
      </c>
      <c r="P61">
        <v>291.44160030583902</v>
      </c>
      <c r="Q61">
        <v>264.74275475037399</v>
      </c>
      <c r="R61">
        <v>75.367836988516203</v>
      </c>
      <c r="S61" s="1">
        <f>(Table2[[#This Row],[Close Price]]-Table2[[#This Row],[20D EMA]])/Table2[[#This Row],[20D EMA]]</f>
        <v>5.4787592717464598E-2</v>
      </c>
      <c r="T61" s="1">
        <f>(Table2[[#This Row],[Close Price]]-Table2[[#This Row],[50D EMA]])/Table2[[#This Row],[50D EMA]]</f>
        <v>7.3456910995873675E-2</v>
      </c>
      <c r="U61" s="1">
        <f>(Table2[[#This Row],[Close Price]]-Table2[[#This Row],[200D EMA]])/Table2[[#This Row],[200D EMA]]</f>
        <v>0.18171317018660763</v>
      </c>
      <c r="V61">
        <v>1.0555261413359001</v>
      </c>
      <c r="W61">
        <v>311.2</v>
      </c>
      <c r="X61">
        <v>320.85000000000002</v>
      </c>
      <c r="Y61">
        <v>303.3</v>
      </c>
      <c r="Z61">
        <v>320.85000000000002</v>
      </c>
      <c r="AA61">
        <v>303.3</v>
      </c>
      <c r="AB61">
        <v>320.85000000000002</v>
      </c>
      <c r="AC61" s="1">
        <f>(Table2[[#This Row],[Close Price]]/Table2[[#This Row],[Day Low]])-1</f>
        <v>5.3020565552699406E-3</v>
      </c>
      <c r="AD61" s="1">
        <f>(Table2[[#This Row],[Day High]]/Table2[[#This Row],[Close Price]])-1</f>
        <v>2.5571360076714011E-2</v>
      </c>
      <c r="AE61" s="1">
        <f>(Table2[[#This Row],[Close Price]]/Table2[[#This Row],[Current Week Low]])-1</f>
        <v>3.1486976590834104E-2</v>
      </c>
      <c r="AF61" s="1">
        <f>(Table2[[#This Row],[Current Week High]]/Table2[[#This Row],[Close Price]])-1</f>
        <v>2.5571360076714011E-2</v>
      </c>
      <c r="AG61" s="1">
        <f>(Table2[[#This Row],[Close Price]]/Table2[[#This Row],[Current Month Low]])-1</f>
        <v>3.1486976590834104E-2</v>
      </c>
      <c r="AH61" s="1">
        <f>(Table2[[#This Row],[Current Month High]]/Table2[[#This Row],[Close Price]])-1</f>
        <v>2.5571360076714011E-2</v>
      </c>
      <c r="AI61">
        <v>8.8381013265143</v>
      </c>
      <c r="AJ61">
        <v>108.63621207068999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0.14000000000000001</v>
      </c>
      <c r="AM61" t="s">
        <v>3219</v>
      </c>
      <c r="AN61">
        <v>11.35</v>
      </c>
      <c r="AO61" t="s">
        <v>3219</v>
      </c>
      <c r="AP61">
        <v>0.21779449031140799</v>
      </c>
      <c r="AQ61">
        <f>(Table2[[#This Row],[Sharpe Ratio]]-AVERAGE(Table2[Sharpe Ratio]))/_xlfn.STDEV.P(Table2[Sharpe Ratio])</f>
        <v>1.8420526047186896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4.0989215006921897</v>
      </c>
      <c r="AS61">
        <f>_xlfn.RANK.AVG(Table2[[#This Row],[1Y Return vs Nifty Z-Score]],Table2[1Y Return vs Nifty Z-Score])</f>
        <v>65</v>
      </c>
      <c r="AT61">
        <f>_xlfn.RANK.AVG(Table2[[#This Row],[6M Return vs Nifty Z-Score]],Table2[6M Return vs Nifty Z-Score])</f>
        <v>277</v>
      </c>
      <c r="AU61">
        <f>_xlfn.RANK.AVG(Table2[[#This Row],[Sharpe Ratio Z-Score]],Table2[Sharpe Ratio Z-Score])</f>
        <v>17</v>
      </c>
      <c r="AV61">
        <f>(Table2[[#This Row],[Rank 1Y]]+Table2[[#This Row],[Rank 6M]]+Table2[[#This Row],[Rank Sharpe]])/3</f>
        <v>119.66666666666667</v>
      </c>
    </row>
    <row r="62" spans="1:48" x14ac:dyDescent="0.3">
      <c r="A62" t="s">
        <v>858</v>
      </c>
      <c r="B62" t="s">
        <v>859</v>
      </c>
      <c r="C62" t="s">
        <v>3172</v>
      </c>
      <c r="D62" t="s">
        <v>247</v>
      </c>
      <c r="E62">
        <v>18204.371905849999</v>
      </c>
      <c r="F62">
        <v>1301.5</v>
      </c>
      <c r="G62">
        <v>49.3248066521206</v>
      </c>
      <c r="H62">
        <f>(Table2[[#This Row],[1Y Return vs Nifty]]-AVERAGE(Table2[1Y Return vs Nifty]))/_xlfn.STDEV.P(Table2[1Y Return vs Nifty])</f>
        <v>0.58992774283327787</v>
      </c>
      <c r="I62">
        <v>-8.6135828112272499</v>
      </c>
      <c r="J62">
        <f>(Table2[[#This Row],[1M Return vs Nifty]]-AVERAGE(Table2[1M Return vs Nifty]))/_xlfn.STDEV.P(Table2[1M Return vs Nifty])</f>
        <v>-0.81590425356699281</v>
      </c>
      <c r="K62">
        <v>37.734896659863203</v>
      </c>
      <c r="L62">
        <f>(Table2[[#This Row],[6M Return vs Nifty]]-AVERAGE(Table2[6M Return vs Nifty]))/_xlfn.STDEV.P(Table2[6M Return vs Nifty])</f>
        <v>0.80889165462438117</v>
      </c>
      <c r="M62">
        <v>2.9844193413378499</v>
      </c>
      <c r="N62">
        <f>(Table2[[#This Row],[1W Return vs Nifty]]-AVERAGE(Table2[1W Return vs Nifty]))/_xlfn.STDEV.P(Table2[1W Return vs Nifty])</f>
        <v>3.7042259589841428E-3</v>
      </c>
      <c r="O62">
        <v>1194.01</v>
      </c>
      <c r="P62">
        <v>1204.1432277300501</v>
      </c>
      <c r="Q62">
        <v>1026.9197740690799</v>
      </c>
      <c r="R62">
        <v>72.230220068786707</v>
      </c>
      <c r="S62" s="1">
        <f>(Table2[[#This Row],[Close Price]]-Table2[[#This Row],[20D EMA]])/Table2[[#This Row],[20D EMA]]</f>
        <v>9.0024371655178778E-2</v>
      </c>
      <c r="T62" s="1">
        <f>(Table2[[#This Row],[Close Price]]-Table2[[#This Row],[50D EMA]])/Table2[[#This Row],[50D EMA]]</f>
        <v>8.0851488450820561E-2</v>
      </c>
      <c r="U62" s="1">
        <f>(Table2[[#This Row],[Close Price]]-Table2[[#This Row],[200D EMA]])/Table2[[#This Row],[200D EMA]]</f>
        <v>0.26738235338766519</v>
      </c>
      <c r="V62">
        <v>1.10082083536695</v>
      </c>
      <c r="W62">
        <v>1215.05</v>
      </c>
      <c r="X62">
        <v>1320</v>
      </c>
      <c r="Y62">
        <v>1150.55</v>
      </c>
      <c r="Z62">
        <v>1320</v>
      </c>
      <c r="AA62">
        <v>1150.55</v>
      </c>
      <c r="AB62">
        <v>1320</v>
      </c>
      <c r="AC62" s="1">
        <f>(Table2[[#This Row],[Close Price]]/Table2[[#This Row],[Day Low]])-1</f>
        <v>7.114933541829549E-2</v>
      </c>
      <c r="AD62" s="1">
        <f>(Table2[[#This Row],[Day High]]/Table2[[#This Row],[Close Price]])-1</f>
        <v>1.4214368036880476E-2</v>
      </c>
      <c r="AE62" s="1">
        <f>(Table2[[#This Row],[Close Price]]/Table2[[#This Row],[Current Week Low]])-1</f>
        <v>0.13119812263699981</v>
      </c>
      <c r="AF62" s="1">
        <f>(Table2[[#This Row],[Current Week High]]/Table2[[#This Row],[Close Price]])-1</f>
        <v>1.4214368036880476E-2</v>
      </c>
      <c r="AG62" s="1">
        <f>(Table2[[#This Row],[Close Price]]/Table2[[#This Row],[Current Month Low]])-1</f>
        <v>0.13119812263699981</v>
      </c>
      <c r="AH62" s="1">
        <f>(Table2[[#This Row],[Current Month High]]/Table2[[#This Row],[Close Price]])-1</f>
        <v>1.4214368036880476E-2</v>
      </c>
      <c r="AI62">
        <v>18.939684978870499</v>
      </c>
      <c r="AJ62">
        <v>92.814814814814795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0.08</v>
      </c>
      <c r="AM62" t="s">
        <v>3219</v>
      </c>
      <c r="AN62">
        <v>5.38</v>
      </c>
      <c r="AO62" t="s">
        <v>3219</v>
      </c>
      <c r="AP62">
        <v>0.15285521984335201</v>
      </c>
      <c r="AQ62">
        <f>(Table2[[#This Row],[Sharpe Ratio]]-AVERAGE(Table2[Sharpe Ratio]))/_xlfn.STDEV.P(Table2[Sharpe Ratio])</f>
        <v>1.088289595264514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148</v>
      </c>
      <c r="AT62">
        <f>_xlfn.RANK.AVG(Table2[[#This Row],[6M Return vs Nifty Z-Score]],Table2[6M Return vs Nifty Z-Score])</f>
        <v>117</v>
      </c>
      <c r="AU62">
        <f>_xlfn.RANK.AVG(Table2[[#This Row],[Sharpe Ratio Z-Score]],Table2[Sharpe Ratio Z-Score])</f>
        <v>101</v>
      </c>
      <c r="AV62">
        <f>(Table2[[#This Row],[Rank 1Y]]+Table2[[#This Row],[Rank 6M]]+Table2[[#This Row],[Rank Sharpe]])/3</f>
        <v>122</v>
      </c>
    </row>
    <row r="63" spans="1:48" x14ac:dyDescent="0.3">
      <c r="A63" t="s">
        <v>1111</v>
      </c>
      <c r="B63" t="s">
        <v>1112</v>
      </c>
      <c r="C63" t="s">
        <v>3175</v>
      </c>
      <c r="D63" t="s">
        <v>125</v>
      </c>
      <c r="E63">
        <v>11756.818816715</v>
      </c>
      <c r="F63">
        <v>1914.85</v>
      </c>
      <c r="G63">
        <v>37.891546294630203</v>
      </c>
      <c r="H63">
        <f>(Table2[[#This Row],[1Y Return vs Nifty]]-AVERAGE(Table2[1Y Return vs Nifty]))/_xlfn.STDEV.P(Table2[1Y Return vs Nifty])</f>
        <v>0.36670253081569532</v>
      </c>
      <c r="I63">
        <v>6.5428433476872799E-2</v>
      </c>
      <c r="J63">
        <f>(Table2[[#This Row],[1M Return vs Nifty]]-AVERAGE(Table2[1M Return vs Nifty]))/_xlfn.STDEV.P(Table2[1M Return vs Nifty])</f>
        <v>0.1192486883220443</v>
      </c>
      <c r="K63">
        <v>39.276292317018999</v>
      </c>
      <c r="L63">
        <f>(Table2[[#This Row],[6M Return vs Nifty]]-AVERAGE(Table2[6M Return vs Nifty]))/_xlfn.STDEV.P(Table2[6M Return vs Nifty])</f>
        <v>0.85451998562723064</v>
      </c>
      <c r="M63">
        <v>7.8664929414743598</v>
      </c>
      <c r="N63">
        <f>(Table2[[#This Row],[1W Return vs Nifty]]-AVERAGE(Table2[1W Return vs Nifty]))/_xlfn.STDEV.P(Table2[1W Return vs Nifty])</f>
        <v>0.9883956220280985</v>
      </c>
      <c r="O63">
        <v>1782.8</v>
      </c>
      <c r="P63">
        <v>1761.3617380810599</v>
      </c>
      <c r="Q63">
        <v>1510.3367136755301</v>
      </c>
      <c r="R63">
        <v>78.780534069427901</v>
      </c>
      <c r="S63" s="1">
        <f>(Table2[[#This Row],[Close Price]]-Table2[[#This Row],[20D EMA]])/Table2[[#This Row],[20D EMA]]</f>
        <v>7.4068880412833715E-2</v>
      </c>
      <c r="T63" s="1">
        <f>(Table2[[#This Row],[Close Price]]-Table2[[#This Row],[50D EMA]])/Table2[[#This Row],[50D EMA]]</f>
        <v>8.7141816811667508E-2</v>
      </c>
      <c r="U63" s="1">
        <f>(Table2[[#This Row],[Close Price]]-Table2[[#This Row],[200D EMA]])/Table2[[#This Row],[200D EMA]]</f>
        <v>0.26782987042674283</v>
      </c>
      <c r="V63">
        <v>0.38200509482286199</v>
      </c>
      <c r="W63">
        <v>1882.2</v>
      </c>
      <c r="X63">
        <v>1948</v>
      </c>
      <c r="Y63">
        <v>1790.2</v>
      </c>
      <c r="Z63">
        <v>1948</v>
      </c>
      <c r="AA63">
        <v>1790.2</v>
      </c>
      <c r="AB63">
        <v>1948</v>
      </c>
      <c r="AC63" s="1">
        <f>(Table2[[#This Row],[Close Price]]/Table2[[#This Row],[Day Low]])-1</f>
        <v>1.734672192115605E-2</v>
      </c>
      <c r="AD63" s="1">
        <f>(Table2[[#This Row],[Day High]]/Table2[[#This Row],[Close Price]])-1</f>
        <v>1.7312060996945045E-2</v>
      </c>
      <c r="AE63" s="1">
        <f>(Table2[[#This Row],[Close Price]]/Table2[[#This Row],[Current Week Low]])-1</f>
        <v>6.9629091721595371E-2</v>
      </c>
      <c r="AF63" s="1">
        <f>(Table2[[#This Row],[Current Week High]]/Table2[[#This Row],[Close Price]])-1</f>
        <v>1.7312060996945045E-2</v>
      </c>
      <c r="AG63" s="1">
        <f>(Table2[[#This Row],[Close Price]]/Table2[[#This Row],[Current Month Low]])-1</f>
        <v>6.9629091721595371E-2</v>
      </c>
      <c r="AH63" s="1">
        <f>(Table2[[#This Row],[Current Month High]]/Table2[[#This Row],[Close Price]])-1</f>
        <v>1.7312060996945045E-2</v>
      </c>
      <c r="AI63">
        <v>14.891505862077899</v>
      </c>
      <c r="AJ63">
        <v>98.574095198589603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0.17</v>
      </c>
      <c r="AM63" t="s">
        <v>3219</v>
      </c>
      <c r="AN63">
        <v>17.309999999999999</v>
      </c>
      <c r="AO63" t="s">
        <v>3219</v>
      </c>
      <c r="AP63">
        <v>0.17686404113386001</v>
      </c>
      <c r="AQ63">
        <f>(Table2[[#This Row],[Sharpe Ratio]]-AVERAGE(Table2[Sharpe Ratio]))/_xlfn.STDEV.P(Table2[Sharpe Ratio])</f>
        <v>1.366964752206457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3.6958315789995257</v>
      </c>
      <c r="AS63">
        <f>_xlfn.RANK.AVG(Table2[[#This Row],[1Y Return vs Nifty Z-Score]],Table2[1Y Return vs Nifty Z-Score])</f>
        <v>195</v>
      </c>
      <c r="AT63">
        <f>_xlfn.RANK.AVG(Table2[[#This Row],[6M Return vs Nifty Z-Score]],Table2[6M Return vs Nifty Z-Score])</f>
        <v>114</v>
      </c>
      <c r="AU63">
        <f>_xlfn.RANK.AVG(Table2[[#This Row],[Sharpe Ratio Z-Score]],Table2[Sharpe Ratio Z-Score])</f>
        <v>58</v>
      </c>
      <c r="AV63">
        <f>(Table2[[#This Row],[Rank 1Y]]+Table2[[#This Row],[Rank 6M]]+Table2[[#This Row],[Rank Sharpe]])/3</f>
        <v>122.33333333333333</v>
      </c>
    </row>
    <row r="64" spans="1:48" x14ac:dyDescent="0.3">
      <c r="A64" t="s">
        <v>1445</v>
      </c>
      <c r="B64" t="s">
        <v>1446</v>
      </c>
      <c r="C64" t="s">
        <v>3176</v>
      </c>
      <c r="D64" t="s">
        <v>46</v>
      </c>
      <c r="E64">
        <v>7576.516455</v>
      </c>
      <c r="F64">
        <v>552.4</v>
      </c>
      <c r="G64">
        <v>48.526934086636601</v>
      </c>
      <c r="H64">
        <f>(Table2[[#This Row],[1Y Return vs Nifty]]-AVERAGE(Table2[1Y Return vs Nifty]))/_xlfn.STDEV.P(Table2[1Y Return vs Nifty])</f>
        <v>0.57434992276933661</v>
      </c>
      <c r="I64">
        <v>8.9562302495305097</v>
      </c>
      <c r="J64">
        <f>(Table2[[#This Row],[1M Return vs Nifty]]-AVERAGE(Table2[1M Return vs Nifty]))/_xlfn.STDEV.P(Table2[1M Return vs Nifty])</f>
        <v>1.0772218075651219</v>
      </c>
      <c r="K64">
        <v>22.421628377623598</v>
      </c>
      <c r="L64">
        <f>(Table2[[#This Row],[6M Return vs Nifty]]-AVERAGE(Table2[6M Return vs Nifty]))/_xlfn.STDEV.P(Table2[6M Return vs Nifty])</f>
        <v>0.35558891520525576</v>
      </c>
      <c r="M64">
        <v>9.2247185649823003</v>
      </c>
      <c r="N64">
        <f>(Table2[[#This Row],[1W Return vs Nifty]]-AVERAGE(Table2[1W Return vs Nifty]))/_xlfn.STDEV.P(Table2[1W Return vs Nifty])</f>
        <v>1.2623433735227672</v>
      </c>
      <c r="O64">
        <v>509.14</v>
      </c>
      <c r="P64">
        <v>512.72449145003498</v>
      </c>
      <c r="Q64">
        <v>463.14870657491201</v>
      </c>
      <c r="R64">
        <v>78.785796299220294</v>
      </c>
      <c r="S64" s="1">
        <f>(Table2[[#This Row],[Close Price]]-Table2[[#This Row],[20D EMA]])/Table2[[#This Row],[20D EMA]]</f>
        <v>8.4966806772204098E-2</v>
      </c>
      <c r="T64" s="1">
        <f>(Table2[[#This Row],[Close Price]]-Table2[[#This Row],[50D EMA]])/Table2[[#This Row],[50D EMA]]</f>
        <v>7.7381730757114381E-2</v>
      </c>
      <c r="U64" s="1">
        <f>(Table2[[#This Row],[Close Price]]-Table2[[#This Row],[200D EMA]])/Table2[[#This Row],[200D EMA]]</f>
        <v>0.19270547916482633</v>
      </c>
      <c r="V64">
        <v>0.95837112493314702</v>
      </c>
      <c r="W64">
        <v>543.85</v>
      </c>
      <c r="X64">
        <v>562</v>
      </c>
      <c r="Y64">
        <v>526.04999999999995</v>
      </c>
      <c r="Z64">
        <v>562</v>
      </c>
      <c r="AA64">
        <v>526.04999999999995</v>
      </c>
      <c r="AB64">
        <v>562</v>
      </c>
      <c r="AC64" s="1">
        <f>(Table2[[#This Row],[Close Price]]/Table2[[#This Row],[Day Low]])-1</f>
        <v>1.5721246667279587E-2</v>
      </c>
      <c r="AD64" s="1">
        <f>(Table2[[#This Row],[Day High]]/Table2[[#This Row],[Close Price]])-1</f>
        <v>1.7378711078928299E-2</v>
      </c>
      <c r="AE64" s="1">
        <f>(Table2[[#This Row],[Close Price]]/Table2[[#This Row],[Current Week Low]])-1</f>
        <v>5.009029559927769E-2</v>
      </c>
      <c r="AF64" s="1">
        <f>(Table2[[#This Row],[Current Week High]]/Table2[[#This Row],[Close Price]])-1</f>
        <v>1.7378711078928299E-2</v>
      </c>
      <c r="AG64" s="1">
        <f>(Table2[[#This Row],[Close Price]]/Table2[[#This Row],[Current Month Low]])-1</f>
        <v>5.009029559927769E-2</v>
      </c>
      <c r="AH64" s="1">
        <f>(Table2[[#This Row],[Current Month High]]/Table2[[#This Row],[Close Price]])-1</f>
        <v>1.7378711078928299E-2</v>
      </c>
      <c r="AI64">
        <v>12.0564808110065</v>
      </c>
      <c r="AJ64">
        <v>96.199609305629494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-7.0000000000000007E-2</v>
      </c>
      <c r="AM64" t="s">
        <v>3218</v>
      </c>
      <c r="AN64">
        <v>21.15</v>
      </c>
      <c r="AO64" t="s">
        <v>3219</v>
      </c>
      <c r="AP64">
        <v>0.197415755619088</v>
      </c>
      <c r="AQ64">
        <f>(Table2[[#This Row],[Sharpe Ratio]]-AVERAGE(Table2[Sharpe Ratio]))/_xlfn.STDEV.P(Table2[Sharpe Ratio])</f>
        <v>1.6055125838678646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149</v>
      </c>
      <c r="AT64">
        <f>_xlfn.RANK.AVG(Table2[[#This Row],[6M Return vs Nifty Z-Score]],Table2[6M Return vs Nifty Z-Score])</f>
        <v>184</v>
      </c>
      <c r="AU64">
        <f>_xlfn.RANK.AVG(Table2[[#This Row],[Sharpe Ratio Z-Score]],Table2[Sharpe Ratio Z-Score])</f>
        <v>35</v>
      </c>
      <c r="AV64">
        <f>(Table2[[#This Row],[Rank 1Y]]+Table2[[#This Row],[Rank 6M]]+Table2[[#This Row],[Rank Sharpe]])/3</f>
        <v>122.66666666666667</v>
      </c>
    </row>
    <row r="65" spans="1:48" x14ac:dyDescent="0.3">
      <c r="A65" t="s">
        <v>813</v>
      </c>
      <c r="B65" t="s">
        <v>814</v>
      </c>
      <c r="C65" t="s">
        <v>3181</v>
      </c>
      <c r="D65" t="s">
        <v>169</v>
      </c>
      <c r="E65">
        <v>19761.948492750002</v>
      </c>
      <c r="F65">
        <v>826.5</v>
      </c>
      <c r="G65">
        <v>121.63071429057101</v>
      </c>
      <c r="H65">
        <f>(Table2[[#This Row],[1Y Return vs Nifty]]-AVERAGE(Table2[1Y Return vs Nifty]))/_xlfn.STDEV.P(Table2[1Y Return vs Nifty])</f>
        <v>2.0016424294617972</v>
      </c>
      <c r="I65">
        <v>3.6974971072426799</v>
      </c>
      <c r="J65">
        <f>(Table2[[#This Row],[1M Return vs Nifty]]-AVERAGE(Table2[1M Return vs Nifty]))/_xlfn.STDEV.P(Table2[1M Return vs Nifty])</f>
        <v>0.51059968553242985</v>
      </c>
      <c r="K65">
        <v>9.0748680030021198</v>
      </c>
      <c r="L65">
        <f>(Table2[[#This Row],[6M Return vs Nifty]]-AVERAGE(Table2[6M Return vs Nifty]))/_xlfn.STDEV.P(Table2[6M Return vs Nifty])</f>
        <v>-3.9501337814310769E-2</v>
      </c>
      <c r="M65">
        <v>1.7763072549472101</v>
      </c>
      <c r="N65">
        <f>(Table2[[#This Row],[1W Return vs Nifty]]-AVERAGE(Table2[1W Return vs Nifty]))/_xlfn.STDEV.P(Table2[1W Return vs Nifty])</f>
        <v>-0.23996632766042592</v>
      </c>
      <c r="O65">
        <v>795.58</v>
      </c>
      <c r="P65">
        <v>792.61535796948704</v>
      </c>
      <c r="Q65">
        <v>731.32221301502204</v>
      </c>
      <c r="R65">
        <v>62.930092251313297</v>
      </c>
      <c r="S65" s="1">
        <f>(Table2[[#This Row],[Close Price]]-Table2[[#This Row],[20D EMA]])/Table2[[#This Row],[20D EMA]]</f>
        <v>3.8864727620101007E-2</v>
      </c>
      <c r="T65" s="1">
        <f>(Table2[[#This Row],[Close Price]]-Table2[[#This Row],[50D EMA]])/Table2[[#This Row],[50D EMA]]</f>
        <v>4.2750423253617303E-2</v>
      </c>
      <c r="U65" s="1">
        <f>(Table2[[#This Row],[Close Price]]-Table2[[#This Row],[200D EMA]])/Table2[[#This Row],[200D EMA]]</f>
        <v>0.13014480524608776</v>
      </c>
      <c r="V65">
        <v>0.78230491651046796</v>
      </c>
      <c r="W65">
        <v>815</v>
      </c>
      <c r="X65">
        <v>833.65</v>
      </c>
      <c r="Y65">
        <v>815</v>
      </c>
      <c r="Z65">
        <v>837.55</v>
      </c>
      <c r="AA65">
        <v>815</v>
      </c>
      <c r="AB65">
        <v>837.55</v>
      </c>
      <c r="AC65" s="1">
        <f>(Table2[[#This Row],[Close Price]]/Table2[[#This Row],[Day Low]])-1</f>
        <v>1.4110429447852679E-2</v>
      </c>
      <c r="AD65" s="1">
        <f>(Table2[[#This Row],[Day High]]/Table2[[#This Row],[Close Price]])-1</f>
        <v>8.650937689050231E-3</v>
      </c>
      <c r="AE65" s="1">
        <f>(Table2[[#This Row],[Close Price]]/Table2[[#This Row],[Current Week Low]])-1</f>
        <v>1.4110429447852679E-2</v>
      </c>
      <c r="AF65" s="1">
        <f>(Table2[[#This Row],[Current Week High]]/Table2[[#This Row],[Close Price]])-1</f>
        <v>1.3369630973986579E-2</v>
      </c>
      <c r="AG65" s="1">
        <f>(Table2[[#This Row],[Close Price]]/Table2[[#This Row],[Current Month Low]])-1</f>
        <v>1.4110429447852679E-2</v>
      </c>
      <c r="AH65" s="1">
        <f>(Table2[[#This Row],[Current Month High]]/Table2[[#This Row],[Close Price]])-1</f>
        <v>1.3369630973986579E-2</v>
      </c>
      <c r="AI65">
        <v>18.572292800967901</v>
      </c>
      <c r="AJ65">
        <v>145.03409427809001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0.06</v>
      </c>
      <c r="AM65" t="s">
        <v>3219</v>
      </c>
      <c r="AN65">
        <v>14.07</v>
      </c>
      <c r="AO65" t="s">
        <v>3219</v>
      </c>
      <c r="AP65">
        <v>0.19231630157770799</v>
      </c>
      <c r="AQ65">
        <f>(Table2[[#This Row],[Sharpe Ratio]]-AVERAGE(Table2[Sharpe Ratio]))/_xlfn.STDEV.P(Table2[Sharpe Ratio])</f>
        <v>1.5463222080428907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3.7790966575623806</v>
      </c>
      <c r="AS65">
        <f>_xlfn.RANK.AVG(Table2[[#This Row],[1Y Return vs Nifty Z-Score]],Table2[1Y Return vs Nifty Z-Score])</f>
        <v>39</v>
      </c>
      <c r="AT65">
        <f>_xlfn.RANK.AVG(Table2[[#This Row],[6M Return vs Nifty Z-Score]],Table2[6M Return vs Nifty Z-Score])</f>
        <v>291</v>
      </c>
      <c r="AU65">
        <f>_xlfn.RANK.AVG(Table2[[#This Row],[Sharpe Ratio Z-Score]],Table2[Sharpe Ratio Z-Score])</f>
        <v>45</v>
      </c>
      <c r="AV65">
        <f>(Table2[[#This Row],[Rank 1Y]]+Table2[[#This Row],[Rank 6M]]+Table2[[#This Row],[Rank Sharpe]])/3</f>
        <v>125</v>
      </c>
    </row>
    <row r="66" spans="1:48" x14ac:dyDescent="0.3">
      <c r="A66" t="s">
        <v>1601</v>
      </c>
      <c r="B66" t="s">
        <v>1602</v>
      </c>
      <c r="C66" t="s">
        <v>3174</v>
      </c>
      <c r="D66" t="s">
        <v>953</v>
      </c>
      <c r="E66">
        <v>6108.7391396499997</v>
      </c>
      <c r="F66">
        <v>711.5</v>
      </c>
      <c r="G66">
        <v>88.090460445565498</v>
      </c>
      <c r="H66">
        <f>(Table2[[#This Row],[1Y Return vs Nifty]]-AVERAGE(Table2[1Y Return vs Nifty]))/_xlfn.STDEV.P(Table2[1Y Return vs Nifty])</f>
        <v>1.3467959515916568</v>
      </c>
      <c r="I66">
        <v>0.55113879039115699</v>
      </c>
      <c r="J66">
        <f>(Table2[[#This Row],[1M Return vs Nifty]]-AVERAGE(Table2[1M Return vs Nifty]))/_xlfn.STDEV.P(Table2[1M Return vs Nifty])</f>
        <v>0.17158339055572616</v>
      </c>
      <c r="K66">
        <v>200.25875780062199</v>
      </c>
      <c r="L66">
        <f>(Table2[[#This Row],[6M Return vs Nifty]]-AVERAGE(Table2[6M Return vs Nifty]))/_xlfn.STDEV.P(Table2[6M Return vs Nifty])</f>
        <v>5.6199163240951826</v>
      </c>
      <c r="M66">
        <v>8.8318894876579499</v>
      </c>
      <c r="N66">
        <f>(Table2[[#This Row],[1W Return vs Nifty]]-AVERAGE(Table2[1W Return vs Nifty]))/_xlfn.STDEV.P(Table2[1W Return vs Nifty])</f>
        <v>1.1831115871448967</v>
      </c>
      <c r="O66">
        <v>671.79</v>
      </c>
      <c r="P66">
        <v>655.13141928906896</v>
      </c>
      <c r="Q66">
        <v>502.94551250758502</v>
      </c>
      <c r="R66">
        <v>65.301238049143095</v>
      </c>
      <c r="S66" s="1">
        <f>(Table2[[#This Row],[Close Price]]-Table2[[#This Row],[20D EMA]])/Table2[[#This Row],[20D EMA]]</f>
        <v>5.9110734009139819E-2</v>
      </c>
      <c r="T66" s="1">
        <f>(Table2[[#This Row],[Close Price]]-Table2[[#This Row],[50D EMA]])/Table2[[#This Row],[50D EMA]]</f>
        <v>8.6041638442712329E-2</v>
      </c>
      <c r="U66" s="1">
        <f>(Table2[[#This Row],[Close Price]]-Table2[[#This Row],[200D EMA]])/Table2[[#This Row],[200D EMA]]</f>
        <v>0.41466616622664415</v>
      </c>
      <c r="V66">
        <v>0.39354017185943302</v>
      </c>
      <c r="W66">
        <v>699</v>
      </c>
      <c r="X66">
        <v>729.8</v>
      </c>
      <c r="Y66">
        <v>692</v>
      </c>
      <c r="Z66">
        <v>735</v>
      </c>
      <c r="AA66">
        <v>692</v>
      </c>
      <c r="AB66">
        <v>735</v>
      </c>
      <c r="AC66" s="1">
        <f>(Table2[[#This Row],[Close Price]]/Table2[[#This Row],[Day Low]])-1</f>
        <v>1.7882689556509401E-2</v>
      </c>
      <c r="AD66" s="1">
        <f>(Table2[[#This Row],[Day High]]/Table2[[#This Row],[Close Price]])-1</f>
        <v>2.5720309205902847E-2</v>
      </c>
      <c r="AE66" s="1">
        <f>(Table2[[#This Row],[Close Price]]/Table2[[#This Row],[Current Week Low]])-1</f>
        <v>2.8179190751445038E-2</v>
      </c>
      <c r="AF66" s="1">
        <f>(Table2[[#This Row],[Current Week High]]/Table2[[#This Row],[Close Price]])-1</f>
        <v>3.3028812368236071E-2</v>
      </c>
      <c r="AG66" s="1">
        <f>(Table2[[#This Row],[Close Price]]/Table2[[#This Row],[Current Month Low]])-1</f>
        <v>2.8179190751445038E-2</v>
      </c>
      <c r="AH66" s="1">
        <f>(Table2[[#This Row],[Current Month High]]/Table2[[#This Row],[Close Price]])-1</f>
        <v>3.3028812368236071E-2</v>
      </c>
      <c r="AI66">
        <v>22.8109627547435</v>
      </c>
      <c r="AJ66">
        <v>229.703429101019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0.09</v>
      </c>
      <c r="AM66" t="s">
        <v>3219</v>
      </c>
      <c r="AN66">
        <v>12.7</v>
      </c>
      <c r="AO66" t="s">
        <v>3219</v>
      </c>
      <c r="AP66">
        <v>7.0111912530153003E-2</v>
      </c>
      <c r="AQ66">
        <f>(Table2[[#This Row],[Sharpe Ratio]]-AVERAGE(Table2[Sharpe Ratio]))/_xlfn.STDEV.P(Table2[Sharpe Ratio])</f>
        <v>0.12787159421431438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8.4492788476017768</v>
      </c>
      <c r="AS66">
        <f>_xlfn.RANK.AVG(Table2[[#This Row],[1Y Return vs Nifty Z-Score]],Table2[1Y Return vs Nifty Z-Score])</f>
        <v>60</v>
      </c>
      <c r="AT66">
        <f>_xlfn.RANK.AVG(Table2[[#This Row],[6M Return vs Nifty Z-Score]],Table2[6M Return vs Nifty Z-Score])</f>
        <v>2</v>
      </c>
      <c r="AU66">
        <f>_xlfn.RANK.AVG(Table2[[#This Row],[Sharpe Ratio Z-Score]],Table2[Sharpe Ratio Z-Score])</f>
        <v>316</v>
      </c>
      <c r="AV66">
        <f>(Table2[[#This Row],[Rank 1Y]]+Table2[[#This Row],[Rank 6M]]+Table2[[#This Row],[Rank Sharpe]])/3</f>
        <v>126</v>
      </c>
    </row>
    <row r="67" spans="1:48" x14ac:dyDescent="0.3">
      <c r="A67" t="s">
        <v>642</v>
      </c>
      <c r="B67" t="s">
        <v>643</v>
      </c>
      <c r="C67" t="s">
        <v>3177</v>
      </c>
      <c r="D67" t="s">
        <v>644</v>
      </c>
      <c r="E67">
        <v>29138.235862549998</v>
      </c>
      <c r="F67">
        <v>2875.7</v>
      </c>
      <c r="G67">
        <v>55.271964187195501</v>
      </c>
      <c r="H67">
        <f>(Table2[[#This Row],[1Y Return vs Nifty]]-AVERAGE(Table2[1Y Return vs Nifty]))/_xlfn.STDEV.P(Table2[1Y Return vs Nifty])</f>
        <v>0.70604121004731901</v>
      </c>
      <c r="I67">
        <v>-12.0109644252504</v>
      </c>
      <c r="J67">
        <f>(Table2[[#This Row],[1M Return vs Nifty]]-AVERAGE(Table2[1M Return vs Nifty]))/_xlfn.STDEV.P(Table2[1M Return vs Nifty])</f>
        <v>-1.1819680045515422</v>
      </c>
      <c r="K67">
        <v>56.4850415577679</v>
      </c>
      <c r="L67">
        <f>(Table2[[#This Row],[6M Return vs Nifty]]-AVERAGE(Table2[6M Return vs Nifty]))/_xlfn.STDEV.P(Table2[6M Return vs Nifty])</f>
        <v>1.3639326746124842</v>
      </c>
      <c r="M67">
        <v>0.97921240107302199</v>
      </c>
      <c r="N67">
        <f>(Table2[[#This Row],[1W Return vs Nifty]]-AVERAGE(Table2[1W Return vs Nifty]))/_xlfn.STDEV.P(Table2[1W Return vs Nifty])</f>
        <v>-0.40073662912391356</v>
      </c>
      <c r="O67">
        <v>2736.25</v>
      </c>
      <c r="P67">
        <v>2612.4188891316699</v>
      </c>
      <c r="Q67">
        <v>2140.70899298629</v>
      </c>
      <c r="R67">
        <v>61.108404089253298</v>
      </c>
      <c r="S67" s="1">
        <f>(Table2[[#This Row],[Close Price]]-Table2[[#This Row],[20D EMA]])/Table2[[#This Row],[20D EMA]]</f>
        <v>5.0963910461397831E-2</v>
      </c>
      <c r="T67" s="1">
        <f>(Table2[[#This Row],[Close Price]]-Table2[[#This Row],[50D EMA]])/Table2[[#This Row],[50D EMA]]</f>
        <v>0.1007805876628923</v>
      </c>
      <c r="U67" s="1">
        <f>(Table2[[#This Row],[Close Price]]-Table2[[#This Row],[200D EMA]])/Table2[[#This Row],[200D EMA]]</f>
        <v>0.34333999129344389</v>
      </c>
      <c r="V67">
        <v>1.7255494797353901</v>
      </c>
      <c r="W67">
        <v>2774.05</v>
      </c>
      <c r="X67">
        <v>3003.35</v>
      </c>
      <c r="Y67">
        <v>2693</v>
      </c>
      <c r="Z67">
        <v>3003.35</v>
      </c>
      <c r="AA67">
        <v>2693</v>
      </c>
      <c r="AB67">
        <v>3003.35</v>
      </c>
      <c r="AC67" s="1">
        <f>(Table2[[#This Row],[Close Price]]/Table2[[#This Row],[Day Low]])-1</f>
        <v>3.6643175141039208E-2</v>
      </c>
      <c r="AD67" s="1">
        <f>(Table2[[#This Row],[Day High]]/Table2[[#This Row],[Close Price]])-1</f>
        <v>4.4389192196682581E-2</v>
      </c>
      <c r="AE67" s="1">
        <f>(Table2[[#This Row],[Close Price]]/Table2[[#This Row],[Current Week Low]])-1</f>
        <v>6.7842554771630148E-2</v>
      </c>
      <c r="AF67" s="1">
        <f>(Table2[[#This Row],[Current Week High]]/Table2[[#This Row],[Close Price]])-1</f>
        <v>4.4389192196682581E-2</v>
      </c>
      <c r="AG67" s="1">
        <f>(Table2[[#This Row],[Close Price]]/Table2[[#This Row],[Current Month Low]])-1</f>
        <v>6.7842554771630148E-2</v>
      </c>
      <c r="AH67" s="1">
        <f>(Table2[[#This Row],[Current Month High]]/Table2[[#This Row],[Close Price]])-1</f>
        <v>4.4389192196682581E-2</v>
      </c>
      <c r="AI67">
        <v>16.7646138331536</v>
      </c>
      <c r="AJ67">
        <v>111.293166789125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0.18</v>
      </c>
      <c r="AM67" t="s">
        <v>3219</v>
      </c>
      <c r="AN67">
        <v>6.46</v>
      </c>
      <c r="AO67" t="s">
        <v>3219</v>
      </c>
      <c r="AP67">
        <v>0.11197996929568201</v>
      </c>
      <c r="AQ67">
        <f>(Table2[[#This Row],[Sharpe Ratio]]-AVERAGE(Table2[Sharpe Ratio]))/_xlfn.STDEV.P(Table2[Sharpe Ratio])</f>
        <v>0.6138424442118865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1.1011116951962339</v>
      </c>
      <c r="AS67">
        <f>_xlfn.RANK.AVG(Table2[[#This Row],[1Y Return vs Nifty Z-Score]],Table2[1Y Return vs Nifty Z-Score])</f>
        <v>127</v>
      </c>
      <c r="AT67">
        <f>_xlfn.RANK.AVG(Table2[[#This Row],[6M Return vs Nifty Z-Score]],Table2[6M Return vs Nifty Z-Score])</f>
        <v>65</v>
      </c>
      <c r="AU67">
        <f>_xlfn.RANK.AVG(Table2[[#This Row],[Sharpe Ratio Z-Score]],Table2[Sharpe Ratio Z-Score])</f>
        <v>187</v>
      </c>
      <c r="AV67">
        <f>(Table2[[#This Row],[Rank 1Y]]+Table2[[#This Row],[Rank 6M]]+Table2[[#This Row],[Rank Sharpe]])/3</f>
        <v>126.33333333333333</v>
      </c>
    </row>
    <row r="68" spans="1:48" x14ac:dyDescent="0.3">
      <c r="A68" t="s">
        <v>1535</v>
      </c>
      <c r="B68" t="s">
        <v>1536</v>
      </c>
      <c r="C68" t="s">
        <v>3181</v>
      </c>
      <c r="D68" t="s">
        <v>169</v>
      </c>
      <c r="E68">
        <v>6753.3793828799999</v>
      </c>
      <c r="F68">
        <v>437.5</v>
      </c>
      <c r="G68">
        <v>40.048660616065902</v>
      </c>
      <c r="H68">
        <f>(Table2[[#This Row],[1Y Return vs Nifty]]-AVERAGE(Table2[1Y Return vs Nifty]))/_xlfn.STDEV.P(Table2[1Y Return vs Nifty])</f>
        <v>0.40881845284428647</v>
      </c>
      <c r="I68">
        <v>4.2992345231223297</v>
      </c>
      <c r="J68">
        <f>(Table2[[#This Row],[1M Return vs Nifty]]-AVERAGE(Table2[1M Return vs Nifty]))/_xlfn.STDEV.P(Table2[1M Return vs Nifty])</f>
        <v>0.57543616273459131</v>
      </c>
      <c r="K68">
        <v>37.387465118789798</v>
      </c>
      <c r="L68">
        <f>(Table2[[#This Row],[6M Return vs Nifty]]-AVERAGE(Table2[6M Return vs Nifty]))/_xlfn.STDEV.P(Table2[6M Return vs Nifty])</f>
        <v>0.79860700039992394</v>
      </c>
      <c r="M68">
        <v>-3.76504026076833</v>
      </c>
      <c r="N68">
        <f>(Table2[[#This Row],[1W Return vs Nifty]]-AVERAGE(Table2[1W Return vs Nifty]))/_xlfn.STDEV.P(Table2[1W Return vs Nifty])</f>
        <v>-1.3576301869683811</v>
      </c>
      <c r="O68">
        <v>433.14</v>
      </c>
      <c r="P68">
        <v>419.88729807724701</v>
      </c>
      <c r="Q68">
        <v>370.89329135772601</v>
      </c>
      <c r="R68">
        <v>45.182338984194601</v>
      </c>
      <c r="S68" s="1">
        <f>(Table2[[#This Row],[Close Price]]-Table2[[#This Row],[20D EMA]])/Table2[[#This Row],[20D EMA]]</f>
        <v>1.0066029459297257E-2</v>
      </c>
      <c r="T68" s="1">
        <f>(Table2[[#This Row],[Close Price]]-Table2[[#This Row],[50D EMA]])/Table2[[#This Row],[50D EMA]]</f>
        <v>4.1946260349873137E-2</v>
      </c>
      <c r="U68" s="1">
        <f>(Table2[[#This Row],[Close Price]]-Table2[[#This Row],[200D EMA]])/Table2[[#This Row],[200D EMA]]</f>
        <v>0.17958456028807465</v>
      </c>
      <c r="V68">
        <v>1.5933451837724499</v>
      </c>
      <c r="W68">
        <v>430.8</v>
      </c>
      <c r="X68">
        <v>449.6</v>
      </c>
      <c r="Y68">
        <v>430.8</v>
      </c>
      <c r="Z68">
        <v>452.75</v>
      </c>
      <c r="AA68">
        <v>430.8</v>
      </c>
      <c r="AB68">
        <v>452.75</v>
      </c>
      <c r="AC68" s="1">
        <f>(Table2[[#This Row],[Close Price]]/Table2[[#This Row],[Day Low]])-1</f>
        <v>1.5552460538532875E-2</v>
      </c>
      <c r="AD68" s="1">
        <f>(Table2[[#This Row],[Day High]]/Table2[[#This Row],[Close Price]])-1</f>
        <v>2.7657142857142825E-2</v>
      </c>
      <c r="AE68" s="1">
        <f>(Table2[[#This Row],[Close Price]]/Table2[[#This Row],[Current Week Low]])-1</f>
        <v>1.5552460538532875E-2</v>
      </c>
      <c r="AF68" s="1">
        <f>(Table2[[#This Row],[Current Week High]]/Table2[[#This Row],[Close Price]])-1</f>
        <v>3.485714285714292E-2</v>
      </c>
      <c r="AG68" s="1">
        <f>(Table2[[#This Row],[Close Price]]/Table2[[#This Row],[Current Month Low]])-1</f>
        <v>1.5552460538532875E-2</v>
      </c>
      <c r="AH68" s="1">
        <f>(Table2[[#This Row],[Current Month High]]/Table2[[#This Row],[Close Price]])-1</f>
        <v>3.485714285714292E-2</v>
      </c>
      <c r="AI68">
        <v>9.6</v>
      </c>
      <c r="AJ68">
        <v>70.266588830511694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0.08</v>
      </c>
      <c r="AM68" t="s">
        <v>3219</v>
      </c>
      <c r="AN68">
        <v>6.01</v>
      </c>
      <c r="AO68" t="s">
        <v>3219</v>
      </c>
      <c r="AP68">
        <v>0.167761104773332</v>
      </c>
      <c r="AQ68">
        <f>(Table2[[#This Row],[Sharpe Ratio]]-AVERAGE(Table2[Sharpe Ratio]))/_xlfn.STDEV.P(Table2[Sharpe Ratio])</f>
        <v>1.2613051619996865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1.6865365910101073</v>
      </c>
      <c r="AS68">
        <f>_xlfn.RANK.AVG(Table2[[#This Row],[1Y Return vs Nifty Z-Score]],Table2[1Y Return vs Nifty Z-Score])</f>
        <v>185</v>
      </c>
      <c r="AT68">
        <f>_xlfn.RANK.AVG(Table2[[#This Row],[6M Return vs Nifty Z-Score]],Table2[6M Return vs Nifty Z-Score])</f>
        <v>121</v>
      </c>
      <c r="AU68">
        <f>_xlfn.RANK.AVG(Table2[[#This Row],[Sharpe Ratio Z-Score]],Table2[Sharpe Ratio Z-Score])</f>
        <v>76</v>
      </c>
      <c r="AV68">
        <f>(Table2[[#This Row],[Rank 1Y]]+Table2[[#This Row],[Rank 6M]]+Table2[[#This Row],[Rank Sharpe]])/3</f>
        <v>127.33333333333333</v>
      </c>
    </row>
    <row r="69" spans="1:48" x14ac:dyDescent="0.3">
      <c r="A69" t="s">
        <v>456</v>
      </c>
      <c r="B69" t="s">
        <v>457</v>
      </c>
      <c r="C69" t="s">
        <v>3181</v>
      </c>
      <c r="D69" t="s">
        <v>169</v>
      </c>
      <c r="E69">
        <v>51305.348579625002</v>
      </c>
      <c r="F69">
        <v>12105.55</v>
      </c>
      <c r="G69">
        <v>135.71629314556199</v>
      </c>
      <c r="H69">
        <f>(Table2[[#This Row],[1Y Return vs Nifty]]-AVERAGE(Table2[1Y Return vs Nifty]))/_xlfn.STDEV.P(Table2[1Y Return vs Nifty])</f>
        <v>2.2766520267229851</v>
      </c>
      <c r="I69">
        <v>-13.477185394145501</v>
      </c>
      <c r="J69">
        <f>(Table2[[#This Row],[1M Return vs Nifty]]-AVERAGE(Table2[1M Return vs Nifty]))/_xlfn.STDEV.P(Table2[1M Return vs Nifty])</f>
        <v>-1.3399515367607335</v>
      </c>
      <c r="K69">
        <v>11.7189632139807</v>
      </c>
      <c r="L69">
        <f>(Table2[[#This Row],[6M Return vs Nifty]]-AVERAGE(Table2[6M Return vs Nifty]))/_xlfn.STDEV.P(Table2[6M Return vs Nifty])</f>
        <v>3.876906013931837E-2</v>
      </c>
      <c r="M69">
        <v>-2.9257813779409401</v>
      </c>
      <c r="N69">
        <f>(Table2[[#This Row],[1W Return vs Nifty]]-AVERAGE(Table2[1W Return vs Nifty]))/_xlfn.STDEV.P(Table2[1W Return vs Nifty])</f>
        <v>-1.1883555982010998</v>
      </c>
      <c r="O69">
        <v>12492.27</v>
      </c>
      <c r="P69">
        <v>12936.3836078479</v>
      </c>
      <c r="Q69">
        <v>11033.394693722101</v>
      </c>
      <c r="R69">
        <v>44.515284747805303</v>
      </c>
      <c r="S69" s="1">
        <f>(Table2[[#This Row],[Close Price]]-Table2[[#This Row],[20D EMA]])/Table2[[#This Row],[20D EMA]]</f>
        <v>-3.095674365027342E-2</v>
      </c>
      <c r="T69" s="1">
        <f>(Table2[[#This Row],[Close Price]]-Table2[[#This Row],[50D EMA]])/Table2[[#This Row],[50D EMA]]</f>
        <v>-6.4224564842362331E-2</v>
      </c>
      <c r="U69" s="1">
        <f>(Table2[[#This Row],[Close Price]]-Table2[[#This Row],[200D EMA]])/Table2[[#This Row],[200D EMA]]</f>
        <v>9.7173656525488469E-2</v>
      </c>
      <c r="V69">
        <v>1.56097213907889</v>
      </c>
      <c r="W69">
        <v>11950.05</v>
      </c>
      <c r="X69">
        <v>12295.45</v>
      </c>
      <c r="Y69">
        <v>11562.1</v>
      </c>
      <c r="Z69">
        <v>12436</v>
      </c>
      <c r="AA69">
        <v>11562.1</v>
      </c>
      <c r="AB69">
        <v>12436</v>
      </c>
      <c r="AC69" s="1">
        <f>(Table2[[#This Row],[Close Price]]/Table2[[#This Row],[Day Low]])-1</f>
        <v>1.3012497855657612E-2</v>
      </c>
      <c r="AD69" s="1">
        <f>(Table2[[#This Row],[Day High]]/Table2[[#This Row],[Close Price]])-1</f>
        <v>1.5687019590188145E-2</v>
      </c>
      <c r="AE69" s="1">
        <f>(Table2[[#This Row],[Close Price]]/Table2[[#This Row],[Current Week Low]])-1</f>
        <v>4.7002707120678666E-2</v>
      </c>
      <c r="AF69" s="1">
        <f>(Table2[[#This Row],[Current Week High]]/Table2[[#This Row],[Close Price]])-1</f>
        <v>2.7297396648644723E-2</v>
      </c>
      <c r="AG69" s="1">
        <f>(Table2[[#This Row],[Close Price]]/Table2[[#This Row],[Current Month Low]])-1</f>
        <v>4.7002707120678666E-2</v>
      </c>
      <c r="AH69" s="1">
        <f>(Table2[[#This Row],[Current Month High]]/Table2[[#This Row],[Close Price]])-1</f>
        <v>2.7297396648644723E-2</v>
      </c>
      <c r="AI69">
        <v>36.713738739668997</v>
      </c>
      <c r="AJ69">
        <v>156.843545786302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-0.01</v>
      </c>
      <c r="AM69" t="s">
        <v>3218</v>
      </c>
      <c r="AN69">
        <v>2.74</v>
      </c>
      <c r="AO69" t="s">
        <v>3219</v>
      </c>
      <c r="AP69">
        <v>0.15290950084966101</v>
      </c>
      <c r="AQ69">
        <f>(Table2[[#This Row],[Sharpe Ratio]]-AVERAGE(Table2[Sharpe Ratio]))/_xlfn.STDEV.P(Table2[Sharpe Ratio])</f>
        <v>1.0889196456851111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26</v>
      </c>
      <c r="AT69">
        <f>_xlfn.RANK.AVG(Table2[[#This Row],[6M Return vs Nifty Z-Score]],Table2[6M Return vs Nifty Z-Score])</f>
        <v>265</v>
      </c>
      <c r="AU69">
        <f>_xlfn.RANK.AVG(Table2[[#This Row],[Sharpe Ratio Z-Score]],Table2[Sharpe Ratio Z-Score])</f>
        <v>100</v>
      </c>
      <c r="AV69">
        <f>(Table2[[#This Row],[Rank 1Y]]+Table2[[#This Row],[Rank 6M]]+Table2[[#This Row],[Rank Sharpe]])/3</f>
        <v>130.33333333333334</v>
      </c>
    </row>
    <row r="70" spans="1:48" x14ac:dyDescent="0.3">
      <c r="A70" t="s">
        <v>1433</v>
      </c>
      <c r="B70" t="s">
        <v>1434</v>
      </c>
      <c r="C70" t="s">
        <v>3182</v>
      </c>
      <c r="D70" t="s">
        <v>83</v>
      </c>
      <c r="E70">
        <v>7749.6514382949999</v>
      </c>
      <c r="F70">
        <v>3165.65</v>
      </c>
      <c r="G70">
        <v>45.017673029040502</v>
      </c>
      <c r="H70">
        <f>(Table2[[#This Row],[1Y Return vs Nifty]]-AVERAGE(Table2[1Y Return vs Nifty]))/_xlfn.STDEV.P(Table2[1Y Return vs Nifty])</f>
        <v>0.50583442333056738</v>
      </c>
      <c r="I70">
        <v>5.8942555378676698</v>
      </c>
      <c r="J70">
        <f>(Table2[[#This Row],[1M Return vs Nifty]]-AVERAGE(Table2[1M Return vs Nifty]))/_xlfn.STDEV.P(Table2[1M Return vs Nifty])</f>
        <v>0.74729774376711966</v>
      </c>
      <c r="K70">
        <v>25.505964137870698</v>
      </c>
      <c r="L70">
        <f>(Table2[[#This Row],[6M Return vs Nifty]]-AVERAGE(Table2[6M Return vs Nifty]))/_xlfn.STDEV.P(Table2[6M Return vs Nifty])</f>
        <v>0.44689129583617226</v>
      </c>
      <c r="M70">
        <v>3.3794322852723901</v>
      </c>
      <c r="N70">
        <f>(Table2[[#This Row],[1W Return vs Nifty]]-AVERAGE(Table2[1W Return vs Nifty]))/_xlfn.STDEV.P(Table2[1W Return vs Nifty])</f>
        <v>8.337648801119843E-2</v>
      </c>
      <c r="O70">
        <v>3070.43</v>
      </c>
      <c r="P70">
        <v>3051.3842651278601</v>
      </c>
      <c r="Q70">
        <v>2795.5562636155501</v>
      </c>
      <c r="R70">
        <v>59.617440675495601</v>
      </c>
      <c r="S70" s="1">
        <f>(Table2[[#This Row],[Close Price]]-Table2[[#This Row],[20D EMA]])/Table2[[#This Row],[20D EMA]]</f>
        <v>3.1011942952615841E-2</v>
      </c>
      <c r="T70" s="1">
        <f>(Table2[[#This Row],[Close Price]]-Table2[[#This Row],[50D EMA]])/Table2[[#This Row],[50D EMA]]</f>
        <v>3.744717968759402E-2</v>
      </c>
      <c r="U70" s="1">
        <f>(Table2[[#This Row],[Close Price]]-Table2[[#This Row],[200D EMA]])/Table2[[#This Row],[200D EMA]]</f>
        <v>0.13238643814873546</v>
      </c>
      <c r="V70">
        <v>1.3006401871647499</v>
      </c>
      <c r="W70">
        <v>3109.95</v>
      </c>
      <c r="X70">
        <v>3227.65</v>
      </c>
      <c r="Y70">
        <v>3109.95</v>
      </c>
      <c r="Z70">
        <v>3330.15</v>
      </c>
      <c r="AA70">
        <v>3109.95</v>
      </c>
      <c r="AB70">
        <v>3330.15</v>
      </c>
      <c r="AC70" s="1">
        <f>(Table2[[#This Row],[Close Price]]/Table2[[#This Row],[Day Low]])-1</f>
        <v>1.7910255791893759E-2</v>
      </c>
      <c r="AD70" s="1">
        <f>(Table2[[#This Row],[Day High]]/Table2[[#This Row],[Close Price]])-1</f>
        <v>1.9585235259741207E-2</v>
      </c>
      <c r="AE70" s="1">
        <f>(Table2[[#This Row],[Close Price]]/Table2[[#This Row],[Current Week Low]])-1</f>
        <v>1.7910255791893759E-2</v>
      </c>
      <c r="AF70" s="1">
        <f>(Table2[[#This Row],[Current Week High]]/Table2[[#This Row],[Close Price]])-1</f>
        <v>5.1964051616571583E-2</v>
      </c>
      <c r="AG70" s="1">
        <f>(Table2[[#This Row],[Close Price]]/Table2[[#This Row],[Current Month Low]])-1</f>
        <v>1.7910255791893759E-2</v>
      </c>
      <c r="AH70" s="1">
        <f>(Table2[[#This Row],[Current Month High]]/Table2[[#This Row],[Close Price]])-1</f>
        <v>5.1964051616571583E-2</v>
      </c>
      <c r="AI70">
        <v>11.349959723911301</v>
      </c>
      <c r="AJ70">
        <v>77.5462703309029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0.01</v>
      </c>
      <c r="AM70" t="s">
        <v>3219</v>
      </c>
      <c r="AN70">
        <v>7.41</v>
      </c>
      <c r="AO70" t="s">
        <v>3219</v>
      </c>
      <c r="AP70">
        <v>0.17039078586447901</v>
      </c>
      <c r="AQ70">
        <f>(Table2[[#This Row],[Sharpe Ratio]]-AVERAGE(Table2[Sharpe Ratio]))/_xlfn.STDEV.P(Table2[Sharpe Ratio])</f>
        <v>1.291828392687083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3.075228343632141</v>
      </c>
      <c r="AS70">
        <f>_xlfn.RANK.AVG(Table2[[#This Row],[1Y Return vs Nifty Z-Score]],Table2[1Y Return vs Nifty Z-Score])</f>
        <v>165</v>
      </c>
      <c r="AT70">
        <f>_xlfn.RANK.AVG(Table2[[#This Row],[6M Return vs Nifty Z-Score]],Table2[6M Return vs Nifty Z-Score])</f>
        <v>166</v>
      </c>
      <c r="AU70">
        <f>_xlfn.RANK.AVG(Table2[[#This Row],[Sharpe Ratio Z-Score]],Table2[Sharpe Ratio Z-Score])</f>
        <v>71</v>
      </c>
      <c r="AV70">
        <f>(Table2[[#This Row],[Rank 1Y]]+Table2[[#This Row],[Rank 6M]]+Table2[[#This Row],[Rank Sharpe]])/3</f>
        <v>134</v>
      </c>
    </row>
    <row r="71" spans="1:48" x14ac:dyDescent="0.3">
      <c r="A71" t="s">
        <v>907</v>
      </c>
      <c r="B71" t="s">
        <v>908</v>
      </c>
      <c r="C71" t="s">
        <v>3185</v>
      </c>
      <c r="D71" t="s">
        <v>697</v>
      </c>
      <c r="E71">
        <v>17000.537999200002</v>
      </c>
      <c r="F71">
        <v>413.2</v>
      </c>
      <c r="G71">
        <v>30.315511198705899</v>
      </c>
      <c r="H71">
        <f>(Table2[[#This Row],[1Y Return vs Nifty]]-AVERAGE(Table2[1Y Return vs Nifty]))/_xlfn.STDEV.P(Table2[1Y Return vs Nifty])</f>
        <v>0.2187865394307533</v>
      </c>
      <c r="I71">
        <v>2.8057455166467098</v>
      </c>
      <c r="J71">
        <f>(Table2[[#This Row],[1M Return vs Nifty]]-AVERAGE(Table2[1M Return vs Nifty]))/_xlfn.STDEV.P(Table2[1M Return vs Nifty])</f>
        <v>0.41451453252736781</v>
      </c>
      <c r="K71">
        <v>29.462311556807599</v>
      </c>
      <c r="L71">
        <f>(Table2[[#This Row],[6M Return vs Nifty]]-AVERAGE(Table2[6M Return vs Nifty]))/_xlfn.STDEV.P(Table2[6M Return vs Nifty])</f>
        <v>0.56400692981078904</v>
      </c>
      <c r="M71">
        <v>4.9311665634542896</v>
      </c>
      <c r="N71">
        <f>(Table2[[#This Row],[1W Return vs Nifty]]-AVERAGE(Table2[1W Return vs Nifty]))/_xlfn.STDEV.P(Table2[1W Return vs Nifty])</f>
        <v>0.39635402949449555</v>
      </c>
      <c r="O71">
        <v>396.02</v>
      </c>
      <c r="P71">
        <v>391.70269552625501</v>
      </c>
      <c r="Q71">
        <v>363.524384979677</v>
      </c>
      <c r="R71">
        <v>65.725583195397107</v>
      </c>
      <c r="S71" s="1">
        <f>(Table2[[#This Row],[Close Price]]-Table2[[#This Row],[20D EMA]])/Table2[[#This Row],[20D EMA]]</f>
        <v>4.3381647391545902E-2</v>
      </c>
      <c r="T71" s="1">
        <f>(Table2[[#This Row],[Close Price]]-Table2[[#This Row],[50D EMA]])/Table2[[#This Row],[50D EMA]]</f>
        <v>5.4881686338316395E-2</v>
      </c>
      <c r="U71" s="1">
        <f>(Table2[[#This Row],[Close Price]]-Table2[[#This Row],[200D EMA]])/Table2[[#This Row],[200D EMA]]</f>
        <v>0.13665002149195613</v>
      </c>
      <c r="V71">
        <v>0.55806783941032401</v>
      </c>
      <c r="W71">
        <v>410</v>
      </c>
      <c r="X71">
        <v>421.95</v>
      </c>
      <c r="Y71">
        <v>386.1</v>
      </c>
      <c r="Z71">
        <v>426.65</v>
      </c>
      <c r="AA71">
        <v>386.1</v>
      </c>
      <c r="AB71">
        <v>426.65</v>
      </c>
      <c r="AC71" s="1">
        <f>(Table2[[#This Row],[Close Price]]/Table2[[#This Row],[Day Low]])-1</f>
        <v>7.8048780487804947E-3</v>
      </c>
      <c r="AD71" s="1">
        <f>(Table2[[#This Row],[Day High]]/Table2[[#This Row],[Close Price]])-1</f>
        <v>2.117618586640857E-2</v>
      </c>
      <c r="AE71" s="1">
        <f>(Table2[[#This Row],[Close Price]]/Table2[[#This Row],[Current Week Low]])-1</f>
        <v>7.0189070189070168E-2</v>
      </c>
      <c r="AF71" s="1">
        <f>(Table2[[#This Row],[Current Week High]]/Table2[[#This Row],[Close Price]])-1</f>
        <v>3.2550822846079353E-2</v>
      </c>
      <c r="AG71" s="1">
        <f>(Table2[[#This Row],[Close Price]]/Table2[[#This Row],[Current Month Low]])-1</f>
        <v>7.0189070189070168E-2</v>
      </c>
      <c r="AH71" s="1">
        <f>(Table2[[#This Row],[Current Month High]]/Table2[[#This Row],[Close Price]])-1</f>
        <v>3.2550822846079353E-2</v>
      </c>
      <c r="AI71">
        <v>14.811229428848</v>
      </c>
      <c r="AJ71">
        <v>57.140140711161798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-0.05</v>
      </c>
      <c r="AM71" t="s">
        <v>3218</v>
      </c>
      <c r="AN71">
        <v>6.15</v>
      </c>
      <c r="AO71" t="s">
        <v>3219</v>
      </c>
      <c r="AP71">
        <v>0.21764783856993</v>
      </c>
      <c r="AQ71">
        <f>(Table2[[#This Row],[Sharpe Ratio]]-AVERAGE(Table2[Sharpe Ratio]))/_xlfn.STDEV.P(Table2[Sharpe Ratio])</f>
        <v>1.8403503888298842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3.43401242009329</v>
      </c>
      <c r="AS71">
        <f>_xlfn.RANK.AVG(Table2[[#This Row],[1Y Return vs Nifty Z-Score]],Table2[1Y Return vs Nifty Z-Score])</f>
        <v>238</v>
      </c>
      <c r="AT71">
        <f>_xlfn.RANK.AVG(Table2[[#This Row],[6M Return vs Nifty Z-Score]],Table2[6M Return vs Nifty Z-Score])</f>
        <v>150</v>
      </c>
      <c r="AU71">
        <f>_xlfn.RANK.AVG(Table2[[#This Row],[Sharpe Ratio Z-Score]],Table2[Sharpe Ratio Z-Score])</f>
        <v>18</v>
      </c>
      <c r="AV71">
        <f>(Table2[[#This Row],[Rank 1Y]]+Table2[[#This Row],[Rank 6M]]+Table2[[#This Row],[Rank Sharpe]])/3</f>
        <v>135.33333333333334</v>
      </c>
    </row>
    <row r="72" spans="1:48" x14ac:dyDescent="0.3">
      <c r="A72" t="s">
        <v>1568</v>
      </c>
      <c r="B72" t="s">
        <v>1569</v>
      </c>
      <c r="C72" t="s">
        <v>3177</v>
      </c>
      <c r="D72" t="s">
        <v>51</v>
      </c>
      <c r="E72">
        <v>6475.6460880000004</v>
      </c>
      <c r="F72">
        <v>804.6</v>
      </c>
      <c r="G72">
        <v>162.82211250070699</v>
      </c>
      <c r="H72">
        <f>(Table2[[#This Row],[1Y Return vs Nifty]]-AVERAGE(Table2[1Y Return vs Nifty]))/_xlfn.STDEV.P(Table2[1Y Return vs Nifty])</f>
        <v>2.805871346783205</v>
      </c>
      <c r="I72">
        <v>22.471944799267799</v>
      </c>
      <c r="J72">
        <f>(Table2[[#This Row],[1M Return vs Nifty]]-AVERAGE(Table2[1M Return vs Nifty]))/_xlfn.STDEV.P(Table2[1M Return vs Nifty])</f>
        <v>2.5335236680600817</v>
      </c>
      <c r="K72">
        <v>127.021931317674</v>
      </c>
      <c r="L72">
        <f>(Table2[[#This Row],[6M Return vs Nifty]]-AVERAGE(Table2[6M Return vs Nifty]))/_xlfn.STDEV.P(Table2[6M Return vs Nifty])</f>
        <v>3.4519627913025004</v>
      </c>
      <c r="M72">
        <v>-0.370759745156716</v>
      </c>
      <c r="N72">
        <f>(Table2[[#This Row],[1W Return vs Nifty]]-AVERAGE(Table2[1W Return vs Nifty]))/_xlfn.STDEV.P(Table2[1W Return vs Nifty])</f>
        <v>-0.67301969287948871</v>
      </c>
      <c r="O72">
        <v>725.4</v>
      </c>
      <c r="P72">
        <v>653.67497716097603</v>
      </c>
      <c r="Q72">
        <v>499.895079945443</v>
      </c>
      <c r="R72">
        <v>73.7287488078873</v>
      </c>
      <c r="S72" s="1">
        <f>(Table2[[#This Row],[Close Price]]-Table2[[#This Row],[20D EMA]])/Table2[[#This Row],[20D EMA]]</f>
        <v>0.10918114143920603</v>
      </c>
      <c r="T72" s="1">
        <f>(Table2[[#This Row],[Close Price]]-Table2[[#This Row],[50D EMA]])/Table2[[#This Row],[50D EMA]]</f>
        <v>0.230886951638439</v>
      </c>
      <c r="U72" s="1">
        <f>(Table2[[#This Row],[Close Price]]-Table2[[#This Row],[200D EMA]])/Table2[[#This Row],[200D EMA]]</f>
        <v>0.60953774557615481</v>
      </c>
      <c r="V72">
        <v>2.1522898194956701</v>
      </c>
      <c r="W72">
        <v>782.3</v>
      </c>
      <c r="X72">
        <v>835.2</v>
      </c>
      <c r="Y72">
        <v>771.1</v>
      </c>
      <c r="Z72">
        <v>835.2</v>
      </c>
      <c r="AA72">
        <v>771.1</v>
      </c>
      <c r="AB72">
        <v>835.2</v>
      </c>
      <c r="AC72" s="1">
        <f>(Table2[[#This Row],[Close Price]]/Table2[[#This Row],[Day Low]])-1</f>
        <v>2.8505688354851122E-2</v>
      </c>
      <c r="AD72" s="1">
        <f>(Table2[[#This Row],[Day High]]/Table2[[#This Row],[Close Price]])-1</f>
        <v>3.8031319910514672E-2</v>
      </c>
      <c r="AE72" s="1">
        <f>(Table2[[#This Row],[Close Price]]/Table2[[#This Row],[Current Week Low]])-1</f>
        <v>4.3444430035014969E-2</v>
      </c>
      <c r="AF72" s="1">
        <f>(Table2[[#This Row],[Current Week High]]/Table2[[#This Row],[Close Price]])-1</f>
        <v>3.8031319910514672E-2</v>
      </c>
      <c r="AG72" s="1">
        <f>(Table2[[#This Row],[Close Price]]/Table2[[#This Row],[Current Month Low]])-1</f>
        <v>4.3444430035014969E-2</v>
      </c>
      <c r="AH72" s="1">
        <f>(Table2[[#This Row],[Current Month High]]/Table2[[#This Row],[Close Price]])-1</f>
        <v>3.8031319910514672E-2</v>
      </c>
      <c r="AI72">
        <v>3.80313199105146</v>
      </c>
      <c r="AJ72">
        <v>199.21904053551501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0.35</v>
      </c>
      <c r="AM72" t="s">
        <v>3219</v>
      </c>
      <c r="AN72">
        <v>24.86</v>
      </c>
      <c r="AO72" t="s">
        <v>3219</v>
      </c>
      <c r="AP72">
        <v>4.8397423874740997E-2</v>
      </c>
      <c r="AQ72">
        <f>(Table2[[#This Row],[Sharpe Ratio]]-AVERAGE(Table2[Sharpe Ratio]))/_xlfn.STDEV.P(Table2[Sharpe Ratio])</f>
        <v>-0.12417278817081297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7.9941653250954854</v>
      </c>
      <c r="AS72">
        <f>_xlfn.RANK.AVG(Table2[[#This Row],[1Y Return vs Nifty Z-Score]],Table2[1Y Return vs Nifty Z-Score])</f>
        <v>17</v>
      </c>
      <c r="AT72">
        <f>_xlfn.RANK.AVG(Table2[[#This Row],[6M Return vs Nifty Z-Score]],Table2[6M Return vs Nifty Z-Score])</f>
        <v>9</v>
      </c>
      <c r="AU72">
        <f>_xlfn.RANK.AVG(Table2[[#This Row],[Sharpe Ratio Z-Score]],Table2[Sharpe Ratio Z-Score])</f>
        <v>387</v>
      </c>
      <c r="AV72">
        <f>(Table2[[#This Row],[Rank 1Y]]+Table2[[#This Row],[Rank 6M]]+Table2[[#This Row],[Rank Sharpe]])/3</f>
        <v>137.66666666666666</v>
      </c>
    </row>
    <row r="73" spans="1:48" x14ac:dyDescent="0.3">
      <c r="A73" t="s">
        <v>1593</v>
      </c>
      <c r="B73" t="s">
        <v>1594</v>
      </c>
      <c r="C73" t="s">
        <v>3192</v>
      </c>
      <c r="D73" t="s">
        <v>169</v>
      </c>
      <c r="E73">
        <v>6167.7171391450001</v>
      </c>
      <c r="F73">
        <v>168.05</v>
      </c>
      <c r="G73">
        <v>121.876374992501</v>
      </c>
      <c r="H73">
        <f>(Table2[[#This Row],[1Y Return vs Nifty]]-AVERAGE(Table2[1Y Return vs Nifty]))/_xlfn.STDEV.P(Table2[1Y Return vs Nifty])</f>
        <v>2.0064387570672282</v>
      </c>
      <c r="I73">
        <v>-3.29633045042188</v>
      </c>
      <c r="J73">
        <f>(Table2[[#This Row],[1M Return vs Nifty]]-AVERAGE(Table2[1M Return vs Nifty]))/_xlfn.STDEV.P(Table2[1M Return vs Nifty])</f>
        <v>-0.24297675666949506</v>
      </c>
      <c r="K73">
        <v>16.823454559741698</v>
      </c>
      <c r="L73">
        <f>(Table2[[#This Row],[6M Return vs Nifty]]-AVERAGE(Table2[6M Return vs Nifty]))/_xlfn.STDEV.P(Table2[6M Return vs Nifty])</f>
        <v>0.18987200352981107</v>
      </c>
      <c r="M73">
        <v>20.354471996886801</v>
      </c>
      <c r="N73">
        <f>(Table2[[#This Row],[1W Return vs Nifty]]-AVERAGE(Table2[1W Return vs Nifty]))/_xlfn.STDEV.P(Table2[1W Return vs Nifty])</f>
        <v>3.5071625512714637</v>
      </c>
      <c r="O73">
        <v>158.80000000000001</v>
      </c>
      <c r="P73">
        <v>168.46348250758999</v>
      </c>
      <c r="Q73">
        <v>157.20340706975901</v>
      </c>
      <c r="R73">
        <v>64.847111913430695</v>
      </c>
      <c r="S73" s="1">
        <f>(Table2[[#This Row],[Close Price]]-Table2[[#This Row],[20D EMA]])/Table2[[#This Row],[20D EMA]]</f>
        <v>5.8249370277078084E-2</v>
      </c>
      <c r="T73" s="1">
        <f>(Table2[[#This Row],[Close Price]]-Table2[[#This Row],[50D EMA]])/Table2[[#This Row],[50D EMA]]</f>
        <v>-2.4544340496543303E-3</v>
      </c>
      <c r="U73" s="1">
        <f>(Table2[[#This Row],[Close Price]]-Table2[[#This Row],[200D EMA]])/Table2[[#This Row],[200D EMA]]</f>
        <v>6.8997187353756442E-2</v>
      </c>
      <c r="V73">
        <v>1.17928488548048</v>
      </c>
      <c r="W73">
        <v>167.1</v>
      </c>
      <c r="X73">
        <v>176.2</v>
      </c>
      <c r="Y73">
        <v>146.5</v>
      </c>
      <c r="Z73">
        <v>177</v>
      </c>
      <c r="AA73">
        <v>146.5</v>
      </c>
      <c r="AB73">
        <v>177</v>
      </c>
      <c r="AC73" s="1">
        <f>(Table2[[#This Row],[Close Price]]/Table2[[#This Row],[Day Low]])-1</f>
        <v>5.6852184320768107E-3</v>
      </c>
      <c r="AD73" s="1">
        <f>(Table2[[#This Row],[Day High]]/Table2[[#This Row],[Close Price]])-1</f>
        <v>4.8497470990776392E-2</v>
      </c>
      <c r="AE73" s="1">
        <f>(Table2[[#This Row],[Close Price]]/Table2[[#This Row],[Current Week Low]])-1</f>
        <v>0.14709897610921518</v>
      </c>
      <c r="AF73" s="1">
        <f>(Table2[[#This Row],[Current Week High]]/Table2[[#This Row],[Close Price]])-1</f>
        <v>5.3257958940791328E-2</v>
      </c>
      <c r="AG73" s="1">
        <f>(Table2[[#This Row],[Close Price]]/Table2[[#This Row],[Current Month Low]])-1</f>
        <v>0.14709897610921518</v>
      </c>
      <c r="AH73" s="1">
        <f>(Table2[[#This Row],[Current Month High]]/Table2[[#This Row],[Close Price]])-1</f>
        <v>5.3257958940791328E-2</v>
      </c>
      <c r="AI73">
        <v>33.680452246355202</v>
      </c>
      <c r="AJ73">
        <v>144.970845481049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-0.2</v>
      </c>
      <c r="AM73" t="s">
        <v>3218</v>
      </c>
      <c r="AN73">
        <v>11.78</v>
      </c>
      <c r="AO73" t="s">
        <v>3219</v>
      </c>
      <c r="AP73">
        <v>0.12686938960852501</v>
      </c>
      <c r="AQ73">
        <f>(Table2[[#This Row],[Sharpe Ratio]]-AVERAGE(Table2[Sharpe Ratio]))/_xlfn.STDEV.P(Table2[Sharpe Ratio])</f>
        <v>0.78666690286602836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38</v>
      </c>
      <c r="AT73">
        <f>_xlfn.RANK.AVG(Table2[[#This Row],[6M Return vs Nifty Z-Score]],Table2[6M Return vs Nifty Z-Score])</f>
        <v>224</v>
      </c>
      <c r="AU73">
        <f>_xlfn.RANK.AVG(Table2[[#This Row],[Sharpe Ratio Z-Score]],Table2[Sharpe Ratio Z-Score])</f>
        <v>153</v>
      </c>
      <c r="AV73">
        <f>(Table2[[#This Row],[Rank 1Y]]+Table2[[#This Row],[Rank 6M]]+Table2[[#This Row],[Rank Sharpe]])/3</f>
        <v>138.33333333333334</v>
      </c>
    </row>
    <row r="74" spans="1:48" x14ac:dyDescent="0.3">
      <c r="A74" t="s">
        <v>95</v>
      </c>
      <c r="B74" t="s">
        <v>96</v>
      </c>
      <c r="C74" t="s">
        <v>3185</v>
      </c>
      <c r="D74" t="s">
        <v>97</v>
      </c>
      <c r="E74">
        <v>272572.89871437498</v>
      </c>
      <c r="F74">
        <v>279.85000000000002</v>
      </c>
      <c r="G74">
        <v>122.354659971469</v>
      </c>
      <c r="H74">
        <f>(Table2[[#This Row],[1Y Return vs Nifty]]-AVERAGE(Table2[1Y Return vs Nifty]))/_xlfn.STDEV.P(Table2[1Y Return vs Nifty])</f>
        <v>2.0157768865680588</v>
      </c>
      <c r="I74">
        <v>12.805122928889199</v>
      </c>
      <c r="J74">
        <f>(Table2[[#This Row],[1M Return vs Nifty]]-AVERAGE(Table2[1M Return vs Nifty]))/_xlfn.STDEV.P(Table2[1M Return vs Nifty])</f>
        <v>1.4919353285683039</v>
      </c>
      <c r="K74">
        <v>50.900842663943401</v>
      </c>
      <c r="L74">
        <f>(Table2[[#This Row],[6M Return vs Nifty]]-AVERAGE(Table2[6M Return vs Nifty]))/_xlfn.STDEV.P(Table2[6M Return vs Nifty])</f>
        <v>1.1986294480656243</v>
      </c>
      <c r="M74">
        <v>-0.89672581994672895</v>
      </c>
      <c r="N74">
        <f>(Table2[[#This Row],[1W Return vs Nifty]]-AVERAGE(Table2[1W Return vs Nifty]))/_xlfn.STDEV.P(Table2[1W Return vs Nifty])</f>
        <v>-0.77910458853847431</v>
      </c>
      <c r="O74">
        <v>272.70999999999998</v>
      </c>
      <c r="P74">
        <v>264.82426586565799</v>
      </c>
      <c r="Q74">
        <v>222.20019391541999</v>
      </c>
      <c r="R74">
        <v>67.570980981794094</v>
      </c>
      <c r="S74" s="1">
        <f>(Table2[[#This Row],[Close Price]]-Table2[[#This Row],[20D EMA]])/Table2[[#This Row],[20D EMA]]</f>
        <v>2.6181658171684368E-2</v>
      </c>
      <c r="T74" s="1">
        <f>(Table2[[#This Row],[Close Price]]-Table2[[#This Row],[50D EMA]])/Table2[[#This Row],[50D EMA]]</f>
        <v>5.6738509536601138E-2</v>
      </c>
      <c r="U74" s="1">
        <f>(Table2[[#This Row],[Close Price]]-Table2[[#This Row],[200D EMA]])/Table2[[#This Row],[200D EMA]]</f>
        <v>0.25944984596424026</v>
      </c>
      <c r="V74">
        <v>0.93615998894232699</v>
      </c>
      <c r="W74">
        <v>283</v>
      </c>
      <c r="X74">
        <v>288</v>
      </c>
      <c r="Y74">
        <v>279</v>
      </c>
      <c r="Z74">
        <v>288</v>
      </c>
      <c r="AA74">
        <v>279</v>
      </c>
      <c r="AB74">
        <v>288</v>
      </c>
      <c r="AC74" s="1">
        <f>(Table2[[#This Row],[Close Price]]/Table2[[#This Row],[Day Low]])-1</f>
        <v>-1.1130742049469844E-2</v>
      </c>
      <c r="AD74" s="1">
        <f>(Table2[[#This Row],[Day High]]/Table2[[#This Row],[Close Price]])-1</f>
        <v>2.9122744327318095E-2</v>
      </c>
      <c r="AE74" s="1">
        <f>(Table2[[#This Row],[Close Price]]/Table2[[#This Row],[Current Week Low]])-1</f>
        <v>3.0465949820790428E-3</v>
      </c>
      <c r="AF74" s="1">
        <f>(Table2[[#This Row],[Current Week High]]/Table2[[#This Row],[Close Price]])-1</f>
        <v>2.9122744327318095E-2</v>
      </c>
      <c r="AG74" s="1">
        <f>(Table2[[#This Row],[Close Price]]/Table2[[#This Row],[Current Month Low]])-1</f>
        <v>3.0465949820790428E-3</v>
      </c>
      <c r="AH74" s="1">
        <f>(Table2[[#This Row],[Current Month High]]/Table2[[#This Row],[Close Price]])-1</f>
        <v>2.9122744327318095E-2</v>
      </c>
      <c r="AI74">
        <v>6.5749508665356302</v>
      </c>
      <c r="AJ74">
        <v>145.159877354358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0.04</v>
      </c>
      <c r="AM74" t="s">
        <v>3219</v>
      </c>
      <c r="AN74">
        <v>6.15</v>
      </c>
      <c r="AO74" t="s">
        <v>3219</v>
      </c>
      <c r="AP74">
        <v>7.3709113373980006E-2</v>
      </c>
      <c r="AQ74">
        <f>(Table2[[#This Row],[Sharpe Ratio]]-AVERAGE(Table2[Sharpe Ratio]))/_xlfn.STDEV.P(Table2[Sharpe Ratio])</f>
        <v>0.16962501882335607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4.0968620934868687</v>
      </c>
      <c r="AS74">
        <f>_xlfn.RANK.AVG(Table2[[#This Row],[1Y Return vs Nifty Z-Score]],Table2[1Y Return vs Nifty Z-Score])</f>
        <v>37</v>
      </c>
      <c r="AT74">
        <f>_xlfn.RANK.AVG(Table2[[#This Row],[6M Return vs Nifty Z-Score]],Table2[6M Return vs Nifty Z-Score])</f>
        <v>78</v>
      </c>
      <c r="AU74">
        <f>_xlfn.RANK.AVG(Table2[[#This Row],[Sharpe Ratio Z-Score]],Table2[Sharpe Ratio Z-Score])</f>
        <v>301</v>
      </c>
      <c r="AV74">
        <f>(Table2[[#This Row],[Rank 1Y]]+Table2[[#This Row],[Rank 6M]]+Table2[[#This Row],[Rank Sharpe]])/3</f>
        <v>138.66666666666666</v>
      </c>
    </row>
    <row r="75" spans="1:48" x14ac:dyDescent="0.3">
      <c r="A75" t="s">
        <v>826</v>
      </c>
      <c r="B75" t="s">
        <v>827</v>
      </c>
      <c r="C75" t="s">
        <v>3173</v>
      </c>
      <c r="D75" t="s">
        <v>24</v>
      </c>
      <c r="E75">
        <v>19275.200542025999</v>
      </c>
      <c r="F75">
        <v>239.46</v>
      </c>
      <c r="G75">
        <v>35.927890411289198</v>
      </c>
      <c r="H75">
        <f>(Table2[[#This Row],[1Y Return vs Nifty]]-AVERAGE(Table2[1Y Return vs Nifty]))/_xlfn.STDEV.P(Table2[1Y Return vs Nifty])</f>
        <v>0.32836372918058726</v>
      </c>
      <c r="I75">
        <v>4.4118150709846597</v>
      </c>
      <c r="J75">
        <f>(Table2[[#This Row],[1M Return vs Nifty]]-AVERAGE(Table2[1M Return vs Nifty]))/_xlfn.STDEV.P(Table2[1M Return vs Nifty])</f>
        <v>0.5875665803091944</v>
      </c>
      <c r="K75">
        <v>23.485489885070699</v>
      </c>
      <c r="L75">
        <f>(Table2[[#This Row],[6M Return vs Nifty]]-AVERAGE(Table2[6M Return vs Nifty]))/_xlfn.STDEV.P(Table2[6M Return vs Nifty])</f>
        <v>0.38708129990066714</v>
      </c>
      <c r="M75">
        <v>3.1442475706423099</v>
      </c>
      <c r="N75">
        <f>(Table2[[#This Row],[1W Return vs Nifty]]-AVERAGE(Table2[1W Return vs Nifty]))/_xlfn.STDEV.P(Table2[1W Return vs Nifty])</f>
        <v>3.594083178169493E-2</v>
      </c>
      <c r="O75">
        <v>227.5</v>
      </c>
      <c r="P75">
        <v>221.689122569007</v>
      </c>
      <c r="Q75">
        <v>202.95932174188999</v>
      </c>
      <c r="R75">
        <v>73.963414022593</v>
      </c>
      <c r="S75" s="1">
        <f>(Table2[[#This Row],[Close Price]]-Table2[[#This Row],[20D EMA]])/Table2[[#This Row],[20D EMA]]</f>
        <v>5.2571428571428609E-2</v>
      </c>
      <c r="T75" s="1">
        <f>(Table2[[#This Row],[Close Price]]-Table2[[#This Row],[50D EMA]])/Table2[[#This Row],[50D EMA]]</f>
        <v>8.0161251147815443E-2</v>
      </c>
      <c r="U75" s="1">
        <f>(Table2[[#This Row],[Close Price]]-Table2[[#This Row],[200D EMA]])/Table2[[#This Row],[200D EMA]]</f>
        <v>0.17984233463555382</v>
      </c>
      <c r="V75">
        <v>1.27625747658821</v>
      </c>
      <c r="W75">
        <v>236.45</v>
      </c>
      <c r="X75">
        <v>242.5</v>
      </c>
      <c r="Y75">
        <v>234.36</v>
      </c>
      <c r="Z75">
        <v>242.5</v>
      </c>
      <c r="AA75">
        <v>234.36</v>
      </c>
      <c r="AB75">
        <v>242.5</v>
      </c>
      <c r="AC75" s="1">
        <f>(Table2[[#This Row],[Close Price]]/Table2[[#This Row],[Day Low]])-1</f>
        <v>1.2729964051596543E-2</v>
      </c>
      <c r="AD75" s="1">
        <f>(Table2[[#This Row],[Day High]]/Table2[[#This Row],[Close Price]])-1</f>
        <v>1.2695230936273338E-2</v>
      </c>
      <c r="AE75" s="1">
        <f>(Table2[[#This Row],[Close Price]]/Table2[[#This Row],[Current Week Low]])-1</f>
        <v>2.1761392729134688E-2</v>
      </c>
      <c r="AF75" s="1">
        <f>(Table2[[#This Row],[Current Week High]]/Table2[[#This Row],[Close Price]])-1</f>
        <v>1.2695230936273338E-2</v>
      </c>
      <c r="AG75" s="1">
        <f>(Table2[[#This Row],[Close Price]]/Table2[[#This Row],[Current Month Low]])-1</f>
        <v>2.1761392729134688E-2</v>
      </c>
      <c r="AH75" s="1">
        <f>(Table2[[#This Row],[Current Month High]]/Table2[[#This Row],[Close Price]])-1</f>
        <v>1.2695230936273338E-2</v>
      </c>
      <c r="AI75">
        <v>2.3135387956234799</v>
      </c>
      <c r="AJ75">
        <v>57.695093842607797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0.08</v>
      </c>
      <c r="AM75" t="s">
        <v>3219</v>
      </c>
      <c r="AN75">
        <v>13.34</v>
      </c>
      <c r="AO75" t="s">
        <v>3219</v>
      </c>
      <c r="AP75">
        <v>0.19612173669824701</v>
      </c>
      <c r="AQ75">
        <f>(Table2[[#This Row],[Sharpe Ratio]]-AVERAGE(Table2[Sharpe Ratio]))/_xlfn.STDEV.P(Table2[Sharpe Ratio])</f>
        <v>1.5904926492576728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2.9294450904298164</v>
      </c>
      <c r="AS75">
        <f>_xlfn.RANK.AVG(Table2[[#This Row],[1Y Return vs Nifty Z-Score]],Table2[1Y Return vs Nifty Z-Score])</f>
        <v>207</v>
      </c>
      <c r="AT75">
        <f>_xlfn.RANK.AVG(Table2[[#This Row],[6M Return vs Nifty Z-Score]],Table2[6M Return vs Nifty Z-Score])</f>
        <v>177</v>
      </c>
      <c r="AU75">
        <f>_xlfn.RANK.AVG(Table2[[#This Row],[Sharpe Ratio Z-Score]],Table2[Sharpe Ratio Z-Score])</f>
        <v>37</v>
      </c>
      <c r="AV75">
        <f>(Table2[[#This Row],[Rank 1Y]]+Table2[[#This Row],[Rank 6M]]+Table2[[#This Row],[Rank Sharpe]])/3</f>
        <v>140.33333333333334</v>
      </c>
    </row>
    <row r="76" spans="1:48" x14ac:dyDescent="0.3">
      <c r="A76" t="s">
        <v>1290</v>
      </c>
      <c r="B76" t="s">
        <v>1291</v>
      </c>
      <c r="C76" t="s">
        <v>3181</v>
      </c>
      <c r="D76" t="s">
        <v>271</v>
      </c>
      <c r="E76">
        <v>9241.8363465780003</v>
      </c>
      <c r="F76">
        <v>79.53</v>
      </c>
      <c r="G76">
        <v>53.203355230398699</v>
      </c>
      <c r="H76">
        <f>(Table2[[#This Row],[1Y Return vs Nifty]]-AVERAGE(Table2[1Y Return vs Nifty]))/_xlfn.STDEV.P(Table2[1Y Return vs Nifty])</f>
        <v>0.66565328407308766</v>
      </c>
      <c r="I76">
        <v>5.6217601388127996</v>
      </c>
      <c r="J76">
        <f>(Table2[[#This Row],[1M Return vs Nifty]]-AVERAGE(Table2[1M Return vs Nifty]))/_xlfn.STDEV.P(Table2[1M Return vs Nifty])</f>
        <v>0.7179366948074376</v>
      </c>
      <c r="K76">
        <v>20.9686397676433</v>
      </c>
      <c r="L76">
        <f>(Table2[[#This Row],[6M Return vs Nifty]]-AVERAGE(Table2[6M Return vs Nifty]))/_xlfn.STDEV.P(Table2[6M Return vs Nifty])</f>
        <v>0.31257760598573697</v>
      </c>
      <c r="M76">
        <v>14.2528532141946</v>
      </c>
      <c r="N76">
        <f>(Table2[[#This Row],[1W Return vs Nifty]]-AVERAGE(Table2[1W Return vs Nifty]))/_xlfn.STDEV.P(Table2[1W Return vs Nifty])</f>
        <v>2.2764945995956194</v>
      </c>
      <c r="O76">
        <v>73.83</v>
      </c>
      <c r="P76">
        <v>74.656765083019593</v>
      </c>
      <c r="Q76">
        <v>68.515277764726306</v>
      </c>
      <c r="R76">
        <v>78.192047140629498</v>
      </c>
      <c r="S76" s="1">
        <f>(Table2[[#This Row],[Close Price]]-Table2[[#This Row],[20D EMA]])/Table2[[#This Row],[20D EMA]]</f>
        <v>7.7204388459975654E-2</v>
      </c>
      <c r="T76" s="1">
        <f>(Table2[[#This Row],[Close Price]]-Table2[[#This Row],[50D EMA]])/Table2[[#This Row],[50D EMA]]</f>
        <v>6.5275195242672085E-2</v>
      </c>
      <c r="U76" s="1">
        <f>(Table2[[#This Row],[Close Price]]-Table2[[#This Row],[200D EMA]])/Table2[[#This Row],[200D EMA]]</f>
        <v>0.16076300928235307</v>
      </c>
      <c r="V76">
        <v>0.78401206239017796</v>
      </c>
      <c r="W76">
        <v>78</v>
      </c>
      <c r="X76">
        <v>80.25</v>
      </c>
      <c r="Y76">
        <v>74.900000000000006</v>
      </c>
      <c r="Z76">
        <v>80.25</v>
      </c>
      <c r="AA76">
        <v>74.900000000000006</v>
      </c>
      <c r="AB76">
        <v>80.25</v>
      </c>
      <c r="AC76" s="1">
        <f>(Table2[[#This Row],[Close Price]]/Table2[[#This Row],[Day Low]])-1</f>
        <v>1.961538461538459E-2</v>
      </c>
      <c r="AD76" s="1">
        <f>(Table2[[#This Row],[Day High]]/Table2[[#This Row],[Close Price]])-1</f>
        <v>9.0531874764239184E-3</v>
      </c>
      <c r="AE76" s="1">
        <f>(Table2[[#This Row],[Close Price]]/Table2[[#This Row],[Current Week Low]])-1</f>
        <v>6.1815754339118678E-2</v>
      </c>
      <c r="AF76" s="1">
        <f>(Table2[[#This Row],[Current Week High]]/Table2[[#This Row],[Close Price]])-1</f>
        <v>9.0531874764239184E-3</v>
      </c>
      <c r="AG76" s="1">
        <f>(Table2[[#This Row],[Close Price]]/Table2[[#This Row],[Current Month Low]])-1</f>
        <v>6.1815754339118678E-2</v>
      </c>
      <c r="AH76" s="1">
        <f>(Table2[[#This Row],[Current Month High]]/Table2[[#This Row],[Close Price]])-1</f>
        <v>9.0531874764239184E-3</v>
      </c>
      <c r="AI76">
        <v>17.439959763611199</v>
      </c>
      <c r="AJ76">
        <v>100.833333333333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0.08</v>
      </c>
      <c r="AM76" t="s">
        <v>3219</v>
      </c>
      <c r="AN76">
        <v>14.07</v>
      </c>
      <c r="AO76" t="s">
        <v>3219</v>
      </c>
      <c r="AP76">
        <v>0.15731101020659799</v>
      </c>
      <c r="AQ76">
        <f>(Table2[[#This Row],[Sharpe Ratio]]-AVERAGE(Table2[Sharpe Ratio]))/_xlfn.STDEV.P(Table2[Sharpe Ratio])</f>
        <v>1.1400088389438732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135</v>
      </c>
      <c r="AT76">
        <f>_xlfn.RANK.AVG(Table2[[#This Row],[6M Return vs Nifty Z-Score]],Table2[6M Return vs Nifty Z-Score])</f>
        <v>194</v>
      </c>
      <c r="AU76">
        <f>_xlfn.RANK.AVG(Table2[[#This Row],[Sharpe Ratio Z-Score]],Table2[Sharpe Ratio Z-Score])</f>
        <v>92</v>
      </c>
      <c r="AV76">
        <f>(Table2[[#This Row],[Rank 1Y]]+Table2[[#This Row],[Rank 6M]]+Table2[[#This Row],[Rank Sharpe]])/3</f>
        <v>140.33333333333334</v>
      </c>
    </row>
    <row r="77" spans="1:48" x14ac:dyDescent="0.3">
      <c r="A77" t="s">
        <v>753</v>
      </c>
      <c r="B77" t="s">
        <v>754</v>
      </c>
      <c r="C77" t="s">
        <v>3181</v>
      </c>
      <c r="D77" t="s">
        <v>111</v>
      </c>
      <c r="E77">
        <v>23433.090426760002</v>
      </c>
      <c r="F77">
        <v>842.8</v>
      </c>
      <c r="G77">
        <v>58.186169164375997</v>
      </c>
      <c r="H77">
        <f>(Table2[[#This Row],[1Y Return vs Nifty]]-AVERAGE(Table2[1Y Return vs Nifty]))/_xlfn.STDEV.P(Table2[1Y Return vs Nifty])</f>
        <v>0.7629387181555487</v>
      </c>
      <c r="I77">
        <v>-3.3166472933303801</v>
      </c>
      <c r="J77">
        <f>(Table2[[#This Row],[1M Return vs Nifty]]-AVERAGE(Table2[1M Return vs Nifty]))/_xlfn.STDEV.P(Table2[1M Return vs Nifty])</f>
        <v>-0.24516587186707872</v>
      </c>
      <c r="K77">
        <v>40.795579893878198</v>
      </c>
      <c r="L77">
        <f>(Table2[[#This Row],[6M Return vs Nifty]]-AVERAGE(Table2[6M Return vs Nifty]))/_xlfn.STDEV.P(Table2[6M Return vs Nifty])</f>
        <v>0.89949387414418913</v>
      </c>
      <c r="M77">
        <v>-2.53367501220897</v>
      </c>
      <c r="N77">
        <f>(Table2[[#This Row],[1W Return vs Nifty]]-AVERAGE(Table2[1W Return vs Nifty]))/_xlfn.STDEV.P(Table2[1W Return vs Nifty])</f>
        <v>-1.1092695793689782</v>
      </c>
      <c r="O77">
        <v>831.72</v>
      </c>
      <c r="P77">
        <v>835.59392404891798</v>
      </c>
      <c r="Q77">
        <v>736.01157406713799</v>
      </c>
      <c r="R77">
        <v>58.043938504486</v>
      </c>
      <c r="S77" s="1">
        <f>(Table2[[#This Row],[Close Price]]-Table2[[#This Row],[20D EMA]])/Table2[[#This Row],[20D EMA]]</f>
        <v>1.3321790987351425E-2</v>
      </c>
      <c r="T77" s="1">
        <f>(Table2[[#This Row],[Close Price]]-Table2[[#This Row],[50D EMA]])/Table2[[#This Row],[50D EMA]]</f>
        <v>8.6238970194571531E-3</v>
      </c>
      <c r="U77" s="1">
        <f>(Table2[[#This Row],[Close Price]]-Table2[[#This Row],[200D EMA]])/Table2[[#This Row],[200D EMA]]</f>
        <v>0.14509068837431199</v>
      </c>
      <c r="V77">
        <v>0.33256006280755201</v>
      </c>
      <c r="W77">
        <v>822.05</v>
      </c>
      <c r="X77">
        <v>845</v>
      </c>
      <c r="Y77">
        <v>815.45</v>
      </c>
      <c r="Z77">
        <v>845</v>
      </c>
      <c r="AA77">
        <v>815.45</v>
      </c>
      <c r="AB77">
        <v>845</v>
      </c>
      <c r="AC77" s="1">
        <f>(Table2[[#This Row],[Close Price]]/Table2[[#This Row],[Day Low]])-1</f>
        <v>2.5241773614743668E-2</v>
      </c>
      <c r="AD77" s="1">
        <f>(Table2[[#This Row],[Day High]]/Table2[[#This Row],[Close Price]])-1</f>
        <v>2.6103464641671348E-3</v>
      </c>
      <c r="AE77" s="1">
        <f>(Table2[[#This Row],[Close Price]]/Table2[[#This Row],[Current Week Low]])-1</f>
        <v>3.3539763320865612E-2</v>
      </c>
      <c r="AF77" s="1">
        <f>(Table2[[#This Row],[Current Week High]]/Table2[[#This Row],[Close Price]])-1</f>
        <v>2.6103464641671348E-3</v>
      </c>
      <c r="AG77" s="1">
        <f>(Table2[[#This Row],[Close Price]]/Table2[[#This Row],[Current Month Low]])-1</f>
        <v>3.3539763320865612E-2</v>
      </c>
      <c r="AH77" s="1">
        <f>(Table2[[#This Row],[Current Month High]]/Table2[[#This Row],[Close Price]])-1</f>
        <v>2.6103464641671348E-3</v>
      </c>
      <c r="AI77">
        <v>13.538205980066399</v>
      </c>
      <c r="AJ77">
        <v>82.108902333621401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-0.02</v>
      </c>
      <c r="AM77" t="s">
        <v>3218</v>
      </c>
      <c r="AN77">
        <v>3.69</v>
      </c>
      <c r="AO77" t="s">
        <v>3219</v>
      </c>
      <c r="AP77">
        <v>0.111142471689207</v>
      </c>
      <c r="AQ77">
        <f>(Table2[[#This Row],[Sharpe Ratio]]-AVERAGE(Table2[Sharpe Ratio]))/_xlfn.STDEV.P(Table2[Sharpe Ratio])</f>
        <v>0.60412144316402605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123</v>
      </c>
      <c r="AT77">
        <f>_xlfn.RANK.AVG(Table2[[#This Row],[6M Return vs Nifty Z-Score]],Table2[6M Return vs Nifty Z-Score])</f>
        <v>106</v>
      </c>
      <c r="AU77">
        <f>_xlfn.RANK.AVG(Table2[[#This Row],[Sharpe Ratio Z-Score]],Table2[Sharpe Ratio Z-Score])</f>
        <v>194</v>
      </c>
      <c r="AV77">
        <f>(Table2[[#This Row],[Rank 1Y]]+Table2[[#This Row],[Rank 6M]]+Table2[[#This Row],[Rank Sharpe]])/3</f>
        <v>141</v>
      </c>
    </row>
    <row r="78" spans="1:48" x14ac:dyDescent="0.3">
      <c r="A78" t="s">
        <v>1479</v>
      </c>
      <c r="B78" t="s">
        <v>1480</v>
      </c>
      <c r="C78" t="s">
        <v>3176</v>
      </c>
      <c r="D78" t="s">
        <v>46</v>
      </c>
      <c r="E78">
        <v>7320.9807761429902</v>
      </c>
      <c r="F78">
        <v>260.79000000000002</v>
      </c>
      <c r="G78">
        <v>66.059206813203105</v>
      </c>
      <c r="H78">
        <f>(Table2[[#This Row],[1Y Return vs Nifty]]-AVERAGE(Table2[1Y Return vs Nifty]))/_xlfn.STDEV.P(Table2[1Y Return vs Nifty])</f>
        <v>0.91665344548881156</v>
      </c>
      <c r="I78">
        <v>3.2824747072284302</v>
      </c>
      <c r="J78">
        <f>(Table2[[#This Row],[1M Return vs Nifty]]-AVERAGE(Table2[1M Return vs Nifty]))/_xlfn.STDEV.P(Table2[1M Return vs Nifty])</f>
        <v>0.46588152497468238</v>
      </c>
      <c r="K78">
        <v>39.6873339607438</v>
      </c>
      <c r="L78">
        <f>(Table2[[#This Row],[6M Return vs Nifty]]-AVERAGE(Table2[6M Return vs Nifty]))/_xlfn.STDEV.P(Table2[6M Return vs Nifty])</f>
        <v>0.86668762350058359</v>
      </c>
      <c r="M78">
        <v>7.9727014174440303</v>
      </c>
      <c r="N78">
        <f>(Table2[[#This Row],[1W Return vs Nifty]]-AVERAGE(Table2[1W Return vs Nifty]))/_xlfn.STDEV.P(Table2[1W Return vs Nifty])</f>
        <v>1.0098173745543251</v>
      </c>
      <c r="O78">
        <v>242.26</v>
      </c>
      <c r="P78">
        <v>239.49675505535501</v>
      </c>
      <c r="Q78">
        <v>213.65993814024199</v>
      </c>
      <c r="R78">
        <v>77.428471106499401</v>
      </c>
      <c r="S78" s="1">
        <f>(Table2[[#This Row],[Close Price]]-Table2[[#This Row],[20D EMA]])/Table2[[#This Row],[20D EMA]]</f>
        <v>7.6488070667877606E-2</v>
      </c>
      <c r="T78" s="1">
        <f>(Table2[[#This Row],[Close Price]]-Table2[[#This Row],[50D EMA]])/Table2[[#This Row],[50D EMA]]</f>
        <v>8.8908281616272802E-2</v>
      </c>
      <c r="U78" s="1">
        <f>(Table2[[#This Row],[Close Price]]-Table2[[#This Row],[200D EMA]])/Table2[[#This Row],[200D EMA]]</f>
        <v>0.22058445897715662</v>
      </c>
      <c r="V78">
        <v>1.12298935192755</v>
      </c>
      <c r="W78">
        <v>256.20999999999998</v>
      </c>
      <c r="X78">
        <v>261.95</v>
      </c>
      <c r="Y78">
        <v>249.02</v>
      </c>
      <c r="Z78">
        <v>261.95</v>
      </c>
      <c r="AA78">
        <v>249.02</v>
      </c>
      <c r="AB78">
        <v>261.95</v>
      </c>
      <c r="AC78" s="1">
        <f>(Table2[[#This Row],[Close Price]]/Table2[[#This Row],[Day Low]])-1</f>
        <v>1.7875961125639384E-2</v>
      </c>
      <c r="AD78" s="1">
        <f>(Table2[[#This Row],[Day High]]/Table2[[#This Row],[Close Price]])-1</f>
        <v>4.4480233137771386E-3</v>
      </c>
      <c r="AE78" s="1">
        <f>(Table2[[#This Row],[Close Price]]/Table2[[#This Row],[Current Week Low]])-1</f>
        <v>4.7265279897197088E-2</v>
      </c>
      <c r="AF78" s="1">
        <f>(Table2[[#This Row],[Current Week High]]/Table2[[#This Row],[Close Price]])-1</f>
        <v>4.4480233137771386E-3</v>
      </c>
      <c r="AG78" s="1">
        <f>(Table2[[#This Row],[Close Price]]/Table2[[#This Row],[Current Month Low]])-1</f>
        <v>4.7265279897197088E-2</v>
      </c>
      <c r="AH78" s="1">
        <f>(Table2[[#This Row],[Current Month High]]/Table2[[#This Row],[Close Price]])-1</f>
        <v>4.4480233137771386E-3</v>
      </c>
      <c r="AI78">
        <v>9.1836343418075792</v>
      </c>
      <c r="AJ78">
        <v>99.304547191440506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0.08</v>
      </c>
      <c r="AM78" t="s">
        <v>3219</v>
      </c>
      <c r="AN78">
        <v>13.52</v>
      </c>
      <c r="AO78" t="s">
        <v>3219</v>
      </c>
      <c r="AP78">
        <v>0.105018192779211</v>
      </c>
      <c r="AQ78">
        <f>(Table2[[#This Row],[Sharpe Ratio]]-AVERAGE(Table2[Sharpe Ratio]))/_xlfn.STDEV.P(Table2[Sharpe Ratio])</f>
        <v>0.53303572155577217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3.7920756900741752</v>
      </c>
      <c r="AS78">
        <f>_xlfn.RANK.AVG(Table2[[#This Row],[1Y Return vs Nifty Z-Score]],Table2[1Y Return vs Nifty Z-Score])</f>
        <v>99</v>
      </c>
      <c r="AT78">
        <f>_xlfn.RANK.AVG(Table2[[#This Row],[6M Return vs Nifty Z-Score]],Table2[6M Return vs Nifty Z-Score])</f>
        <v>112</v>
      </c>
      <c r="AU78">
        <f>_xlfn.RANK.AVG(Table2[[#This Row],[Sharpe Ratio Z-Score]],Table2[Sharpe Ratio Z-Score])</f>
        <v>213</v>
      </c>
      <c r="AV78">
        <f>(Table2[[#This Row],[Rank 1Y]]+Table2[[#This Row],[Rank 6M]]+Table2[[#This Row],[Rank Sharpe]])/3</f>
        <v>141.33333333333334</v>
      </c>
    </row>
    <row r="79" spans="1:48" x14ac:dyDescent="0.3">
      <c r="A79" t="s">
        <v>751</v>
      </c>
      <c r="B79" t="s">
        <v>752</v>
      </c>
      <c r="C79" t="s">
        <v>3181</v>
      </c>
      <c r="D79" t="s">
        <v>169</v>
      </c>
      <c r="E79">
        <v>23532.4278693899</v>
      </c>
      <c r="F79">
        <v>739.7</v>
      </c>
      <c r="G79">
        <v>52.733468184008302</v>
      </c>
      <c r="H79">
        <f>(Table2[[#This Row],[1Y Return vs Nifty]]-AVERAGE(Table2[1Y Return vs Nifty]))/_xlfn.STDEV.P(Table2[1Y Return vs Nifty])</f>
        <v>0.65647911745087006</v>
      </c>
      <c r="I79">
        <v>2.9098926233986</v>
      </c>
      <c r="J79">
        <f>(Table2[[#This Row],[1M Return vs Nifty]]-AVERAGE(Table2[1M Return vs Nifty]))/_xlfn.STDEV.P(Table2[1M Return vs Nifty])</f>
        <v>0.42573625704439622</v>
      </c>
      <c r="K79">
        <v>25.166153477110999</v>
      </c>
      <c r="L79">
        <f>(Table2[[#This Row],[6M Return vs Nifty]]-AVERAGE(Table2[6M Return vs Nifty]))/_xlfn.STDEV.P(Table2[6M Return vs Nifty])</f>
        <v>0.43683223459809234</v>
      </c>
      <c r="M79">
        <v>-12.1533020169975</v>
      </c>
      <c r="N79">
        <f>(Table2[[#This Row],[1W Return vs Nifty]]-AVERAGE(Table2[1W Return vs Nifty]))/_xlfn.STDEV.P(Table2[1W Return vs Nifty])</f>
        <v>-3.0495033244613321</v>
      </c>
      <c r="O79">
        <v>729.49</v>
      </c>
      <c r="P79">
        <v>716.08519138833697</v>
      </c>
      <c r="Q79">
        <v>630.91827998929205</v>
      </c>
      <c r="R79">
        <v>50.894632655946403</v>
      </c>
      <c r="S79" s="1">
        <f>(Table2[[#This Row],[Close Price]]-Table2[[#This Row],[20D EMA]])/Table2[[#This Row],[20D EMA]]</f>
        <v>1.3996079452768422E-2</v>
      </c>
      <c r="T79" s="1">
        <f>(Table2[[#This Row],[Close Price]]-Table2[[#This Row],[50D EMA]])/Table2[[#This Row],[50D EMA]]</f>
        <v>3.2977652513493522E-2</v>
      </c>
      <c r="U79" s="1">
        <f>(Table2[[#This Row],[Close Price]]-Table2[[#This Row],[200D EMA]])/Table2[[#This Row],[200D EMA]]</f>
        <v>0.17241808243779883</v>
      </c>
      <c r="V79">
        <v>3.2916383646830401</v>
      </c>
      <c r="W79">
        <v>736</v>
      </c>
      <c r="X79">
        <v>745.5</v>
      </c>
      <c r="Y79">
        <v>732.55</v>
      </c>
      <c r="Z79">
        <v>771.95</v>
      </c>
      <c r="AA79">
        <v>732.55</v>
      </c>
      <c r="AB79">
        <v>771.95</v>
      </c>
      <c r="AC79" s="1">
        <f>(Table2[[#This Row],[Close Price]]/Table2[[#This Row],[Day Low]])-1</f>
        <v>5.0271739130436366E-3</v>
      </c>
      <c r="AD79" s="1">
        <f>(Table2[[#This Row],[Day High]]/Table2[[#This Row],[Close Price]])-1</f>
        <v>7.8410166283628957E-3</v>
      </c>
      <c r="AE79" s="1">
        <f>(Table2[[#This Row],[Close Price]]/Table2[[#This Row],[Current Week Low]])-1</f>
        <v>9.7604259094943302E-3</v>
      </c>
      <c r="AF79" s="1">
        <f>(Table2[[#This Row],[Current Week High]]/Table2[[#This Row],[Close Price]])-1</f>
        <v>4.3598756252534843E-2</v>
      </c>
      <c r="AG79" s="1">
        <f>(Table2[[#This Row],[Close Price]]/Table2[[#This Row],[Current Month Low]])-1</f>
        <v>9.7604259094943302E-3</v>
      </c>
      <c r="AH79" s="1">
        <f>(Table2[[#This Row],[Current Month High]]/Table2[[#This Row],[Close Price]])-1</f>
        <v>4.3598756252534843E-2</v>
      </c>
      <c r="AI79">
        <v>19.643098553467599</v>
      </c>
      <c r="AJ79">
        <v>111.131725417439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0.02</v>
      </c>
      <c r="AM79" t="s">
        <v>3219</v>
      </c>
      <c r="AN79">
        <v>12.91</v>
      </c>
      <c r="AO79" t="s">
        <v>3219</v>
      </c>
      <c r="AP79">
        <v>0.144790782981261</v>
      </c>
      <c r="AQ79">
        <f>(Table2[[#This Row],[Sharpe Ratio]]-AVERAGE(Table2[Sharpe Ratio]))/_xlfn.STDEV.P(Table2[Sharpe Ratio])</f>
        <v>0.99468407498517775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-0.53577164038279568</v>
      </c>
      <c r="AS79">
        <f>_xlfn.RANK.AVG(Table2[[#This Row],[1Y Return vs Nifty Z-Score]],Table2[1Y Return vs Nifty Z-Score])</f>
        <v>137</v>
      </c>
      <c r="AT79">
        <f>_xlfn.RANK.AVG(Table2[[#This Row],[6M Return vs Nifty Z-Score]],Table2[6M Return vs Nifty Z-Score])</f>
        <v>168</v>
      </c>
      <c r="AU79">
        <f>_xlfn.RANK.AVG(Table2[[#This Row],[Sharpe Ratio Z-Score]],Table2[Sharpe Ratio Z-Score])</f>
        <v>120</v>
      </c>
      <c r="AV79">
        <f>(Table2[[#This Row],[Rank 1Y]]+Table2[[#This Row],[Rank 6M]]+Table2[[#This Row],[Rank Sharpe]])/3</f>
        <v>141.66666666666666</v>
      </c>
    </row>
    <row r="80" spans="1:48" x14ac:dyDescent="0.3">
      <c r="A80" t="s">
        <v>785</v>
      </c>
      <c r="B80" t="s">
        <v>786</v>
      </c>
      <c r="C80" t="s">
        <v>3181</v>
      </c>
      <c r="D80" t="s">
        <v>111</v>
      </c>
      <c r="E80">
        <v>20826.2792599799</v>
      </c>
      <c r="F80">
        <v>784.8</v>
      </c>
      <c r="G80">
        <v>29.354556845472199</v>
      </c>
      <c r="H80">
        <f>(Table2[[#This Row],[1Y Return vs Nifty]]-AVERAGE(Table2[1Y Return vs Nifty]))/_xlfn.STDEV.P(Table2[1Y Return vs Nifty])</f>
        <v>0.20002467863753889</v>
      </c>
      <c r="I80">
        <v>3.3748173496086702</v>
      </c>
      <c r="J80">
        <f>(Table2[[#This Row],[1M Return vs Nifty]]-AVERAGE(Table2[1M Return vs Nifty]))/_xlfn.STDEV.P(Table2[1M Return vs Nifty])</f>
        <v>0.47583133276371842</v>
      </c>
      <c r="K80">
        <v>54.733163310418</v>
      </c>
      <c r="L80">
        <f>(Table2[[#This Row],[6M Return vs Nifty]]-AVERAGE(Table2[6M Return vs Nifty]))/_xlfn.STDEV.P(Table2[6M Return vs Nifty])</f>
        <v>1.3120736466103742</v>
      </c>
      <c r="M80">
        <v>3.8258700335533602</v>
      </c>
      <c r="N80">
        <f>(Table2[[#This Row],[1W Return vs Nifty]]-AVERAGE(Table2[1W Return vs Nifty]))/_xlfn.STDEV.P(Table2[1W Return vs Nifty])</f>
        <v>0.17342089242174405</v>
      </c>
      <c r="O80">
        <v>748.32</v>
      </c>
      <c r="P80">
        <v>722.19238994859495</v>
      </c>
      <c r="Q80">
        <v>634.10996295378197</v>
      </c>
      <c r="R80">
        <v>75.790924769358597</v>
      </c>
      <c r="S80" s="1">
        <f>(Table2[[#This Row],[Close Price]]-Table2[[#This Row],[20D EMA]])/Table2[[#This Row],[20D EMA]]</f>
        <v>4.874919820397678E-2</v>
      </c>
      <c r="T80" s="1">
        <f>(Table2[[#This Row],[Close Price]]-Table2[[#This Row],[50D EMA]])/Table2[[#This Row],[50D EMA]]</f>
        <v>8.6691040950821099E-2</v>
      </c>
      <c r="U80" s="1">
        <f>(Table2[[#This Row],[Close Price]]-Table2[[#This Row],[200D EMA]])/Table2[[#This Row],[200D EMA]]</f>
        <v>0.2376402293764327</v>
      </c>
      <c r="V80">
        <v>0.92657061897735205</v>
      </c>
      <c r="W80">
        <v>774.9</v>
      </c>
      <c r="X80">
        <v>799.9</v>
      </c>
      <c r="Y80">
        <v>772</v>
      </c>
      <c r="Z80">
        <v>799.9</v>
      </c>
      <c r="AA80">
        <v>772</v>
      </c>
      <c r="AB80">
        <v>799.9</v>
      </c>
      <c r="AC80" s="1">
        <f>(Table2[[#This Row],[Close Price]]/Table2[[#This Row],[Day Low]])-1</f>
        <v>1.2775842044134622E-2</v>
      </c>
      <c r="AD80" s="1">
        <f>(Table2[[#This Row],[Day High]]/Table2[[#This Row],[Close Price]])-1</f>
        <v>1.9240570846075444E-2</v>
      </c>
      <c r="AE80" s="1">
        <f>(Table2[[#This Row],[Close Price]]/Table2[[#This Row],[Current Week Low]])-1</f>
        <v>1.6580310880828897E-2</v>
      </c>
      <c r="AF80" s="1">
        <f>(Table2[[#This Row],[Current Week High]]/Table2[[#This Row],[Close Price]])-1</f>
        <v>1.9240570846075444E-2</v>
      </c>
      <c r="AG80" s="1">
        <f>(Table2[[#This Row],[Close Price]]/Table2[[#This Row],[Current Month Low]])-1</f>
        <v>1.6580310880828897E-2</v>
      </c>
      <c r="AH80" s="1">
        <f>(Table2[[#This Row],[Current Month High]]/Table2[[#This Row],[Close Price]])-1</f>
        <v>1.9240570846075444E-2</v>
      </c>
      <c r="AI80">
        <v>2.7013251783894101</v>
      </c>
      <c r="AJ80">
        <v>78.302851300692893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0.17</v>
      </c>
      <c r="AM80" t="s">
        <v>3219</v>
      </c>
      <c r="AN80">
        <v>17.07</v>
      </c>
      <c r="AO80" t="s">
        <v>3219</v>
      </c>
      <c r="AP80">
        <v>0.14818151662078299</v>
      </c>
      <c r="AQ80">
        <f>(Table2[[#This Row],[Sharpe Ratio]]-AVERAGE(Table2[Sharpe Ratio]))/_xlfn.STDEV.P(Table2[Sharpe Ratio])</f>
        <v>1.0340409937488528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3.1953915441822285</v>
      </c>
      <c r="AS80">
        <f>_xlfn.RANK.AVG(Table2[[#This Row],[1Y Return vs Nifty Z-Score]],Table2[1Y Return vs Nifty Z-Score])</f>
        <v>247</v>
      </c>
      <c r="AT80">
        <f>_xlfn.RANK.AVG(Table2[[#This Row],[6M Return vs Nifty Z-Score]],Table2[6M Return vs Nifty Z-Score])</f>
        <v>68</v>
      </c>
      <c r="AU80">
        <f>_xlfn.RANK.AVG(Table2[[#This Row],[Sharpe Ratio Z-Score]],Table2[Sharpe Ratio Z-Score])</f>
        <v>113</v>
      </c>
      <c r="AV80">
        <f>(Table2[[#This Row],[Rank 1Y]]+Table2[[#This Row],[Rank 6M]]+Table2[[#This Row],[Rank Sharpe]])/3</f>
        <v>142.66666666666666</v>
      </c>
    </row>
    <row r="81" spans="1:48" x14ac:dyDescent="0.3">
      <c r="A81" t="s">
        <v>89</v>
      </c>
      <c r="B81" t="s">
        <v>90</v>
      </c>
      <c r="C81" t="s">
        <v>3181</v>
      </c>
      <c r="D81" t="s">
        <v>91</v>
      </c>
      <c r="E81">
        <v>275964.90173460002</v>
      </c>
      <c r="F81">
        <v>7749.2</v>
      </c>
      <c r="G81">
        <v>84.786954488841801</v>
      </c>
      <c r="H81">
        <f>(Table2[[#This Row],[1Y Return vs Nifty]]-AVERAGE(Table2[1Y Return vs Nifty]))/_xlfn.STDEV.P(Table2[1Y Return vs Nifty])</f>
        <v>1.2822976549961562</v>
      </c>
      <c r="I81">
        <v>8.4753926132711896</v>
      </c>
      <c r="J81">
        <f>(Table2[[#This Row],[1M Return vs Nifty]]-AVERAGE(Table2[1M Return vs Nifty]))/_xlfn.STDEV.P(Table2[1M Return vs Nifty])</f>
        <v>1.0254121350758447</v>
      </c>
      <c r="K81">
        <v>9.8077997458965207</v>
      </c>
      <c r="L81">
        <f>(Table2[[#This Row],[6M Return vs Nifty]]-AVERAGE(Table2[6M Return vs Nifty]))/_xlfn.STDEV.P(Table2[6M Return vs Nifty])</f>
        <v>-1.7805122431824503E-2</v>
      </c>
      <c r="M81">
        <v>3.2950622082994201</v>
      </c>
      <c r="N81">
        <f>(Table2[[#This Row],[1W Return vs Nifty]]-AVERAGE(Table2[1W Return vs Nifty]))/_xlfn.STDEV.P(Table2[1W Return vs Nifty])</f>
        <v>6.6359438354542388E-2</v>
      </c>
      <c r="O81">
        <v>7257.26</v>
      </c>
      <c r="P81">
        <v>7153.8748891537498</v>
      </c>
      <c r="Q81">
        <v>6475.3999087694401</v>
      </c>
      <c r="R81">
        <v>79.855160784845694</v>
      </c>
      <c r="S81" s="1">
        <f>(Table2[[#This Row],[Close Price]]-Table2[[#This Row],[20D EMA]])/Table2[[#This Row],[20D EMA]]</f>
        <v>6.7785913691944283E-2</v>
      </c>
      <c r="T81" s="1">
        <f>(Table2[[#This Row],[Close Price]]-Table2[[#This Row],[50D EMA]])/Table2[[#This Row],[50D EMA]]</f>
        <v>8.3217154349294553E-2</v>
      </c>
      <c r="U81" s="1">
        <f>(Table2[[#This Row],[Close Price]]-Table2[[#This Row],[200D EMA]])/Table2[[#This Row],[200D EMA]]</f>
        <v>0.19671373338741449</v>
      </c>
      <c r="V81">
        <v>1.7322855628638301</v>
      </c>
      <c r="W81">
        <v>7722.6</v>
      </c>
      <c r="X81">
        <v>7946.6</v>
      </c>
      <c r="Y81">
        <v>7485.05</v>
      </c>
      <c r="Z81">
        <v>7946.6</v>
      </c>
      <c r="AA81">
        <v>7485.05</v>
      </c>
      <c r="AB81">
        <v>7946.6</v>
      </c>
      <c r="AC81" s="1">
        <f>(Table2[[#This Row],[Close Price]]/Table2[[#This Row],[Day Low]])-1</f>
        <v>3.4444358117731166E-3</v>
      </c>
      <c r="AD81" s="1">
        <f>(Table2[[#This Row],[Day High]]/Table2[[#This Row],[Close Price]])-1</f>
        <v>2.5473597274557447E-2</v>
      </c>
      <c r="AE81" s="1">
        <f>(Table2[[#This Row],[Close Price]]/Table2[[#This Row],[Current Week Low]])-1</f>
        <v>3.5290345421874258E-2</v>
      </c>
      <c r="AF81" s="1">
        <f>(Table2[[#This Row],[Current Week High]]/Table2[[#This Row],[Close Price]])-1</f>
        <v>2.5473597274557447E-2</v>
      </c>
      <c r="AG81" s="1">
        <f>(Table2[[#This Row],[Close Price]]/Table2[[#This Row],[Current Month Low]])-1</f>
        <v>3.5290345421874258E-2</v>
      </c>
      <c r="AH81" s="1">
        <f>(Table2[[#This Row],[Current Month High]]/Table2[[#This Row],[Close Price]])-1</f>
        <v>2.5473597274557447E-2</v>
      </c>
      <c r="AI81">
        <v>4.91276518866463</v>
      </c>
      <c r="AJ81">
        <v>107.164625995829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0.22</v>
      </c>
      <c r="AM81" t="s">
        <v>3219</v>
      </c>
      <c r="AN81">
        <v>15.03</v>
      </c>
      <c r="AO81" t="s">
        <v>3219</v>
      </c>
      <c r="AP81">
        <v>0.161775909096846</v>
      </c>
      <c r="AQ81">
        <f>(Table2[[#This Row],[Sharpe Ratio]]-AVERAGE(Table2[Sharpe Ratio]))/_xlfn.STDEV.P(Table2[Sharpe Ratio])</f>
        <v>1.1918338071051253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3.5480979130998445</v>
      </c>
      <c r="AS81">
        <f>_xlfn.RANK.AVG(Table2[[#This Row],[1Y Return vs Nifty Z-Score]],Table2[1Y Return vs Nifty Z-Score])</f>
        <v>66</v>
      </c>
      <c r="AT81">
        <f>_xlfn.RANK.AVG(Table2[[#This Row],[6M Return vs Nifty Z-Score]],Table2[6M Return vs Nifty Z-Score])</f>
        <v>284</v>
      </c>
      <c r="AU81">
        <f>_xlfn.RANK.AVG(Table2[[#This Row],[Sharpe Ratio Z-Score]],Table2[Sharpe Ratio Z-Score])</f>
        <v>81</v>
      </c>
      <c r="AV81">
        <f>(Table2[[#This Row],[Rank 1Y]]+Table2[[#This Row],[Rank 6M]]+Table2[[#This Row],[Rank Sharpe]])/3</f>
        <v>143.66666666666666</v>
      </c>
    </row>
    <row r="82" spans="1:48" x14ac:dyDescent="0.3">
      <c r="A82" t="s">
        <v>567</v>
      </c>
      <c r="B82" t="s">
        <v>568</v>
      </c>
      <c r="C82" t="s">
        <v>3173</v>
      </c>
      <c r="D82" t="s">
        <v>390</v>
      </c>
      <c r="E82">
        <v>35918.74</v>
      </c>
      <c r="F82">
        <v>1718.6</v>
      </c>
      <c r="G82">
        <v>54.381802308136699</v>
      </c>
      <c r="H82">
        <f>(Table2[[#This Row],[1Y Return vs Nifty]]-AVERAGE(Table2[1Y Return vs Nifty]))/_xlfn.STDEV.P(Table2[1Y Return vs Nifty])</f>
        <v>0.68866151536970333</v>
      </c>
      <c r="I82">
        <v>5.4155622532472201</v>
      </c>
      <c r="J82">
        <f>(Table2[[#This Row],[1M Return vs Nifty]]-AVERAGE(Table2[1M Return vs Nifty]))/_xlfn.STDEV.P(Table2[1M Return vs Nifty])</f>
        <v>0.69571912256778734</v>
      </c>
      <c r="K82">
        <v>62.727668093007999</v>
      </c>
      <c r="L82">
        <f>(Table2[[#This Row],[6M Return vs Nifty]]-AVERAGE(Table2[6M Return vs Nifty]))/_xlfn.STDEV.P(Table2[6M Return vs Nifty])</f>
        <v>1.5487266491866039</v>
      </c>
      <c r="M82">
        <v>3.5854401068669799</v>
      </c>
      <c r="N82">
        <f>(Table2[[#This Row],[1W Return vs Nifty]]-AVERAGE(Table2[1W Return vs Nifty]))/_xlfn.STDEV.P(Table2[1W Return vs Nifty])</f>
        <v>0.12492730146912367</v>
      </c>
      <c r="O82">
        <v>1586.17</v>
      </c>
      <c r="P82">
        <v>1522.06793217926</v>
      </c>
      <c r="Q82">
        <v>1262.6245614766499</v>
      </c>
      <c r="R82">
        <v>79.920717707072598</v>
      </c>
      <c r="S82" s="1">
        <f>(Table2[[#This Row],[Close Price]]-Table2[[#This Row],[20D EMA]])/Table2[[#This Row],[20D EMA]]</f>
        <v>8.3490420320646477E-2</v>
      </c>
      <c r="T82" s="1">
        <f>(Table2[[#This Row],[Close Price]]-Table2[[#This Row],[50D EMA]])/Table2[[#This Row],[50D EMA]]</f>
        <v>0.12912174526885281</v>
      </c>
      <c r="U82" s="1">
        <f>(Table2[[#This Row],[Close Price]]-Table2[[#This Row],[200D EMA]])/Table2[[#This Row],[200D EMA]]</f>
        <v>0.36113303386881923</v>
      </c>
      <c r="V82">
        <v>0.91265712581499503</v>
      </c>
      <c r="W82">
        <v>1665.25</v>
      </c>
      <c r="X82">
        <v>1731.2</v>
      </c>
      <c r="Y82">
        <v>1630</v>
      </c>
      <c r="Z82">
        <v>1731.2</v>
      </c>
      <c r="AA82">
        <v>1630</v>
      </c>
      <c r="AB82">
        <v>1731.2</v>
      </c>
      <c r="AC82" s="1">
        <f>(Table2[[#This Row],[Close Price]]/Table2[[#This Row],[Day Low]])-1</f>
        <v>3.2037231646899755E-2</v>
      </c>
      <c r="AD82" s="1">
        <f>(Table2[[#This Row],[Day High]]/Table2[[#This Row],[Close Price]])-1</f>
        <v>7.3315489351799545E-3</v>
      </c>
      <c r="AE82" s="1">
        <f>(Table2[[#This Row],[Close Price]]/Table2[[#This Row],[Current Week Low]])-1</f>
        <v>5.4355828220858937E-2</v>
      </c>
      <c r="AF82" s="1">
        <f>(Table2[[#This Row],[Current Week High]]/Table2[[#This Row],[Close Price]])-1</f>
        <v>7.3315489351799545E-3</v>
      </c>
      <c r="AG82" s="1">
        <f>(Table2[[#This Row],[Close Price]]/Table2[[#This Row],[Current Month Low]])-1</f>
        <v>5.4355828220858937E-2</v>
      </c>
      <c r="AH82" s="1">
        <f>(Table2[[#This Row],[Current Month High]]/Table2[[#This Row],[Close Price]])-1</f>
        <v>7.3315489351799545E-3</v>
      </c>
      <c r="AI82">
        <v>0.73315489351799501</v>
      </c>
      <c r="AJ82">
        <v>111.911220715166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0.21</v>
      </c>
      <c r="AM82" t="s">
        <v>3219</v>
      </c>
      <c r="AN82">
        <v>16.690000000000001</v>
      </c>
      <c r="AO82" t="s">
        <v>3219</v>
      </c>
      <c r="AP82">
        <v>9.3550535012651995E-2</v>
      </c>
      <c r="AQ82">
        <f>(Table2[[#This Row],[Sharpe Ratio]]-AVERAGE(Table2[Sharpe Ratio]))/_xlfn.STDEV.P(Table2[Sharpe Ratio])</f>
        <v>0.39992834034852492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3.4579629289417433</v>
      </c>
      <c r="AS82">
        <f>_xlfn.RANK.AVG(Table2[[#This Row],[1Y Return vs Nifty Z-Score]],Table2[1Y Return vs Nifty Z-Score])</f>
        <v>129</v>
      </c>
      <c r="AT82">
        <f>_xlfn.RANK.AVG(Table2[[#This Row],[6M Return vs Nifty Z-Score]],Table2[6M Return vs Nifty Z-Score])</f>
        <v>57</v>
      </c>
      <c r="AU82">
        <f>_xlfn.RANK.AVG(Table2[[#This Row],[Sharpe Ratio Z-Score]],Table2[Sharpe Ratio Z-Score])</f>
        <v>250</v>
      </c>
      <c r="AV82">
        <f>(Table2[[#This Row],[Rank 1Y]]+Table2[[#This Row],[Rank 6M]]+Table2[[#This Row],[Rank Sharpe]])/3</f>
        <v>145.33333333333334</v>
      </c>
    </row>
    <row r="83" spans="1:48" x14ac:dyDescent="0.3">
      <c r="A83" t="s">
        <v>1435</v>
      </c>
      <c r="B83" t="s">
        <v>1436</v>
      </c>
      <c r="C83" t="s">
        <v>3187</v>
      </c>
      <c r="D83" t="s">
        <v>166</v>
      </c>
      <c r="E83">
        <v>7744.4524574999996</v>
      </c>
      <c r="F83">
        <v>1118.7</v>
      </c>
      <c r="G83">
        <v>118.94254131088201</v>
      </c>
      <c r="H83">
        <f>(Table2[[#This Row],[1Y Return vs Nifty]]-AVERAGE(Table2[1Y Return vs Nifty]))/_xlfn.STDEV.P(Table2[1Y Return vs Nifty])</f>
        <v>1.9491580142933904</v>
      </c>
      <c r="I83">
        <v>4.0994810771086199</v>
      </c>
      <c r="J83">
        <f>(Table2[[#This Row],[1M Return vs Nifty]]-AVERAGE(Table2[1M Return vs Nifty]))/_xlfn.STDEV.P(Table2[1M Return vs Nifty])</f>
        <v>0.55391297104542525</v>
      </c>
      <c r="K83">
        <v>43.583144971758699</v>
      </c>
      <c r="L83">
        <f>(Table2[[#This Row],[6M Return vs Nifty]]-AVERAGE(Table2[6M Return vs Nifty]))/_xlfn.STDEV.P(Table2[6M Return vs Nifty])</f>
        <v>0.98201126121157689</v>
      </c>
      <c r="M83">
        <v>16.137289707895</v>
      </c>
      <c r="N83">
        <f>(Table2[[#This Row],[1W Return vs Nifty]]-AVERAGE(Table2[1W Return vs Nifty]))/_xlfn.STDEV.P(Table2[1W Return vs Nifty])</f>
        <v>2.656576620836256</v>
      </c>
      <c r="O83">
        <v>1020.99</v>
      </c>
      <c r="P83">
        <v>1009.56540007374</v>
      </c>
      <c r="Q83">
        <v>874.638847358352</v>
      </c>
      <c r="R83">
        <v>77.294720468162794</v>
      </c>
      <c r="S83" s="1">
        <f>(Table2[[#This Row],[Close Price]]-Table2[[#This Row],[20D EMA]])/Table2[[#This Row],[20D EMA]]</f>
        <v>9.5701231157993741E-2</v>
      </c>
      <c r="T83" s="1">
        <f>(Table2[[#This Row],[Close Price]]-Table2[[#This Row],[50D EMA]])/Table2[[#This Row],[50D EMA]]</f>
        <v>0.10810057468123288</v>
      </c>
      <c r="U83" s="1">
        <f>(Table2[[#This Row],[Close Price]]-Table2[[#This Row],[200D EMA]])/Table2[[#This Row],[200D EMA]]</f>
        <v>0.27904220510989119</v>
      </c>
      <c r="V83">
        <v>0.55336646333282402</v>
      </c>
      <c r="W83">
        <v>1110</v>
      </c>
      <c r="X83">
        <v>1138.5</v>
      </c>
      <c r="Y83">
        <v>1044.55</v>
      </c>
      <c r="Z83">
        <v>1138.5</v>
      </c>
      <c r="AA83">
        <v>1044.55</v>
      </c>
      <c r="AB83">
        <v>1138.5</v>
      </c>
      <c r="AC83" s="1">
        <f>(Table2[[#This Row],[Close Price]]/Table2[[#This Row],[Day Low]])-1</f>
        <v>7.8378378378378688E-3</v>
      </c>
      <c r="AD83" s="1">
        <f>(Table2[[#This Row],[Day High]]/Table2[[#This Row],[Close Price]])-1</f>
        <v>1.7699115044247815E-2</v>
      </c>
      <c r="AE83" s="1">
        <f>(Table2[[#This Row],[Close Price]]/Table2[[#This Row],[Current Week Low]])-1</f>
        <v>7.0987506581781767E-2</v>
      </c>
      <c r="AF83" s="1">
        <f>(Table2[[#This Row],[Current Week High]]/Table2[[#This Row],[Close Price]])-1</f>
        <v>1.7699115044247815E-2</v>
      </c>
      <c r="AG83" s="1">
        <f>(Table2[[#This Row],[Close Price]]/Table2[[#This Row],[Current Month Low]])-1</f>
        <v>7.0987506581781767E-2</v>
      </c>
      <c r="AH83" s="1">
        <f>(Table2[[#This Row],[Current Month High]]/Table2[[#This Row],[Close Price]])-1</f>
        <v>1.7699115044247815E-2</v>
      </c>
      <c r="AI83">
        <v>10.3468311432913</v>
      </c>
      <c r="AJ83">
        <v>141.09913793103399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0.22</v>
      </c>
      <c r="AM83" t="s">
        <v>3219</v>
      </c>
      <c r="AN83">
        <v>20.64</v>
      </c>
      <c r="AO83" t="s">
        <v>3219</v>
      </c>
      <c r="AP83">
        <v>7.3440696332006006E-2</v>
      </c>
      <c r="AQ83">
        <f>(Table2[[#This Row],[Sharpe Ratio]]-AVERAGE(Table2[Sharpe Ratio]))/_xlfn.STDEV.P(Table2[Sharpe Ratio])</f>
        <v>0.16650944890874431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6.3081683162953928</v>
      </c>
      <c r="AS83">
        <f>_xlfn.RANK.AVG(Table2[[#This Row],[1Y Return vs Nifty Z-Score]],Table2[1Y Return vs Nifty Z-Score])</f>
        <v>41</v>
      </c>
      <c r="AT83">
        <f>_xlfn.RANK.AVG(Table2[[#This Row],[6M Return vs Nifty Z-Score]],Table2[6M Return vs Nifty Z-Score])</f>
        <v>94</v>
      </c>
      <c r="AU83">
        <f>_xlfn.RANK.AVG(Table2[[#This Row],[Sharpe Ratio Z-Score]],Table2[Sharpe Ratio Z-Score])</f>
        <v>302</v>
      </c>
      <c r="AV83">
        <f>(Table2[[#This Row],[Rank 1Y]]+Table2[[#This Row],[Rank 6M]]+Table2[[#This Row],[Rank Sharpe]])/3</f>
        <v>145.66666666666666</v>
      </c>
    </row>
    <row r="84" spans="1:48" x14ac:dyDescent="0.3">
      <c r="A84" t="s">
        <v>1219</v>
      </c>
      <c r="B84" t="s">
        <v>1220</v>
      </c>
      <c r="C84" t="s">
        <v>3178</v>
      </c>
      <c r="D84" t="s">
        <v>226</v>
      </c>
      <c r="E84">
        <v>10064.15519243</v>
      </c>
      <c r="F84">
        <v>1625.3</v>
      </c>
      <c r="G84">
        <v>60.050312712370697</v>
      </c>
      <c r="H84">
        <f>(Table2[[#This Row],[1Y Return vs Nifty]]-AVERAGE(Table2[1Y Return vs Nifty]))/_xlfn.STDEV.P(Table2[1Y Return vs Nifty])</f>
        <v>0.79933462148680678</v>
      </c>
      <c r="I84">
        <v>-1.6058293094601599</v>
      </c>
      <c r="J84">
        <f>(Table2[[#This Row],[1M Return vs Nifty]]-AVERAGE(Table2[1M Return vs Nifty]))/_xlfn.STDEV.P(Table2[1M Return vs Nifty])</f>
        <v>-6.0827307767493982E-2</v>
      </c>
      <c r="K84">
        <v>53.866790100422797</v>
      </c>
      <c r="L84">
        <f>(Table2[[#This Row],[6M Return vs Nifty]]-AVERAGE(Table2[6M Return vs Nifty]))/_xlfn.STDEV.P(Table2[6M Return vs Nifty])</f>
        <v>1.2864273023935975</v>
      </c>
      <c r="M84">
        <v>0.85339554316574895</v>
      </c>
      <c r="N84">
        <f>(Table2[[#This Row],[1W Return vs Nifty]]-AVERAGE(Table2[1W Return vs Nifty]))/_xlfn.STDEV.P(Table2[1W Return vs Nifty])</f>
        <v>-0.42611330051581509</v>
      </c>
      <c r="O84">
        <v>1552.43</v>
      </c>
      <c r="P84">
        <v>1536.79706828497</v>
      </c>
      <c r="Q84">
        <v>1341.9248099469501</v>
      </c>
      <c r="R84">
        <v>66.955557425041405</v>
      </c>
      <c r="S84" s="1">
        <f>(Table2[[#This Row],[Close Price]]-Table2[[#This Row],[20D EMA]])/Table2[[#This Row],[20D EMA]]</f>
        <v>4.6939314494051192E-2</v>
      </c>
      <c r="T84" s="1">
        <f>(Table2[[#This Row],[Close Price]]-Table2[[#This Row],[50D EMA]])/Table2[[#This Row],[50D EMA]]</f>
        <v>5.7589211706264617E-2</v>
      </c>
      <c r="U84" s="1">
        <f>(Table2[[#This Row],[Close Price]]-Table2[[#This Row],[200D EMA]])/Table2[[#This Row],[200D EMA]]</f>
        <v>0.21117069149668116</v>
      </c>
      <c r="V84">
        <v>1.30660991533408</v>
      </c>
      <c r="W84">
        <v>1588.55</v>
      </c>
      <c r="X84">
        <v>1706.55</v>
      </c>
      <c r="Y84">
        <v>1565.15</v>
      </c>
      <c r="Z84">
        <v>1706.55</v>
      </c>
      <c r="AA84">
        <v>1565.15</v>
      </c>
      <c r="AB84">
        <v>1706.55</v>
      </c>
      <c r="AC84" s="1">
        <f>(Table2[[#This Row],[Close Price]]/Table2[[#This Row],[Day Low]])-1</f>
        <v>2.3134304869220301E-2</v>
      </c>
      <c r="AD84" s="1">
        <f>(Table2[[#This Row],[Day High]]/Table2[[#This Row],[Close Price]])-1</f>
        <v>4.9990770934596584E-2</v>
      </c>
      <c r="AE84" s="1">
        <f>(Table2[[#This Row],[Close Price]]/Table2[[#This Row],[Current Week Low]])-1</f>
        <v>3.8430821327029241E-2</v>
      </c>
      <c r="AF84" s="1">
        <f>(Table2[[#This Row],[Current Week High]]/Table2[[#This Row],[Close Price]])-1</f>
        <v>4.9990770934596584E-2</v>
      </c>
      <c r="AG84" s="1">
        <f>(Table2[[#This Row],[Close Price]]/Table2[[#This Row],[Current Month Low]])-1</f>
        <v>3.8430821327029241E-2</v>
      </c>
      <c r="AH84" s="1">
        <f>(Table2[[#This Row],[Current Month High]]/Table2[[#This Row],[Close Price]])-1</f>
        <v>4.9990770934596584E-2</v>
      </c>
      <c r="AI84">
        <v>8.1831046576016799</v>
      </c>
      <c r="AJ84">
        <v>86.719512895628696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0.16</v>
      </c>
      <c r="AM84" t="s">
        <v>3219</v>
      </c>
      <c r="AN84">
        <v>9.31</v>
      </c>
      <c r="AO84" t="s">
        <v>3219</v>
      </c>
      <c r="AP84">
        <v>8.6263054384931995E-2</v>
      </c>
      <c r="AQ84">
        <f>(Table2[[#This Row],[Sharpe Ratio]]-AVERAGE(Table2[Sharpe Ratio]))/_xlfn.STDEV.P(Table2[Sharpe Ratio])</f>
        <v>0.31534110538734239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1.9141624209844375</v>
      </c>
      <c r="AS84">
        <f>_xlfn.RANK.AVG(Table2[[#This Row],[1Y Return vs Nifty Z-Score]],Table2[1Y Return vs Nifty Z-Score])</f>
        <v>120</v>
      </c>
      <c r="AT84">
        <f>_xlfn.RANK.AVG(Table2[[#This Row],[6M Return vs Nifty Z-Score]],Table2[6M Return vs Nifty Z-Score])</f>
        <v>70</v>
      </c>
      <c r="AU84">
        <f>_xlfn.RANK.AVG(Table2[[#This Row],[Sharpe Ratio Z-Score]],Table2[Sharpe Ratio Z-Score])</f>
        <v>267</v>
      </c>
      <c r="AV84">
        <f>(Table2[[#This Row],[Rank 1Y]]+Table2[[#This Row],[Rank 6M]]+Table2[[#This Row],[Rank Sharpe]])/3</f>
        <v>152.33333333333334</v>
      </c>
    </row>
    <row r="85" spans="1:48" x14ac:dyDescent="0.3">
      <c r="A85" t="s">
        <v>331</v>
      </c>
      <c r="B85" t="s">
        <v>332</v>
      </c>
      <c r="C85" t="s">
        <v>3171</v>
      </c>
      <c r="D85" t="s">
        <v>72</v>
      </c>
      <c r="E85">
        <v>79557.387057810003</v>
      </c>
      <c r="F85">
        <v>489.1</v>
      </c>
      <c r="G85">
        <v>105.810259509291</v>
      </c>
      <c r="H85">
        <f>(Table2[[#This Row],[1Y Return vs Nifty]]-AVERAGE(Table2[1Y Return vs Nifty]))/_xlfn.STDEV.P(Table2[1Y Return vs Nifty])</f>
        <v>1.6927607752053926</v>
      </c>
      <c r="I85">
        <v>4.04334628122486</v>
      </c>
      <c r="J85">
        <f>(Table2[[#This Row],[1M Return vs Nifty]]-AVERAGE(Table2[1M Return vs Nifty]))/_xlfn.STDEV.P(Table2[1M Return vs Nifty])</f>
        <v>0.54786451482927856</v>
      </c>
      <c r="K85">
        <v>11.6035780092599</v>
      </c>
      <c r="L85">
        <f>(Table2[[#This Row],[6M Return vs Nifty]]-AVERAGE(Table2[6M Return vs Nifty]))/_xlfn.STDEV.P(Table2[6M Return vs Nifty])</f>
        <v>3.5353432043189588E-2</v>
      </c>
      <c r="M85">
        <v>-3.9629503992594501</v>
      </c>
      <c r="N85">
        <f>(Table2[[#This Row],[1W Return vs Nifty]]-AVERAGE(Table2[1W Return vs Nifty]))/_xlfn.STDEV.P(Table2[1W Return vs Nifty])</f>
        <v>-1.397547735643109</v>
      </c>
      <c r="O85">
        <v>497.38</v>
      </c>
      <c r="P85">
        <v>520.25999240578199</v>
      </c>
      <c r="Q85">
        <v>482.71831288238798</v>
      </c>
      <c r="R85">
        <v>45.064003236881199</v>
      </c>
      <c r="S85" s="1">
        <f>(Table2[[#This Row],[Close Price]]-Table2[[#This Row],[20D EMA]])/Table2[[#This Row],[20D EMA]]</f>
        <v>-1.6647231493023388E-2</v>
      </c>
      <c r="T85" s="1">
        <f>(Table2[[#This Row],[Close Price]]-Table2[[#This Row],[50D EMA]])/Table2[[#This Row],[50D EMA]]</f>
        <v>-5.9893116635188842E-2</v>
      </c>
      <c r="U85" s="1">
        <f>(Table2[[#This Row],[Close Price]]-Table2[[#This Row],[200D EMA]])/Table2[[#This Row],[200D EMA]]</f>
        <v>1.3220312855971788E-2</v>
      </c>
      <c r="V85">
        <v>0.55889235212175803</v>
      </c>
      <c r="W85">
        <v>487.05</v>
      </c>
      <c r="X85">
        <v>502.95</v>
      </c>
      <c r="Y85">
        <v>478</v>
      </c>
      <c r="Z85">
        <v>502.95</v>
      </c>
      <c r="AA85">
        <v>478</v>
      </c>
      <c r="AB85">
        <v>502.95</v>
      </c>
      <c r="AC85" s="1">
        <f>(Table2[[#This Row],[Close Price]]/Table2[[#This Row],[Day Low]])-1</f>
        <v>4.2090134483112607E-3</v>
      </c>
      <c r="AD85" s="1">
        <f>(Table2[[#This Row],[Day High]]/Table2[[#This Row],[Close Price]])-1</f>
        <v>2.831731752197908E-2</v>
      </c>
      <c r="AE85" s="1">
        <f>(Table2[[#This Row],[Close Price]]/Table2[[#This Row],[Current Week Low]])-1</f>
        <v>2.3221757322175796E-2</v>
      </c>
      <c r="AF85" s="1">
        <f>(Table2[[#This Row],[Current Week High]]/Table2[[#This Row],[Close Price]])-1</f>
        <v>2.831731752197908E-2</v>
      </c>
      <c r="AG85" s="1">
        <f>(Table2[[#This Row],[Close Price]]/Table2[[#This Row],[Current Month Low]])-1</f>
        <v>2.3221757322175796E-2</v>
      </c>
      <c r="AH85" s="1">
        <f>(Table2[[#This Row],[Current Month High]]/Table2[[#This Row],[Close Price]])-1</f>
        <v>2.831731752197908E-2</v>
      </c>
      <c r="AI85">
        <v>57.002657943160898</v>
      </c>
      <c r="AJ85">
        <v>137.73493195074499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-7.0000000000000007E-2</v>
      </c>
      <c r="AM85" t="s">
        <v>3218</v>
      </c>
      <c r="AN85">
        <v>2.87</v>
      </c>
      <c r="AO85" t="s">
        <v>3219</v>
      </c>
      <c r="AP85">
        <v>0.12704848151341899</v>
      </c>
      <c r="AQ85">
        <f>(Table2[[#This Row],[Sharpe Ratio]]-AVERAGE(Table2[Sharpe Ratio]))/_xlfn.STDEV.P(Table2[Sharpe Ratio])</f>
        <v>0.78874565817431552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49</v>
      </c>
      <c r="AT85">
        <f>_xlfn.RANK.AVG(Table2[[#This Row],[6M Return vs Nifty Z-Score]],Table2[6M Return vs Nifty Z-Score])</f>
        <v>266</v>
      </c>
      <c r="AU85">
        <f>_xlfn.RANK.AVG(Table2[[#This Row],[Sharpe Ratio Z-Score]],Table2[Sharpe Ratio Z-Score])</f>
        <v>152</v>
      </c>
      <c r="AV85">
        <f>(Table2[[#This Row],[Rank 1Y]]+Table2[[#This Row],[Rank 6M]]+Table2[[#This Row],[Rank Sharpe]])/3</f>
        <v>155.66666666666666</v>
      </c>
    </row>
    <row r="86" spans="1:48" x14ac:dyDescent="0.3">
      <c r="A86" t="s">
        <v>535</v>
      </c>
      <c r="B86" t="s">
        <v>536</v>
      </c>
      <c r="C86" t="s">
        <v>3182</v>
      </c>
      <c r="D86" t="s">
        <v>250</v>
      </c>
      <c r="E86">
        <v>39395.793380800002</v>
      </c>
      <c r="F86">
        <v>1916</v>
      </c>
      <c r="G86">
        <v>70.660270562622102</v>
      </c>
      <c r="H86">
        <f>(Table2[[#This Row],[1Y Return vs Nifty]]-AVERAGE(Table2[1Y Return vs Nifty]))/_xlfn.STDEV.P(Table2[1Y Return vs Nifty])</f>
        <v>1.0064855142825211</v>
      </c>
      <c r="I86">
        <v>-2.4004454571745302</v>
      </c>
      <c r="J86">
        <f>(Table2[[#This Row],[1M Return vs Nifty]]-AVERAGE(Table2[1M Return vs Nifty]))/_xlfn.STDEV.P(Table2[1M Return vs Nifty])</f>
        <v>-0.14644623453879577</v>
      </c>
      <c r="K86">
        <v>7.8239893244729899</v>
      </c>
      <c r="L86">
        <f>(Table2[[#This Row],[6M Return vs Nifty]]-AVERAGE(Table2[6M Return vs Nifty]))/_xlfn.STDEV.P(Table2[6M Return vs Nifty])</f>
        <v>-7.6529797135164584E-2</v>
      </c>
      <c r="M86">
        <v>1.67255476292607</v>
      </c>
      <c r="N86">
        <f>(Table2[[#This Row],[1W Return vs Nifty]]-AVERAGE(Table2[1W Return vs Nifty]))/_xlfn.STDEV.P(Table2[1W Return vs Nifty])</f>
        <v>-0.26089271971872868</v>
      </c>
      <c r="O86">
        <v>1851.06</v>
      </c>
      <c r="P86">
        <v>1857.4311297064501</v>
      </c>
      <c r="Q86">
        <v>1632.41021429629</v>
      </c>
      <c r="R86">
        <v>70.117379895384701</v>
      </c>
      <c r="S86" s="1">
        <f>(Table2[[#This Row],[Close Price]]-Table2[[#This Row],[20D EMA]])/Table2[[#This Row],[20D EMA]]</f>
        <v>3.5082601320324598E-2</v>
      </c>
      <c r="T86" s="1">
        <f>(Table2[[#This Row],[Close Price]]-Table2[[#This Row],[50D EMA]])/Table2[[#This Row],[50D EMA]]</f>
        <v>3.1532189461477483E-2</v>
      </c>
      <c r="U86" s="1">
        <f>(Table2[[#This Row],[Close Price]]-Table2[[#This Row],[200D EMA]])/Table2[[#This Row],[200D EMA]]</f>
        <v>0.17372458418851647</v>
      </c>
      <c r="V86">
        <v>0.55990178947798996</v>
      </c>
      <c r="W86">
        <v>1860.1</v>
      </c>
      <c r="X86">
        <v>1932.25</v>
      </c>
      <c r="Y86">
        <v>1814</v>
      </c>
      <c r="Z86">
        <v>1932.25</v>
      </c>
      <c r="AA86">
        <v>1814</v>
      </c>
      <c r="AB86">
        <v>1932.25</v>
      </c>
      <c r="AC86" s="1">
        <f>(Table2[[#This Row],[Close Price]]/Table2[[#This Row],[Day Low]])-1</f>
        <v>3.0052147733992784E-2</v>
      </c>
      <c r="AD86" s="1">
        <f>(Table2[[#This Row],[Day High]]/Table2[[#This Row],[Close Price]])-1</f>
        <v>8.4812108559499944E-3</v>
      </c>
      <c r="AE86" s="1">
        <f>(Table2[[#This Row],[Close Price]]/Table2[[#This Row],[Current Week Low]])-1</f>
        <v>5.6229327453142242E-2</v>
      </c>
      <c r="AF86" s="1">
        <f>(Table2[[#This Row],[Current Week High]]/Table2[[#This Row],[Close Price]])-1</f>
        <v>8.4812108559499944E-3</v>
      </c>
      <c r="AG86" s="1">
        <f>(Table2[[#This Row],[Close Price]]/Table2[[#This Row],[Current Month Low]])-1</f>
        <v>5.6229327453142242E-2</v>
      </c>
      <c r="AH86" s="1">
        <f>(Table2[[#This Row],[Current Month High]]/Table2[[#This Row],[Close Price]])-1</f>
        <v>8.4812108559499944E-3</v>
      </c>
      <c r="AI86">
        <v>14.7990605427975</v>
      </c>
      <c r="AJ86">
        <v>112.522877266929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0.1</v>
      </c>
      <c r="AM86" t="s">
        <v>3219</v>
      </c>
      <c r="AN86">
        <v>5.95</v>
      </c>
      <c r="AO86" t="s">
        <v>3219</v>
      </c>
      <c r="AP86">
        <v>0.171175722318191</v>
      </c>
      <c r="AQ86">
        <f>(Table2[[#This Row],[Sharpe Ratio]]-AVERAGE(Table2[Sharpe Ratio]))/_xlfn.STDEV.P(Table2[Sharpe Ratio])</f>
        <v>1.3009393059960226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90</v>
      </c>
      <c r="AT86">
        <f>_xlfn.RANK.AVG(Table2[[#This Row],[6M Return vs Nifty Z-Score]],Table2[6M Return vs Nifty Z-Score])</f>
        <v>309</v>
      </c>
      <c r="AU86">
        <f>_xlfn.RANK.AVG(Table2[[#This Row],[Sharpe Ratio Z-Score]],Table2[Sharpe Ratio Z-Score])</f>
        <v>68</v>
      </c>
      <c r="AV86">
        <f>(Table2[[#This Row],[Rank 1Y]]+Table2[[#This Row],[Rank 6M]]+Table2[[#This Row],[Rank Sharpe]])/3</f>
        <v>155.66666666666666</v>
      </c>
    </row>
    <row r="87" spans="1:48" x14ac:dyDescent="0.3">
      <c r="A87" t="s">
        <v>1277</v>
      </c>
      <c r="B87" t="s">
        <v>1278</v>
      </c>
      <c r="C87" t="s">
        <v>3178</v>
      </c>
      <c r="D87" t="s">
        <v>226</v>
      </c>
      <c r="E87">
        <v>9392.7439715199998</v>
      </c>
      <c r="F87">
        <v>2132.3000000000002</v>
      </c>
      <c r="G87">
        <v>88.3416653320606</v>
      </c>
      <c r="H87">
        <f>(Table2[[#This Row],[1Y Return vs Nifty]]-AVERAGE(Table2[1Y Return vs Nifty]))/_xlfn.STDEV.P(Table2[1Y Return vs Nifty])</f>
        <v>1.3517005249411986</v>
      </c>
      <c r="I87">
        <v>-1.74368308945913</v>
      </c>
      <c r="J87">
        <f>(Table2[[#This Row],[1M Return vs Nifty]]-AVERAGE(Table2[1M Return vs Nifty]))/_xlfn.STDEV.P(Table2[1M Return vs Nifty])</f>
        <v>-7.5680885471431592E-2</v>
      </c>
      <c r="K87">
        <v>7.9995848168946502</v>
      </c>
      <c r="L87">
        <f>(Table2[[#This Row],[6M Return vs Nifty]]-AVERAGE(Table2[6M Return vs Nifty]))/_xlfn.STDEV.P(Table2[6M Return vs Nifty])</f>
        <v>-7.133182657281853E-2</v>
      </c>
      <c r="M87">
        <v>0.75619274815025395</v>
      </c>
      <c r="N87">
        <f>(Table2[[#This Row],[1W Return vs Nifty]]-AVERAGE(Table2[1W Return vs Nifty]))/_xlfn.STDEV.P(Table2[1W Return vs Nifty])</f>
        <v>-0.44571864934196792</v>
      </c>
      <c r="O87">
        <v>2082.7199999999998</v>
      </c>
      <c r="P87">
        <v>2084.7209923606601</v>
      </c>
      <c r="Q87">
        <v>1917.5505696753301</v>
      </c>
      <c r="R87">
        <v>60.203791370154001</v>
      </c>
      <c r="S87" s="1">
        <f>(Table2[[#This Row],[Close Price]]-Table2[[#This Row],[20D EMA]])/Table2[[#This Row],[20D EMA]]</f>
        <v>2.3805408312207298E-2</v>
      </c>
      <c r="T87" s="1">
        <f>(Table2[[#This Row],[Close Price]]-Table2[[#This Row],[50D EMA]])/Table2[[#This Row],[50D EMA]]</f>
        <v>2.2822721991907102E-2</v>
      </c>
      <c r="U87" s="1">
        <f>(Table2[[#This Row],[Close Price]]-Table2[[#This Row],[200D EMA]])/Table2[[#This Row],[200D EMA]]</f>
        <v>0.11199153426291668</v>
      </c>
      <c r="V87">
        <v>0.826126279917762</v>
      </c>
      <c r="W87">
        <v>2123.0500000000002</v>
      </c>
      <c r="X87">
        <v>2184.75</v>
      </c>
      <c r="Y87">
        <v>2090</v>
      </c>
      <c r="Z87">
        <v>2220</v>
      </c>
      <c r="AA87">
        <v>2090</v>
      </c>
      <c r="AB87">
        <v>2220</v>
      </c>
      <c r="AC87" s="1">
        <f>(Table2[[#This Row],[Close Price]]/Table2[[#This Row],[Day Low]])-1</f>
        <v>4.3569393090130415E-3</v>
      </c>
      <c r="AD87" s="1">
        <f>(Table2[[#This Row],[Day High]]/Table2[[#This Row],[Close Price]])-1</f>
        <v>2.45978520846033E-2</v>
      </c>
      <c r="AE87" s="1">
        <f>(Table2[[#This Row],[Close Price]]/Table2[[#This Row],[Current Week Low]])-1</f>
        <v>2.0239234449760835E-2</v>
      </c>
      <c r="AF87" s="1">
        <f>(Table2[[#This Row],[Current Week High]]/Table2[[#This Row],[Close Price]])-1</f>
        <v>4.1129297003235754E-2</v>
      </c>
      <c r="AG87" s="1">
        <f>(Table2[[#This Row],[Close Price]]/Table2[[#This Row],[Current Month Low]])-1</f>
        <v>2.0239234449760835E-2</v>
      </c>
      <c r="AH87" s="1">
        <f>(Table2[[#This Row],[Current Month High]]/Table2[[#This Row],[Close Price]])-1</f>
        <v>4.1129297003235754E-2</v>
      </c>
      <c r="AI87">
        <v>12.507620878863101</v>
      </c>
      <c r="AJ87">
        <v>114.733131923464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-0.03</v>
      </c>
      <c r="AM87" t="s">
        <v>3218</v>
      </c>
      <c r="AN87">
        <v>5.21</v>
      </c>
      <c r="AO87" t="s">
        <v>3219</v>
      </c>
      <c r="AP87">
        <v>0.152075027280451</v>
      </c>
      <c r="AQ87">
        <f>(Table2[[#This Row],[Sharpe Ratio]]-AVERAGE(Table2[Sharpe Ratio]))/_xlfn.STDEV.P(Table2[Sharpe Ratio])</f>
        <v>1.0792337452383682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59</v>
      </c>
      <c r="AT87">
        <f>_xlfn.RANK.AVG(Table2[[#This Row],[6M Return vs Nifty Z-Score]],Table2[6M Return vs Nifty Z-Score])</f>
        <v>308</v>
      </c>
      <c r="AU87">
        <f>_xlfn.RANK.AVG(Table2[[#This Row],[Sharpe Ratio Z-Score]],Table2[Sharpe Ratio Z-Score])</f>
        <v>103</v>
      </c>
      <c r="AV87">
        <f>(Table2[[#This Row],[Rank 1Y]]+Table2[[#This Row],[Rank 6M]]+Table2[[#This Row],[Rank Sharpe]])/3</f>
        <v>156.66666666666666</v>
      </c>
    </row>
    <row r="88" spans="1:48" x14ac:dyDescent="0.3">
      <c r="A88" t="s">
        <v>1342</v>
      </c>
      <c r="B88" t="s">
        <v>1343</v>
      </c>
      <c r="C88" t="s">
        <v>3187</v>
      </c>
      <c r="D88" t="s">
        <v>379</v>
      </c>
      <c r="E88">
        <v>8759.4324492849992</v>
      </c>
      <c r="F88">
        <v>107.45</v>
      </c>
      <c r="G88">
        <v>43.763611216212801</v>
      </c>
      <c r="H88">
        <f>(Table2[[#This Row],[1Y Return vs Nifty]]-AVERAGE(Table2[1Y Return vs Nifty]))/_xlfn.STDEV.P(Table2[1Y Return vs Nifty])</f>
        <v>0.48134987515282751</v>
      </c>
      <c r="I88">
        <v>2.4823894139388698</v>
      </c>
      <c r="J88">
        <f>(Table2[[#This Row],[1M Return vs Nifty]]-AVERAGE(Table2[1M Return vs Nifty]))/_xlfn.STDEV.P(Table2[1M Return vs Nifty])</f>
        <v>0.37967330439674118</v>
      </c>
      <c r="K88">
        <v>53.759757989847301</v>
      </c>
      <c r="L88">
        <f>(Table2[[#This Row],[6M Return vs Nifty]]-AVERAGE(Table2[6M Return vs Nifty]))/_xlfn.STDEV.P(Table2[6M Return vs Nifty])</f>
        <v>1.2832589422476477</v>
      </c>
      <c r="M88">
        <v>0.61537770207070497</v>
      </c>
      <c r="N88">
        <f>(Table2[[#This Row],[1W Return vs Nifty]]-AVERAGE(Table2[1W Return vs Nifty]))/_xlfn.STDEV.P(Table2[1W Return vs Nifty])</f>
        <v>-0.4741203850937048</v>
      </c>
      <c r="O88">
        <v>105.12</v>
      </c>
      <c r="P88">
        <v>98.737737334365505</v>
      </c>
      <c r="Q88">
        <v>85.321317460040902</v>
      </c>
      <c r="R88">
        <v>54.253119050642702</v>
      </c>
      <c r="S88" s="1">
        <f>(Table2[[#This Row],[Close Price]]-Table2[[#This Row],[20D EMA]])/Table2[[#This Row],[20D EMA]]</f>
        <v>2.2165144596651427E-2</v>
      </c>
      <c r="T88" s="1">
        <f>(Table2[[#This Row],[Close Price]]-Table2[[#This Row],[50D EMA]])/Table2[[#This Row],[50D EMA]]</f>
        <v>8.8236401813941601E-2</v>
      </c>
      <c r="U88" s="1">
        <f>(Table2[[#This Row],[Close Price]]-Table2[[#This Row],[200D EMA]])/Table2[[#This Row],[200D EMA]]</f>
        <v>0.25935701884025375</v>
      </c>
      <c r="V88">
        <v>0.98499634667830804</v>
      </c>
      <c r="W88">
        <v>106.61</v>
      </c>
      <c r="X88">
        <v>109.94</v>
      </c>
      <c r="Y88">
        <v>106.26</v>
      </c>
      <c r="Z88">
        <v>112.47</v>
      </c>
      <c r="AA88">
        <v>106.26</v>
      </c>
      <c r="AB88">
        <v>112.47</v>
      </c>
      <c r="AC88" s="1">
        <f>(Table2[[#This Row],[Close Price]]/Table2[[#This Row],[Day Low]])-1</f>
        <v>7.879185817465606E-3</v>
      </c>
      <c r="AD88" s="1">
        <f>(Table2[[#This Row],[Day High]]/Table2[[#This Row],[Close Price]])-1</f>
        <v>2.3173569101907709E-2</v>
      </c>
      <c r="AE88" s="1">
        <f>(Table2[[#This Row],[Close Price]]/Table2[[#This Row],[Current Week Low]])-1</f>
        <v>1.1198945981554687E-2</v>
      </c>
      <c r="AF88" s="1">
        <f>(Table2[[#This Row],[Current Week High]]/Table2[[#This Row],[Close Price]])-1</f>
        <v>4.6719404374127471E-2</v>
      </c>
      <c r="AG88" s="1">
        <f>(Table2[[#This Row],[Close Price]]/Table2[[#This Row],[Current Month Low]])-1</f>
        <v>1.1198945981554687E-2</v>
      </c>
      <c r="AH88" s="1">
        <f>(Table2[[#This Row],[Current Month High]]/Table2[[#This Row],[Close Price]])-1</f>
        <v>4.6719404374127471E-2</v>
      </c>
      <c r="AI88">
        <v>11.261051651931099</v>
      </c>
      <c r="AJ88">
        <v>73.446327683615806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0.35</v>
      </c>
      <c r="AM88" t="s">
        <v>3219</v>
      </c>
      <c r="AN88">
        <v>3.05</v>
      </c>
      <c r="AO88" t="s">
        <v>3219</v>
      </c>
      <c r="AP88">
        <v>9.6196159264886005E-2</v>
      </c>
      <c r="AQ88">
        <f>(Table2[[#This Row],[Sharpe Ratio]]-AVERAGE(Table2[Sharpe Ratio]))/_xlfn.STDEV.P(Table2[Sharpe Ratio])</f>
        <v>0.43063662647301726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2.100798363176529</v>
      </c>
      <c r="AS88">
        <f>_xlfn.RANK.AVG(Table2[[#This Row],[1Y Return vs Nifty Z-Score]],Table2[1Y Return vs Nifty Z-Score])</f>
        <v>168</v>
      </c>
      <c r="AT88">
        <f>_xlfn.RANK.AVG(Table2[[#This Row],[6M Return vs Nifty Z-Score]],Table2[6M Return vs Nifty Z-Score])</f>
        <v>71</v>
      </c>
      <c r="AU88">
        <f>_xlfn.RANK.AVG(Table2[[#This Row],[Sharpe Ratio Z-Score]],Table2[Sharpe Ratio Z-Score])</f>
        <v>237</v>
      </c>
      <c r="AV88">
        <f>(Table2[[#This Row],[Rank 1Y]]+Table2[[#This Row],[Rank 6M]]+Table2[[#This Row],[Rank Sharpe]])/3</f>
        <v>158.66666666666666</v>
      </c>
    </row>
    <row r="89" spans="1:48" x14ac:dyDescent="0.3">
      <c r="A89" t="s">
        <v>55</v>
      </c>
      <c r="B89" t="s">
        <v>56</v>
      </c>
      <c r="C89" t="s">
        <v>3178</v>
      </c>
      <c r="D89" t="s">
        <v>57</v>
      </c>
      <c r="E89">
        <v>363411.34821947501</v>
      </c>
      <c r="F89">
        <v>3031.75</v>
      </c>
      <c r="G89">
        <v>64.438522850573094</v>
      </c>
      <c r="H89">
        <f>(Table2[[#This Row],[1Y Return vs Nifty]]-AVERAGE(Table2[1Y Return vs Nifty]))/_xlfn.STDEV.P(Table2[1Y Return vs Nifty])</f>
        <v>0.88501089473253802</v>
      </c>
      <c r="I89">
        <v>3.5133717073478499</v>
      </c>
      <c r="J89">
        <f>(Table2[[#This Row],[1M Return vs Nifty]]-AVERAGE(Table2[1M Return vs Nifty]))/_xlfn.STDEV.P(Table2[1M Return vs Nifty])</f>
        <v>0.49076039687000156</v>
      </c>
      <c r="K89">
        <v>6.0313159693349299</v>
      </c>
      <c r="L89">
        <f>(Table2[[#This Row],[6M Return vs Nifty]]-AVERAGE(Table2[6M Return vs Nifty]))/_xlfn.STDEV.P(Table2[6M Return vs Nifty])</f>
        <v>-0.12959644024428074</v>
      </c>
      <c r="M89">
        <v>-0.690699703223426</v>
      </c>
      <c r="N89">
        <f>(Table2[[#This Row],[1W Return vs Nifty]]-AVERAGE(Table2[1W Return vs Nifty]))/_xlfn.STDEV.P(Table2[1W Return vs Nifty])</f>
        <v>-0.73755008503871256</v>
      </c>
      <c r="O89">
        <v>2955.47</v>
      </c>
      <c r="P89">
        <v>2924.3837508577899</v>
      </c>
      <c r="Q89">
        <v>2591.4117489196301</v>
      </c>
      <c r="R89">
        <v>60.902693371263197</v>
      </c>
      <c r="S89" s="1">
        <f>(Table2[[#This Row],[Close Price]]-Table2[[#This Row],[20D EMA]])/Table2[[#This Row],[20D EMA]]</f>
        <v>2.5809769681302875E-2</v>
      </c>
      <c r="T89" s="1">
        <f>(Table2[[#This Row],[Close Price]]-Table2[[#This Row],[50D EMA]])/Table2[[#This Row],[50D EMA]]</f>
        <v>3.6714145026526389E-2</v>
      </c>
      <c r="U89" s="1">
        <f>(Table2[[#This Row],[Close Price]]-Table2[[#This Row],[200D EMA]])/Table2[[#This Row],[200D EMA]]</f>
        <v>0.16992214813564407</v>
      </c>
      <c r="V89">
        <v>1.05629698314274</v>
      </c>
      <c r="W89">
        <v>3003</v>
      </c>
      <c r="X89">
        <v>3051.85</v>
      </c>
      <c r="Y89">
        <v>2961.9</v>
      </c>
      <c r="Z89">
        <v>3051.85</v>
      </c>
      <c r="AA89">
        <v>2961.9</v>
      </c>
      <c r="AB89">
        <v>3051.85</v>
      </c>
      <c r="AC89" s="1">
        <f>(Table2[[#This Row],[Close Price]]/Table2[[#This Row],[Day Low]])-1</f>
        <v>9.5737595737594994E-3</v>
      </c>
      <c r="AD89" s="1">
        <f>(Table2[[#This Row],[Day High]]/Table2[[#This Row],[Close Price]])-1</f>
        <v>6.6298342541435407E-3</v>
      </c>
      <c r="AE89" s="1">
        <f>(Table2[[#This Row],[Close Price]]/Table2[[#This Row],[Current Week Low]])-1</f>
        <v>2.3582835342178976E-2</v>
      </c>
      <c r="AF89" s="1">
        <f>(Table2[[#This Row],[Current Week High]]/Table2[[#This Row],[Close Price]])-1</f>
        <v>6.6298342541435407E-3</v>
      </c>
      <c r="AG89" s="1">
        <f>(Table2[[#This Row],[Close Price]]/Table2[[#This Row],[Current Month Low]])-1</f>
        <v>2.3582835342178976E-2</v>
      </c>
      <c r="AH89" s="1">
        <f>(Table2[[#This Row],[Current Month High]]/Table2[[#This Row],[Close Price]])-1</f>
        <v>6.6298342541435407E-3</v>
      </c>
      <c r="AI89">
        <v>6.2785519914240799</v>
      </c>
      <c r="AJ89">
        <v>92.492063492063494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0.21</v>
      </c>
      <c r="AM89" t="s">
        <v>3219</v>
      </c>
      <c r="AN89">
        <v>8</v>
      </c>
      <c r="AO89" t="s">
        <v>3219</v>
      </c>
      <c r="AP89">
        <v>0.19507144483907299</v>
      </c>
      <c r="AQ89">
        <f>(Table2[[#This Row],[Sharpe Ratio]]-AVERAGE(Table2[Sharpe Ratio]))/_xlfn.STDEV.P(Table2[Sharpe Ratio])</f>
        <v>1.578301703057166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2.0869264693767122</v>
      </c>
      <c r="AS89">
        <f>_xlfn.RANK.AVG(Table2[[#This Row],[1Y Return vs Nifty Z-Score]],Table2[1Y Return vs Nifty Z-Score])</f>
        <v>105</v>
      </c>
      <c r="AT89">
        <f>_xlfn.RANK.AVG(Table2[[#This Row],[6M Return vs Nifty Z-Score]],Table2[6M Return vs Nifty Z-Score])</f>
        <v>332</v>
      </c>
      <c r="AU89">
        <f>_xlfn.RANK.AVG(Table2[[#This Row],[Sharpe Ratio Z-Score]],Table2[Sharpe Ratio Z-Score])</f>
        <v>40</v>
      </c>
      <c r="AV89">
        <f>(Table2[[#This Row],[Rank 1Y]]+Table2[[#This Row],[Rank 6M]]+Table2[[#This Row],[Rank Sharpe]])/3</f>
        <v>159</v>
      </c>
    </row>
    <row r="90" spans="1:48" x14ac:dyDescent="0.3">
      <c r="A90" t="s">
        <v>576</v>
      </c>
      <c r="B90" t="s">
        <v>577</v>
      </c>
      <c r="C90" t="s">
        <v>3177</v>
      </c>
      <c r="D90" t="s">
        <v>51</v>
      </c>
      <c r="E90">
        <v>34929.219570125002</v>
      </c>
      <c r="F90">
        <v>264.64999999999998</v>
      </c>
      <c r="G90">
        <v>95.793686630521904</v>
      </c>
      <c r="H90">
        <f>(Table2[[#This Row],[1Y Return vs Nifty]]-AVERAGE(Table2[1Y Return vs Nifty]))/_xlfn.STDEV.P(Table2[1Y Return vs Nifty])</f>
        <v>1.4971952466824692</v>
      </c>
      <c r="I90">
        <v>-7.3742979216253799</v>
      </c>
      <c r="J90">
        <f>(Table2[[#This Row],[1M Return vs Nifty]]-AVERAGE(Table2[1M Return vs Nifty]))/_xlfn.STDEV.P(Table2[1M Return vs Nifty])</f>
        <v>-0.68237280883508455</v>
      </c>
      <c r="K90">
        <v>70.966691308424899</v>
      </c>
      <c r="L90">
        <f>(Table2[[#This Row],[6M Return vs Nifty]]-AVERAGE(Table2[6M Return vs Nifty]))/_xlfn.STDEV.P(Table2[6M Return vs Nifty])</f>
        <v>1.7926178763792899</v>
      </c>
      <c r="M90">
        <v>6.62679384879032</v>
      </c>
      <c r="N90">
        <f>(Table2[[#This Row],[1W Return vs Nifty]]-AVERAGE(Table2[1W Return vs Nifty]))/_xlfn.STDEV.P(Table2[1W Return vs Nifty])</f>
        <v>0.73835411707280085</v>
      </c>
      <c r="O90">
        <v>258.19</v>
      </c>
      <c r="P90">
        <v>244.918454772621</v>
      </c>
      <c r="Q90">
        <v>192.429837629508</v>
      </c>
      <c r="R90">
        <v>56.0001000463647</v>
      </c>
      <c r="S90" s="1">
        <f>(Table2[[#This Row],[Close Price]]-Table2[[#This Row],[20D EMA]])/Table2[[#This Row],[20D EMA]]</f>
        <v>2.5020333862659203E-2</v>
      </c>
      <c r="T90" s="1">
        <f>(Table2[[#This Row],[Close Price]]-Table2[[#This Row],[50D EMA]])/Table2[[#This Row],[50D EMA]]</f>
        <v>8.0563733940333213E-2</v>
      </c>
      <c r="U90" s="1">
        <f>(Table2[[#This Row],[Close Price]]-Table2[[#This Row],[200D EMA]])/Table2[[#This Row],[200D EMA]]</f>
        <v>0.37530646629521158</v>
      </c>
      <c r="V90">
        <v>0.52894034402507495</v>
      </c>
      <c r="W90">
        <v>263.14999999999998</v>
      </c>
      <c r="X90">
        <v>270.39999999999998</v>
      </c>
      <c r="Y90">
        <v>263.14999999999998</v>
      </c>
      <c r="Z90">
        <v>283.89999999999998</v>
      </c>
      <c r="AA90">
        <v>263.14999999999998</v>
      </c>
      <c r="AB90">
        <v>283.89999999999998</v>
      </c>
      <c r="AC90" s="1">
        <f>(Table2[[#This Row],[Close Price]]/Table2[[#This Row],[Day Low]])-1</f>
        <v>5.7001710051300947E-3</v>
      </c>
      <c r="AD90" s="1">
        <f>(Table2[[#This Row],[Day High]]/Table2[[#This Row],[Close Price]])-1</f>
        <v>2.1726808993009605E-2</v>
      </c>
      <c r="AE90" s="1">
        <f>(Table2[[#This Row],[Close Price]]/Table2[[#This Row],[Current Week Low]])-1</f>
        <v>5.7001710051300947E-3</v>
      </c>
      <c r="AF90" s="1">
        <f>(Table2[[#This Row],[Current Week High]]/Table2[[#This Row],[Close Price]])-1</f>
        <v>7.2737577933119191E-2</v>
      </c>
      <c r="AG90" s="1">
        <f>(Table2[[#This Row],[Close Price]]/Table2[[#This Row],[Current Month Low]])-1</f>
        <v>5.7001710051300947E-3</v>
      </c>
      <c r="AH90" s="1">
        <f>(Table2[[#This Row],[Current Month High]]/Table2[[#This Row],[Close Price]])-1</f>
        <v>7.2737577933119191E-2</v>
      </c>
      <c r="AI90">
        <v>16.342338938220301</v>
      </c>
      <c r="AJ90">
        <v>131.43856580673301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0.21</v>
      </c>
      <c r="AM90" t="s">
        <v>3219</v>
      </c>
      <c r="AN90">
        <v>2.4</v>
      </c>
      <c r="AO90" t="s">
        <v>3219</v>
      </c>
      <c r="AP90">
        <v>4.9881982314333002E-2</v>
      </c>
      <c r="AQ90">
        <f>(Table2[[#This Row],[Sharpe Ratio]]-AVERAGE(Table2[Sharpe Ratio]))/_xlfn.STDEV.P(Table2[Sharpe Ratio])</f>
        <v>-0.10694122352476554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3.2388532077747101</v>
      </c>
      <c r="AS90">
        <f>_xlfn.RANK.AVG(Table2[[#This Row],[1Y Return vs Nifty Z-Score]],Table2[1Y Return vs Nifty Z-Score])</f>
        <v>54</v>
      </c>
      <c r="AT90">
        <f>_xlfn.RANK.AVG(Table2[[#This Row],[6M Return vs Nifty Z-Score]],Table2[6M Return vs Nifty Z-Score])</f>
        <v>44</v>
      </c>
      <c r="AU90">
        <f>_xlfn.RANK.AVG(Table2[[#This Row],[Sharpe Ratio Z-Score]],Table2[Sharpe Ratio Z-Score])</f>
        <v>381</v>
      </c>
      <c r="AV90">
        <f>(Table2[[#This Row],[Rank 1Y]]+Table2[[#This Row],[Rank 6M]]+Table2[[#This Row],[Rank Sharpe]])/3</f>
        <v>159.66666666666666</v>
      </c>
    </row>
    <row r="91" spans="1:48" x14ac:dyDescent="0.3">
      <c r="A91" t="s">
        <v>634</v>
      </c>
      <c r="B91" t="s">
        <v>635</v>
      </c>
      <c r="C91" t="s">
        <v>3171</v>
      </c>
      <c r="D91" t="s">
        <v>465</v>
      </c>
      <c r="E91">
        <v>29901.69</v>
      </c>
      <c r="F91">
        <v>851.9</v>
      </c>
      <c r="G91">
        <v>112.241672560316</v>
      </c>
      <c r="H91">
        <f>(Table2[[#This Row],[1Y Return vs Nifty]]-AVERAGE(Table2[1Y Return vs Nifty]))/_xlfn.STDEV.P(Table2[1Y Return vs Nifty])</f>
        <v>1.818328941852376</v>
      </c>
      <c r="I91">
        <v>2.2564857036955401</v>
      </c>
      <c r="J91">
        <f>(Table2[[#This Row],[1M Return vs Nifty]]-AVERAGE(Table2[1M Return vs Nifty]))/_xlfn.STDEV.P(Table2[1M Return vs Nifty])</f>
        <v>0.35533245343326253</v>
      </c>
      <c r="K91">
        <v>9.4297436471940497</v>
      </c>
      <c r="L91">
        <f>(Table2[[#This Row],[6M Return vs Nifty]]-AVERAGE(Table2[6M Return vs Nifty]))/_xlfn.STDEV.P(Table2[6M Return vs Nifty])</f>
        <v>-2.89963235547551E-2</v>
      </c>
      <c r="M91">
        <v>0.98675861399292797</v>
      </c>
      <c r="N91">
        <f>(Table2[[#This Row],[1W Return vs Nifty]]-AVERAGE(Table2[1W Return vs Nifty]))/_xlfn.STDEV.P(Table2[1W Return vs Nifty])</f>
        <v>-0.39921459329575043</v>
      </c>
      <c r="O91">
        <v>822.97</v>
      </c>
      <c r="P91">
        <v>795.189986889804</v>
      </c>
      <c r="Q91">
        <v>693.92907323912596</v>
      </c>
      <c r="R91">
        <v>55.564777334393803</v>
      </c>
      <c r="S91" s="1">
        <f>(Table2[[#This Row],[Close Price]]-Table2[[#This Row],[20D EMA]])/Table2[[#This Row],[20D EMA]]</f>
        <v>3.515316475691696E-2</v>
      </c>
      <c r="T91" s="1">
        <f>(Table2[[#This Row],[Close Price]]-Table2[[#This Row],[50D EMA]])/Table2[[#This Row],[50D EMA]]</f>
        <v>7.1316306851402472E-2</v>
      </c>
      <c r="U91" s="1">
        <f>(Table2[[#This Row],[Close Price]]-Table2[[#This Row],[200D EMA]])/Table2[[#This Row],[200D EMA]]</f>
        <v>0.22764707929514533</v>
      </c>
      <c r="V91">
        <v>1.7394442205413601</v>
      </c>
      <c r="W91">
        <v>830.05</v>
      </c>
      <c r="X91">
        <v>859.8</v>
      </c>
      <c r="Y91">
        <v>807</v>
      </c>
      <c r="Z91">
        <v>906.95</v>
      </c>
      <c r="AA91">
        <v>807</v>
      </c>
      <c r="AB91">
        <v>906.95</v>
      </c>
      <c r="AC91" s="1">
        <f>(Table2[[#This Row],[Close Price]]/Table2[[#This Row],[Day Low]])-1</f>
        <v>2.6323715438828943E-2</v>
      </c>
      <c r="AD91" s="1">
        <f>(Table2[[#This Row],[Day High]]/Table2[[#This Row],[Close Price]])-1</f>
        <v>9.273388895410184E-3</v>
      </c>
      <c r="AE91" s="1">
        <f>(Table2[[#This Row],[Close Price]]/Table2[[#This Row],[Current Week Low]])-1</f>
        <v>5.5638166047087934E-2</v>
      </c>
      <c r="AF91" s="1">
        <f>(Table2[[#This Row],[Current Week High]]/Table2[[#This Row],[Close Price]])-1</f>
        <v>6.4620260593966528E-2</v>
      </c>
      <c r="AG91" s="1">
        <f>(Table2[[#This Row],[Close Price]]/Table2[[#This Row],[Current Month Low]])-1</f>
        <v>5.5638166047087934E-2</v>
      </c>
      <c r="AH91" s="1">
        <f>(Table2[[#This Row],[Current Month High]]/Table2[[#This Row],[Close Price]])-1</f>
        <v>6.4620260593966528E-2</v>
      </c>
      <c r="AI91">
        <v>13.863129475290499</v>
      </c>
      <c r="AJ91">
        <v>157.83898305084699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0.12</v>
      </c>
      <c r="AM91" t="s">
        <v>3219</v>
      </c>
      <c r="AN91">
        <v>5.82</v>
      </c>
      <c r="AO91" t="s">
        <v>3219</v>
      </c>
      <c r="AP91">
        <v>0.126391689562422</v>
      </c>
      <c r="AQ91">
        <f>(Table2[[#This Row],[Sharpe Ratio]]-AVERAGE(Table2[Sharpe Ratio]))/_xlfn.STDEV.P(Table2[Sharpe Ratio])</f>
        <v>0.7811221435582667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2.5265726219933997</v>
      </c>
      <c r="AS91">
        <f>_xlfn.RANK.AVG(Table2[[#This Row],[1Y Return vs Nifty Z-Score]],Table2[1Y Return vs Nifty Z-Score])</f>
        <v>45</v>
      </c>
      <c r="AT91">
        <f>_xlfn.RANK.AVG(Table2[[#This Row],[6M Return vs Nifty Z-Score]],Table2[6M Return vs Nifty Z-Score])</f>
        <v>286</v>
      </c>
      <c r="AU91">
        <f>_xlfn.RANK.AVG(Table2[[#This Row],[Sharpe Ratio Z-Score]],Table2[Sharpe Ratio Z-Score])</f>
        <v>155</v>
      </c>
      <c r="AV91">
        <f>(Table2[[#This Row],[Rank 1Y]]+Table2[[#This Row],[Rank 6M]]+Table2[[#This Row],[Rank Sharpe]])/3</f>
        <v>162</v>
      </c>
    </row>
    <row r="92" spans="1:48" x14ac:dyDescent="0.3">
      <c r="A92" t="s">
        <v>927</v>
      </c>
      <c r="B92" t="s">
        <v>928</v>
      </c>
      <c r="C92" t="s">
        <v>3175</v>
      </c>
      <c r="D92" t="s">
        <v>290</v>
      </c>
      <c r="E92">
        <v>16772.118181500002</v>
      </c>
      <c r="F92">
        <v>2403.85</v>
      </c>
      <c r="G92">
        <v>52.242954252597897</v>
      </c>
      <c r="H92">
        <f>(Table2[[#This Row],[1Y Return vs Nifty]]-AVERAGE(Table2[1Y Return vs Nifty]))/_xlfn.STDEV.P(Table2[1Y Return vs Nifty])</f>
        <v>0.6469022274900873</v>
      </c>
      <c r="I92">
        <v>-14.4907985274473</v>
      </c>
      <c r="J92">
        <f>(Table2[[#This Row],[1M Return vs Nifty]]-AVERAGE(Table2[1M Return vs Nifty]))/_xlfn.STDEV.P(Table2[1M Return vs Nifty])</f>
        <v>-1.4491671232854006</v>
      </c>
      <c r="K92">
        <v>63.150047159390397</v>
      </c>
      <c r="L92">
        <f>(Table2[[#This Row],[6M Return vs Nifty]]-AVERAGE(Table2[6M Return vs Nifty]))/_xlfn.STDEV.P(Table2[6M Return vs Nifty])</f>
        <v>1.561229896980316</v>
      </c>
      <c r="M92">
        <v>-4.47303692688768</v>
      </c>
      <c r="N92">
        <f>(Table2[[#This Row],[1W Return vs Nifty]]-AVERAGE(Table2[1W Return vs Nifty]))/_xlfn.STDEV.P(Table2[1W Return vs Nifty])</f>
        <v>-1.5004298009590116</v>
      </c>
      <c r="O92">
        <v>2528.1999999999998</v>
      </c>
      <c r="P92">
        <v>2574.0829469033401</v>
      </c>
      <c r="Q92">
        <v>2190.3517397927599</v>
      </c>
      <c r="R92">
        <v>29.040768904300901</v>
      </c>
      <c r="S92" s="1">
        <f>(Table2[[#This Row],[Close Price]]-Table2[[#This Row],[20D EMA]])/Table2[[#This Row],[20D EMA]]</f>
        <v>-4.9185191045012226E-2</v>
      </c>
      <c r="T92" s="1">
        <f>(Table2[[#This Row],[Close Price]]-Table2[[#This Row],[50D EMA]])/Table2[[#This Row],[50D EMA]]</f>
        <v>-6.6133434863912599E-2</v>
      </c>
      <c r="U92" s="1">
        <f>(Table2[[#This Row],[Close Price]]-Table2[[#This Row],[200D EMA]])/Table2[[#This Row],[200D EMA]]</f>
        <v>9.7472134876127325E-2</v>
      </c>
      <c r="V92">
        <v>0.43132740256634</v>
      </c>
      <c r="W92">
        <v>2375</v>
      </c>
      <c r="X92">
        <v>2442.6999999999998</v>
      </c>
      <c r="Y92">
        <v>2339.9499999999998</v>
      </c>
      <c r="Z92">
        <v>2442.6999999999998</v>
      </c>
      <c r="AA92">
        <v>2339.9499999999998</v>
      </c>
      <c r="AB92">
        <v>2442.6999999999998</v>
      </c>
      <c r="AC92" s="1">
        <f>(Table2[[#This Row],[Close Price]]/Table2[[#This Row],[Day Low]])-1</f>
        <v>1.2147368421052684E-2</v>
      </c>
      <c r="AD92" s="1">
        <f>(Table2[[#This Row],[Day High]]/Table2[[#This Row],[Close Price]])-1</f>
        <v>1.6161574141481339E-2</v>
      </c>
      <c r="AE92" s="1">
        <f>(Table2[[#This Row],[Close Price]]/Table2[[#This Row],[Current Week Low]])-1</f>
        <v>2.7308275817859329E-2</v>
      </c>
      <c r="AF92" s="1">
        <f>(Table2[[#This Row],[Current Week High]]/Table2[[#This Row],[Close Price]])-1</f>
        <v>1.6161574141481339E-2</v>
      </c>
      <c r="AG92" s="1">
        <f>(Table2[[#This Row],[Close Price]]/Table2[[#This Row],[Current Month Low]])-1</f>
        <v>2.7308275817859329E-2</v>
      </c>
      <c r="AH92" s="1">
        <f>(Table2[[#This Row],[Current Month High]]/Table2[[#This Row],[Close Price]])-1</f>
        <v>1.6161574141481339E-2</v>
      </c>
      <c r="AI92">
        <v>23.759801984316798</v>
      </c>
      <c r="AJ92">
        <v>90.887794806638595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0.02</v>
      </c>
      <c r="AM92" t="s">
        <v>3219</v>
      </c>
      <c r="AN92">
        <v>-6.26</v>
      </c>
      <c r="AO92" t="s">
        <v>3218</v>
      </c>
      <c r="AP92">
        <v>7.7647452902555994E-2</v>
      </c>
      <c r="AQ92">
        <f>(Table2[[#This Row],[Sharpe Ratio]]-AVERAGE(Table2[Sharpe Ratio]))/_xlfn.STDEV.P(Table2[Sharpe Ratio])</f>
        <v>0.21533810789743235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140</v>
      </c>
      <c r="AT92">
        <f>_xlfn.RANK.AVG(Table2[[#This Row],[6M Return vs Nifty Z-Score]],Table2[6M Return vs Nifty Z-Score])</f>
        <v>56</v>
      </c>
      <c r="AU92">
        <f>_xlfn.RANK.AVG(Table2[[#This Row],[Sharpe Ratio Z-Score]],Table2[Sharpe Ratio Z-Score])</f>
        <v>290</v>
      </c>
      <c r="AV92">
        <f>(Table2[[#This Row],[Rank 1Y]]+Table2[[#This Row],[Rank 6M]]+Table2[[#This Row],[Rank Sharpe]])/3</f>
        <v>162</v>
      </c>
    </row>
    <row r="93" spans="1:48" x14ac:dyDescent="0.3">
      <c r="A93" t="s">
        <v>1372</v>
      </c>
      <c r="B93" t="s">
        <v>1373</v>
      </c>
      <c r="C93" t="s">
        <v>3177</v>
      </c>
      <c r="D93" t="s">
        <v>51</v>
      </c>
      <c r="E93">
        <v>8493.1403597999997</v>
      </c>
      <c r="F93">
        <v>868.5</v>
      </c>
      <c r="G93">
        <v>122.904788437402</v>
      </c>
      <c r="H93">
        <f>(Table2[[#This Row],[1Y Return vs Nifty]]-AVERAGE(Table2[1Y Return vs Nifty]))/_xlfn.STDEV.P(Table2[1Y Return vs Nifty])</f>
        <v>2.0265177023638214</v>
      </c>
      <c r="I93">
        <v>4.52386840526162</v>
      </c>
      <c r="J93">
        <f>(Table2[[#This Row],[1M Return vs Nifty]]-AVERAGE(Table2[1M Return vs Nifty]))/_xlfn.STDEV.P(Table2[1M Return vs Nifty])</f>
        <v>0.59964019125900347</v>
      </c>
      <c r="K93">
        <v>80.876222844262998</v>
      </c>
      <c r="L93">
        <f>(Table2[[#This Row],[6M Return vs Nifty]]-AVERAGE(Table2[6M Return vs Nifty]))/_xlfn.STDEV.P(Table2[6M Return vs Nifty])</f>
        <v>2.0859594223355824</v>
      </c>
      <c r="M93">
        <v>-1.3124981273110901</v>
      </c>
      <c r="N93">
        <f>(Table2[[#This Row],[1W Return vs Nifty]]-AVERAGE(Table2[1W Return vs Nifty]))/_xlfn.STDEV.P(Table2[1W Return vs Nifty])</f>
        <v>-0.86296391703652109</v>
      </c>
      <c r="O93">
        <v>877.87</v>
      </c>
      <c r="P93">
        <v>844.70617927413696</v>
      </c>
      <c r="Q93">
        <v>676.39777582945806</v>
      </c>
      <c r="R93">
        <v>41.895117664852897</v>
      </c>
      <c r="S93" s="1">
        <f>(Table2[[#This Row],[Close Price]]-Table2[[#This Row],[20D EMA]])/Table2[[#This Row],[20D EMA]]</f>
        <v>-1.0673562144736698E-2</v>
      </c>
      <c r="T93" s="1">
        <f>(Table2[[#This Row],[Close Price]]-Table2[[#This Row],[50D EMA]])/Table2[[#This Row],[50D EMA]]</f>
        <v>2.8168162267155749E-2</v>
      </c>
      <c r="U93" s="1">
        <f>(Table2[[#This Row],[Close Price]]-Table2[[#This Row],[200D EMA]])/Table2[[#This Row],[200D EMA]]</f>
        <v>0.284007770331547</v>
      </c>
      <c r="V93">
        <v>1.7507219703264001</v>
      </c>
      <c r="W93">
        <v>861.1</v>
      </c>
      <c r="X93">
        <v>895</v>
      </c>
      <c r="Y93">
        <v>861.1</v>
      </c>
      <c r="Z93">
        <v>943.2</v>
      </c>
      <c r="AA93">
        <v>861.1</v>
      </c>
      <c r="AB93">
        <v>943.2</v>
      </c>
      <c r="AC93" s="1">
        <f>(Table2[[#This Row],[Close Price]]/Table2[[#This Row],[Day Low]])-1</f>
        <v>8.5936592730229133E-3</v>
      </c>
      <c r="AD93" s="1">
        <f>(Table2[[#This Row],[Day High]]/Table2[[#This Row],[Close Price]])-1</f>
        <v>3.0512377662636814E-2</v>
      </c>
      <c r="AE93" s="1">
        <f>(Table2[[#This Row],[Close Price]]/Table2[[#This Row],[Current Week Low]])-1</f>
        <v>8.5936592730229133E-3</v>
      </c>
      <c r="AF93" s="1">
        <f>(Table2[[#This Row],[Current Week High]]/Table2[[#This Row],[Close Price]])-1</f>
        <v>8.6010362694300513E-2</v>
      </c>
      <c r="AG93" s="1">
        <f>(Table2[[#This Row],[Close Price]]/Table2[[#This Row],[Current Month Low]])-1</f>
        <v>8.5936592730229133E-3</v>
      </c>
      <c r="AH93" s="1">
        <f>(Table2[[#This Row],[Current Month High]]/Table2[[#This Row],[Close Price]])-1</f>
        <v>8.6010362694300513E-2</v>
      </c>
      <c r="AI93">
        <v>10.4778353483016</v>
      </c>
      <c r="AJ93">
        <v>177.34312629730101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0.03</v>
      </c>
      <c r="AM93" t="s">
        <v>3219</v>
      </c>
      <c r="AN93">
        <v>-0.54</v>
      </c>
      <c r="AO93" t="s">
        <v>3218</v>
      </c>
      <c r="AP93">
        <v>3.2461455143152997E-2</v>
      </c>
      <c r="AQ93">
        <f>(Table2[[#This Row],[Sharpe Ratio]]-AVERAGE(Table2[Sharpe Ratio]))/_xlfn.STDEV.P(Table2[Sharpe Ratio])</f>
        <v>-0.30914474216894355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3.540008656752943</v>
      </c>
      <c r="AS93">
        <f>_xlfn.RANK.AVG(Table2[[#This Row],[1Y Return vs Nifty Z-Score]],Table2[1Y Return vs Nifty Z-Score])</f>
        <v>35</v>
      </c>
      <c r="AT93">
        <f>_xlfn.RANK.AVG(Table2[[#This Row],[6M Return vs Nifty Z-Score]],Table2[6M Return vs Nifty Z-Score])</f>
        <v>28</v>
      </c>
      <c r="AU93">
        <f>_xlfn.RANK.AVG(Table2[[#This Row],[Sharpe Ratio Z-Score]],Table2[Sharpe Ratio Z-Score])</f>
        <v>425</v>
      </c>
      <c r="AV93">
        <f>(Table2[[#This Row],[Rank 1Y]]+Table2[[#This Row],[Rank 6M]]+Table2[[#This Row],[Rank Sharpe]])/3</f>
        <v>162.66666666666666</v>
      </c>
    </row>
    <row r="94" spans="1:48" x14ac:dyDescent="0.3">
      <c r="A94" t="s">
        <v>311</v>
      </c>
      <c r="B94" t="s">
        <v>312</v>
      </c>
      <c r="C94" t="s">
        <v>3173</v>
      </c>
      <c r="D94" t="s">
        <v>97</v>
      </c>
      <c r="E94">
        <v>91501.680014719997</v>
      </c>
      <c r="F94">
        <v>2004.7</v>
      </c>
      <c r="G94">
        <v>110.985226555964</v>
      </c>
      <c r="H94">
        <f>(Table2[[#This Row],[1Y Return vs Nifty]]-AVERAGE(Table2[1Y Return vs Nifty]))/_xlfn.STDEV.P(Table2[1Y Return vs Nifty])</f>
        <v>1.7937978442528737</v>
      </c>
      <c r="I94">
        <v>11.1052365945372</v>
      </c>
      <c r="J94">
        <f>(Table2[[#This Row],[1M Return vs Nifty]]-AVERAGE(Table2[1M Return vs Nifty]))/_xlfn.STDEV.P(Table2[1M Return vs Nifty])</f>
        <v>1.3087746364541832</v>
      </c>
      <c r="K94">
        <v>49.808060084103197</v>
      </c>
      <c r="L94">
        <f>(Table2[[#This Row],[6M Return vs Nifty]]-AVERAGE(Table2[6M Return vs Nifty]))/_xlfn.STDEV.P(Table2[6M Return vs Nifty])</f>
        <v>1.1662809429718042</v>
      </c>
      <c r="M94">
        <v>3.40445159904049</v>
      </c>
      <c r="N94">
        <f>(Table2[[#This Row],[1W Return vs Nifty]]-AVERAGE(Table2[1W Return vs Nifty]))/_xlfn.STDEV.P(Table2[1W Return vs Nifty])</f>
        <v>8.8422766502844405E-2</v>
      </c>
      <c r="O94">
        <v>1812.25</v>
      </c>
      <c r="P94">
        <v>1741.11525646057</v>
      </c>
      <c r="Q94">
        <v>1467.13998069852</v>
      </c>
      <c r="R94">
        <v>83.564132439423005</v>
      </c>
      <c r="S94" s="1">
        <f>(Table2[[#This Row],[Close Price]]-Table2[[#This Row],[20D EMA]])/Table2[[#This Row],[20D EMA]]</f>
        <v>0.10619395778728102</v>
      </c>
      <c r="T94" s="1">
        <f>(Table2[[#This Row],[Close Price]]-Table2[[#This Row],[50D EMA]])/Table2[[#This Row],[50D EMA]]</f>
        <v>0.15138845206333951</v>
      </c>
      <c r="U94" s="1">
        <f>(Table2[[#This Row],[Close Price]]-Table2[[#This Row],[200D EMA]])/Table2[[#This Row],[200D EMA]]</f>
        <v>0.36639995254273028</v>
      </c>
      <c r="V94">
        <v>1.0102709808841199</v>
      </c>
      <c r="W94">
        <v>1914.95</v>
      </c>
      <c r="X94">
        <v>2018.85</v>
      </c>
      <c r="Y94">
        <v>1848.15</v>
      </c>
      <c r="Z94">
        <v>2018.85</v>
      </c>
      <c r="AA94">
        <v>1848.15</v>
      </c>
      <c r="AB94">
        <v>2018.85</v>
      </c>
      <c r="AC94" s="1">
        <f>(Table2[[#This Row],[Close Price]]/Table2[[#This Row],[Day Low]])-1</f>
        <v>4.6868064440324764E-2</v>
      </c>
      <c r="AD94" s="1">
        <f>(Table2[[#This Row],[Day High]]/Table2[[#This Row],[Close Price]])-1</f>
        <v>7.0584127300843402E-3</v>
      </c>
      <c r="AE94" s="1">
        <f>(Table2[[#This Row],[Close Price]]/Table2[[#This Row],[Current Week Low]])-1</f>
        <v>8.4706327949571225E-2</v>
      </c>
      <c r="AF94" s="1">
        <f>(Table2[[#This Row],[Current Week High]]/Table2[[#This Row],[Close Price]])-1</f>
        <v>7.0584127300843402E-3</v>
      </c>
      <c r="AG94" s="1">
        <f>(Table2[[#This Row],[Close Price]]/Table2[[#This Row],[Current Month Low]])-1</f>
        <v>8.4706327949571225E-2</v>
      </c>
      <c r="AH94" s="1">
        <f>(Table2[[#This Row],[Current Month High]]/Table2[[#This Row],[Close Price]])-1</f>
        <v>7.0584127300843402E-3</v>
      </c>
      <c r="AI94">
        <v>0.70584127300843402</v>
      </c>
      <c r="AJ94">
        <v>176.415029300241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0.09</v>
      </c>
      <c r="AM94" t="s">
        <v>3219</v>
      </c>
      <c r="AN94">
        <v>16.25</v>
      </c>
      <c r="AO94" t="s">
        <v>3219</v>
      </c>
      <c r="AP94">
        <v>5.6613020765799001E-2</v>
      </c>
      <c r="AQ94">
        <f>(Table2[[#This Row],[Sharpe Ratio]]-AVERAGE(Table2[Sharpe Ratio]))/_xlfn.STDEV.P(Table2[Sharpe Ratio])</f>
        <v>-2.8812723414427477E-2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4.3284634667672783</v>
      </c>
      <c r="AS94">
        <f>_xlfn.RANK.AVG(Table2[[#This Row],[1Y Return vs Nifty Z-Score]],Table2[1Y Return vs Nifty Z-Score])</f>
        <v>47</v>
      </c>
      <c r="AT94">
        <f>_xlfn.RANK.AVG(Table2[[#This Row],[6M Return vs Nifty Z-Score]],Table2[6M Return vs Nifty Z-Score])</f>
        <v>84</v>
      </c>
      <c r="AU94">
        <f>_xlfn.RANK.AVG(Table2[[#This Row],[Sharpe Ratio Z-Score]],Table2[Sharpe Ratio Z-Score])</f>
        <v>364</v>
      </c>
      <c r="AV94">
        <f>(Table2[[#This Row],[Rank 1Y]]+Table2[[#This Row],[Rank 6M]]+Table2[[#This Row],[Rank Sharpe]])/3</f>
        <v>165</v>
      </c>
    </row>
    <row r="95" spans="1:48" x14ac:dyDescent="0.3">
      <c r="A95" t="s">
        <v>1166</v>
      </c>
      <c r="B95" t="s">
        <v>1167</v>
      </c>
      <c r="C95" t="s">
        <v>3186</v>
      </c>
      <c r="D95" t="s">
        <v>460</v>
      </c>
      <c r="E95">
        <v>10806.62136578</v>
      </c>
      <c r="F95">
        <v>1623.8</v>
      </c>
      <c r="G95">
        <v>50.6184748647023</v>
      </c>
      <c r="H95">
        <f>(Table2[[#This Row],[1Y Return vs Nifty]]-AVERAGE(Table2[1Y Return vs Nifty]))/_xlfn.STDEV.P(Table2[1Y Return vs Nifty])</f>
        <v>0.61518557410839314</v>
      </c>
      <c r="I95">
        <v>19.851403394942299</v>
      </c>
      <c r="J95">
        <f>(Table2[[#This Row],[1M Return vs Nifty]]-AVERAGE(Table2[1M Return vs Nifty]))/_xlfn.STDEV.P(Table2[1M Return vs Nifty])</f>
        <v>2.2511635080715382</v>
      </c>
      <c r="K95">
        <v>13.0725048523085</v>
      </c>
      <c r="L95">
        <f>(Table2[[#This Row],[6M Return vs Nifty]]-AVERAGE(Table2[6M Return vs Nifty]))/_xlfn.STDEV.P(Table2[6M Return vs Nifty])</f>
        <v>7.8836544184083451E-2</v>
      </c>
      <c r="M95">
        <v>-3.9607626932938</v>
      </c>
      <c r="N95">
        <f>(Table2[[#This Row],[1W Return vs Nifty]]-AVERAGE(Table2[1W Return vs Nifty]))/_xlfn.STDEV.P(Table2[1W Return vs Nifty])</f>
        <v>-1.3971064855887376</v>
      </c>
      <c r="O95">
        <v>1609.33</v>
      </c>
      <c r="P95">
        <v>1654.4219089723699</v>
      </c>
      <c r="Q95">
        <v>1568.13791075889</v>
      </c>
      <c r="R95">
        <v>53.139762616924699</v>
      </c>
      <c r="S95" s="1">
        <f>(Table2[[#This Row],[Close Price]]-Table2[[#This Row],[20D EMA]])/Table2[[#This Row],[20D EMA]]</f>
        <v>8.991319368929945E-3</v>
      </c>
      <c r="T95" s="1">
        <f>(Table2[[#This Row],[Close Price]]-Table2[[#This Row],[50D EMA]])/Table2[[#This Row],[50D EMA]]</f>
        <v>-1.8509129265212948E-2</v>
      </c>
      <c r="U95" s="1">
        <f>(Table2[[#This Row],[Close Price]]-Table2[[#This Row],[200D EMA]])/Table2[[#This Row],[200D EMA]]</f>
        <v>3.5495659443736442E-2</v>
      </c>
      <c r="V95">
        <v>1.5629140069937699</v>
      </c>
      <c r="W95">
        <v>1614.15</v>
      </c>
      <c r="X95">
        <v>1674.9</v>
      </c>
      <c r="Y95">
        <v>1601.1</v>
      </c>
      <c r="Z95">
        <v>1674.9</v>
      </c>
      <c r="AA95">
        <v>1601.1</v>
      </c>
      <c r="AB95">
        <v>1674.9</v>
      </c>
      <c r="AC95" s="1">
        <f>(Table2[[#This Row],[Close Price]]/Table2[[#This Row],[Day Low]])-1</f>
        <v>5.9783787132545729E-3</v>
      </c>
      <c r="AD95" s="1">
        <f>(Table2[[#This Row],[Day High]]/Table2[[#This Row],[Close Price]])-1</f>
        <v>3.1469392782362382E-2</v>
      </c>
      <c r="AE95" s="1">
        <f>(Table2[[#This Row],[Close Price]]/Table2[[#This Row],[Current Week Low]])-1</f>
        <v>1.4177752794953591E-2</v>
      </c>
      <c r="AF95" s="1">
        <f>(Table2[[#This Row],[Current Week High]]/Table2[[#This Row],[Close Price]])-1</f>
        <v>3.1469392782362382E-2</v>
      </c>
      <c r="AG95" s="1">
        <f>(Table2[[#This Row],[Close Price]]/Table2[[#This Row],[Current Month Low]])-1</f>
        <v>1.4177752794953591E-2</v>
      </c>
      <c r="AH95" s="1">
        <f>(Table2[[#This Row],[Current Month High]]/Table2[[#This Row],[Close Price]])-1</f>
        <v>3.1469392782362382E-2</v>
      </c>
      <c r="AI95">
        <v>46.569774602783497</v>
      </c>
      <c r="AJ95">
        <v>70.609882098209695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-0.05</v>
      </c>
      <c r="AM95" t="s">
        <v>3218</v>
      </c>
      <c r="AN95">
        <v>7.92</v>
      </c>
      <c r="AO95" t="s">
        <v>3219</v>
      </c>
      <c r="AP95">
        <v>0.15333913622870399</v>
      </c>
      <c r="AQ95">
        <f>(Table2[[#This Row],[Sharpe Ratio]]-AVERAGE(Table2[Sharpe Ratio]))/_xlfn.STDEV.P(Table2[Sharpe Ratio])</f>
        <v>1.0939065088565216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145</v>
      </c>
      <c r="AT95">
        <f>_xlfn.RANK.AVG(Table2[[#This Row],[6M Return vs Nifty Z-Score]],Table2[6M Return vs Nifty Z-Score])</f>
        <v>251</v>
      </c>
      <c r="AU95">
        <f>_xlfn.RANK.AVG(Table2[[#This Row],[Sharpe Ratio Z-Score]],Table2[Sharpe Ratio Z-Score])</f>
        <v>99</v>
      </c>
      <c r="AV95">
        <f>(Table2[[#This Row],[Rank 1Y]]+Table2[[#This Row],[Rank 6M]]+Table2[[#This Row],[Rank Sharpe]])/3</f>
        <v>165</v>
      </c>
    </row>
    <row r="96" spans="1:48" x14ac:dyDescent="0.3">
      <c r="A96" t="s">
        <v>799</v>
      </c>
      <c r="B96" t="s">
        <v>800</v>
      </c>
      <c r="C96" t="s">
        <v>3182</v>
      </c>
      <c r="D96" t="s">
        <v>250</v>
      </c>
      <c r="E96">
        <v>20340.610920750001</v>
      </c>
      <c r="F96">
        <v>6013.75</v>
      </c>
      <c r="G96">
        <v>75.064095327886093</v>
      </c>
      <c r="H96">
        <f>(Table2[[#This Row],[1Y Return vs Nifty]]-AVERAGE(Table2[1Y Return vs Nifty]))/_xlfn.STDEV.P(Table2[1Y Return vs Nifty])</f>
        <v>1.0924666505618417</v>
      </c>
      <c r="I96">
        <v>-3.8618547217964401</v>
      </c>
      <c r="J96">
        <f>(Table2[[#This Row],[1M Return vs Nifty]]-AVERAGE(Table2[1M Return vs Nifty]))/_xlfn.STDEV.P(Table2[1M Return vs Nifty])</f>
        <v>-0.30391131144476119</v>
      </c>
      <c r="K96">
        <v>58.274279544261297</v>
      </c>
      <c r="L96">
        <f>(Table2[[#This Row],[6M Return vs Nifty]]-AVERAGE(Table2[6M Return vs Nifty]))/_xlfn.STDEV.P(Table2[6M Return vs Nifty])</f>
        <v>1.4168976240799271</v>
      </c>
      <c r="M96">
        <v>-8.1483547552325</v>
      </c>
      <c r="N96">
        <f>(Table2[[#This Row],[1W Return vs Nifty]]-AVERAGE(Table2[1W Return vs Nifty]))/_xlfn.STDEV.P(Table2[1W Return vs Nifty])</f>
        <v>-2.2417242057155011</v>
      </c>
      <c r="O96">
        <v>6131.39</v>
      </c>
      <c r="P96">
        <v>5768.3277812322303</v>
      </c>
      <c r="Q96">
        <v>4645.5320820219504</v>
      </c>
      <c r="R96">
        <v>38.487139712556001</v>
      </c>
      <c r="S96" s="1">
        <f>(Table2[[#This Row],[Close Price]]-Table2[[#This Row],[20D EMA]])/Table2[[#This Row],[20D EMA]]</f>
        <v>-1.9186513987855987E-2</v>
      </c>
      <c r="T96" s="1">
        <f>(Table2[[#This Row],[Close Price]]-Table2[[#This Row],[50D EMA]])/Table2[[#This Row],[50D EMA]]</f>
        <v>4.254651054440297E-2</v>
      </c>
      <c r="U96" s="1">
        <f>(Table2[[#This Row],[Close Price]]-Table2[[#This Row],[200D EMA]])/Table2[[#This Row],[200D EMA]]</f>
        <v>0.2945234030936964</v>
      </c>
      <c r="V96">
        <v>0.74058625781315601</v>
      </c>
      <c r="W96">
        <v>5981.55</v>
      </c>
      <c r="X96">
        <v>6065.4</v>
      </c>
      <c r="Y96">
        <v>5981.55</v>
      </c>
      <c r="Z96">
        <v>6266.2</v>
      </c>
      <c r="AA96">
        <v>5981.55</v>
      </c>
      <c r="AB96">
        <v>6266.2</v>
      </c>
      <c r="AC96" s="1">
        <f>(Table2[[#This Row],[Close Price]]/Table2[[#This Row],[Day Low]])-1</f>
        <v>5.3832200683769926E-3</v>
      </c>
      <c r="AD96" s="1">
        <f>(Table2[[#This Row],[Day High]]/Table2[[#This Row],[Close Price]])-1</f>
        <v>8.5886510081063516E-3</v>
      </c>
      <c r="AE96" s="1">
        <f>(Table2[[#This Row],[Close Price]]/Table2[[#This Row],[Current Week Low]])-1</f>
        <v>5.3832200683769926E-3</v>
      </c>
      <c r="AF96" s="1">
        <f>(Table2[[#This Row],[Current Week High]]/Table2[[#This Row],[Close Price]])-1</f>
        <v>4.1978798586572497E-2</v>
      </c>
      <c r="AG96" s="1">
        <f>(Table2[[#This Row],[Close Price]]/Table2[[#This Row],[Current Month Low]])-1</f>
        <v>5.3832200683769926E-3</v>
      </c>
      <c r="AH96" s="1">
        <f>(Table2[[#This Row],[Current Month High]]/Table2[[#This Row],[Close Price]])-1</f>
        <v>4.1978798586572497E-2</v>
      </c>
      <c r="AI96">
        <v>19.043857825815799</v>
      </c>
      <c r="AJ96">
        <v>100.96073517126101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0.4</v>
      </c>
      <c r="AM96" t="s">
        <v>3219</v>
      </c>
      <c r="AN96">
        <v>-1.73</v>
      </c>
      <c r="AO96" t="s">
        <v>3218</v>
      </c>
      <c r="AP96">
        <v>5.8574021740889E-2</v>
      </c>
      <c r="AQ96">
        <f>(Table2[[#This Row],[Sharpe Ratio]]-AVERAGE(Table2[Sharpe Ratio]))/_xlfn.STDEV.P(Table2[Sharpe Ratio])</f>
        <v>-6.0509956359561783E-3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-4.2322238154449465E-2</v>
      </c>
      <c r="AS96">
        <f>_xlfn.RANK.AVG(Table2[[#This Row],[1Y Return vs Nifty Z-Score]],Table2[1Y Return vs Nifty Z-Score])</f>
        <v>79</v>
      </c>
      <c r="AT96">
        <f>_xlfn.RANK.AVG(Table2[[#This Row],[6M Return vs Nifty Z-Score]],Table2[6M Return vs Nifty Z-Score])</f>
        <v>62</v>
      </c>
      <c r="AU96">
        <f>_xlfn.RANK.AVG(Table2[[#This Row],[Sharpe Ratio Z-Score]],Table2[Sharpe Ratio Z-Score])</f>
        <v>358</v>
      </c>
      <c r="AV96">
        <f>(Table2[[#This Row],[Rank 1Y]]+Table2[[#This Row],[Rank 6M]]+Table2[[#This Row],[Rank Sharpe]])/3</f>
        <v>166.33333333333334</v>
      </c>
    </row>
    <row r="97" spans="1:48" x14ac:dyDescent="0.3">
      <c r="A97" t="s">
        <v>377</v>
      </c>
      <c r="B97" t="s">
        <v>378</v>
      </c>
      <c r="C97" t="s">
        <v>3187</v>
      </c>
      <c r="D97" t="s">
        <v>379</v>
      </c>
      <c r="E97">
        <v>64856.023954019998</v>
      </c>
      <c r="F97">
        <v>1002.3</v>
      </c>
      <c r="G97">
        <v>16.879491446896701</v>
      </c>
      <c r="H97">
        <f>(Table2[[#This Row],[1Y Return vs Nifty]]-AVERAGE(Table2[1Y Return vs Nifty]))/_xlfn.STDEV.P(Table2[1Y Return vs Nifty])</f>
        <v>-4.3540938820461166E-2</v>
      </c>
      <c r="I97">
        <v>14.8183733207196</v>
      </c>
      <c r="J97">
        <f>(Table2[[#This Row],[1M Return vs Nifty]]-AVERAGE(Table2[1M Return vs Nifty]))/_xlfn.STDEV.P(Table2[1M Return vs Nifty])</f>
        <v>1.7088606180508201</v>
      </c>
      <c r="K97">
        <v>45.236132200193502</v>
      </c>
      <c r="L97">
        <f>(Table2[[#This Row],[6M Return vs Nifty]]-AVERAGE(Table2[6M Return vs Nifty]))/_xlfn.STDEV.P(Table2[6M Return vs Nifty])</f>
        <v>1.0309429213290562</v>
      </c>
      <c r="M97">
        <v>17.389672999166599</v>
      </c>
      <c r="N97">
        <f>(Table2[[#This Row],[1W Return vs Nifty]]-AVERAGE(Table2[1W Return vs Nifty]))/_xlfn.STDEV.P(Table2[1W Return vs Nifty])</f>
        <v>2.9091764692820843</v>
      </c>
      <c r="O97">
        <v>902.88</v>
      </c>
      <c r="P97">
        <v>899.42921315237902</v>
      </c>
      <c r="Q97">
        <v>850.92662498096604</v>
      </c>
      <c r="R97">
        <v>77.822180149890897</v>
      </c>
      <c r="S97" s="1">
        <f>(Table2[[#This Row],[Close Price]]-Table2[[#This Row],[20D EMA]])/Table2[[#This Row],[20D EMA]]</f>
        <v>0.11011430090377454</v>
      </c>
      <c r="T97" s="1">
        <f>(Table2[[#This Row],[Close Price]]-Table2[[#This Row],[50D EMA]])/Table2[[#This Row],[50D EMA]]</f>
        <v>0.11437341076244632</v>
      </c>
      <c r="U97" s="1">
        <f>(Table2[[#This Row],[Close Price]]-Table2[[#This Row],[200D EMA]])/Table2[[#This Row],[200D EMA]]</f>
        <v>0.17789239468493528</v>
      </c>
      <c r="V97">
        <v>2.7837346958245299</v>
      </c>
      <c r="W97">
        <v>992.2</v>
      </c>
      <c r="X97">
        <v>1024.25</v>
      </c>
      <c r="Y97">
        <v>974</v>
      </c>
      <c r="Z97">
        <v>1030.95</v>
      </c>
      <c r="AA97">
        <v>974</v>
      </c>
      <c r="AB97">
        <v>1030.95</v>
      </c>
      <c r="AC97" s="1">
        <f>(Table2[[#This Row],[Close Price]]/Table2[[#This Row],[Day Low]])-1</f>
        <v>1.0179399314654169E-2</v>
      </c>
      <c r="AD97" s="1">
        <f>(Table2[[#This Row],[Day High]]/Table2[[#This Row],[Close Price]])-1</f>
        <v>2.1899630849047336E-2</v>
      </c>
      <c r="AE97" s="1">
        <f>(Table2[[#This Row],[Close Price]]/Table2[[#This Row],[Current Week Low]])-1</f>
        <v>2.9055441478439414E-2</v>
      </c>
      <c r="AF97" s="1">
        <f>(Table2[[#This Row],[Current Week High]]/Table2[[#This Row],[Close Price]])-1</f>
        <v>2.8584256210715475E-2</v>
      </c>
      <c r="AG97" s="1">
        <f>(Table2[[#This Row],[Close Price]]/Table2[[#This Row],[Current Month Low]])-1</f>
        <v>2.9055441478439414E-2</v>
      </c>
      <c r="AH97" s="1">
        <f>(Table2[[#This Row],[Current Month High]]/Table2[[#This Row],[Close Price]])-1</f>
        <v>2.8584256210715475E-2</v>
      </c>
      <c r="AI97">
        <v>18.4276164820911</v>
      </c>
      <c r="AJ97">
        <v>75.043660495983204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0.08</v>
      </c>
      <c r="AM97" t="s">
        <v>3219</v>
      </c>
      <c r="AN97">
        <v>22.43</v>
      </c>
      <c r="AO97" t="s">
        <v>3219</v>
      </c>
      <c r="AP97">
        <v>0.157458936689299</v>
      </c>
      <c r="AQ97">
        <f>(Table2[[#This Row],[Sharpe Ratio]]-AVERAGE(Table2[Sharpe Ratio]))/_xlfn.STDEV.P(Table2[Sharpe Ratio])</f>
        <v>1.1417258510072215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6.7471649208487214</v>
      </c>
      <c r="AS97">
        <f>_xlfn.RANK.AVG(Table2[[#This Row],[1Y Return vs Nifty Z-Score]],Table2[1Y Return vs Nifty Z-Score])</f>
        <v>320</v>
      </c>
      <c r="AT97">
        <f>_xlfn.RANK.AVG(Table2[[#This Row],[6M Return vs Nifty Z-Score]],Table2[6M Return vs Nifty Z-Score])</f>
        <v>90</v>
      </c>
      <c r="AU97">
        <f>_xlfn.RANK.AVG(Table2[[#This Row],[Sharpe Ratio Z-Score]],Table2[Sharpe Ratio Z-Score])</f>
        <v>91</v>
      </c>
      <c r="AV97">
        <f>(Table2[[#This Row],[Rank 1Y]]+Table2[[#This Row],[Rank 6M]]+Table2[[#This Row],[Rank Sharpe]])/3</f>
        <v>167</v>
      </c>
    </row>
    <row r="98" spans="1:48" x14ac:dyDescent="0.3">
      <c r="A98" t="s">
        <v>795</v>
      </c>
      <c r="B98" t="s">
        <v>796</v>
      </c>
      <c r="C98" t="s">
        <v>3175</v>
      </c>
      <c r="D98" t="s">
        <v>125</v>
      </c>
      <c r="E98">
        <v>20373.597986600002</v>
      </c>
      <c r="F98">
        <v>813.7</v>
      </c>
      <c r="G98">
        <v>31.180403237348202</v>
      </c>
      <c r="H98">
        <f>(Table2[[#This Row],[1Y Return vs Nifty]]-AVERAGE(Table2[1Y Return vs Nifty]))/_xlfn.STDEV.P(Table2[1Y Return vs Nifty])</f>
        <v>0.23567286080029701</v>
      </c>
      <c r="I98">
        <v>-6.9674645295859401</v>
      </c>
      <c r="J98">
        <f>(Table2[[#This Row],[1M Return vs Nifty]]-AVERAGE(Table2[1M Return vs Nifty]))/_xlfn.STDEV.P(Table2[1M Return vs Nifty])</f>
        <v>-0.63853700396082236</v>
      </c>
      <c r="K98">
        <v>28.842069528217099</v>
      </c>
      <c r="L98">
        <f>(Table2[[#This Row],[6M Return vs Nifty]]-AVERAGE(Table2[6M Return vs Nifty]))/_xlfn.STDEV.P(Table2[6M Return vs Nifty])</f>
        <v>0.54564655072770096</v>
      </c>
      <c r="M98">
        <v>1.58895945388586</v>
      </c>
      <c r="N98">
        <f>(Table2[[#This Row],[1W Return vs Nifty]]-AVERAGE(Table2[1W Return vs Nifty]))/_xlfn.STDEV.P(Table2[1W Return vs Nifty])</f>
        <v>-0.27775350230941548</v>
      </c>
      <c r="O98">
        <v>807.51</v>
      </c>
      <c r="P98">
        <v>828.07560019342998</v>
      </c>
      <c r="Q98">
        <v>732.86380425469304</v>
      </c>
      <c r="R98">
        <v>57.486799788105898</v>
      </c>
      <c r="S98" s="1">
        <f>(Table2[[#This Row],[Close Price]]-Table2[[#This Row],[20D EMA]])/Table2[[#This Row],[20D EMA]]</f>
        <v>7.6655397456378924E-3</v>
      </c>
      <c r="T98" s="1">
        <f>(Table2[[#This Row],[Close Price]]-Table2[[#This Row],[50D EMA]])/Table2[[#This Row],[50D EMA]]</f>
        <v>-1.736025091196014E-2</v>
      </c>
      <c r="U98" s="1">
        <f>(Table2[[#This Row],[Close Price]]-Table2[[#This Row],[200D EMA]])/Table2[[#This Row],[200D EMA]]</f>
        <v>0.11030179860979177</v>
      </c>
      <c r="V98">
        <v>0.61549070544641205</v>
      </c>
      <c r="W98">
        <v>801.55</v>
      </c>
      <c r="X98">
        <v>841.3</v>
      </c>
      <c r="Y98">
        <v>760.8</v>
      </c>
      <c r="Z98">
        <v>841.3</v>
      </c>
      <c r="AA98">
        <v>760.8</v>
      </c>
      <c r="AB98">
        <v>841.3</v>
      </c>
      <c r="AC98" s="1">
        <f>(Table2[[#This Row],[Close Price]]/Table2[[#This Row],[Day Low]])-1</f>
        <v>1.5158131120953211E-2</v>
      </c>
      <c r="AD98" s="1">
        <f>(Table2[[#This Row],[Day High]]/Table2[[#This Row],[Close Price]])-1</f>
        <v>3.391913481627129E-2</v>
      </c>
      <c r="AE98" s="1">
        <f>(Table2[[#This Row],[Close Price]]/Table2[[#This Row],[Current Week Low]])-1</f>
        <v>6.9532071503680459E-2</v>
      </c>
      <c r="AF98" s="1">
        <f>(Table2[[#This Row],[Current Week High]]/Table2[[#This Row],[Close Price]])-1</f>
        <v>3.391913481627129E-2</v>
      </c>
      <c r="AG98" s="1">
        <f>(Table2[[#This Row],[Close Price]]/Table2[[#This Row],[Current Month Low]])-1</f>
        <v>6.9532071503680459E-2</v>
      </c>
      <c r="AH98" s="1">
        <f>(Table2[[#This Row],[Current Month High]]/Table2[[#This Row],[Close Price]])-1</f>
        <v>3.391913481627129E-2</v>
      </c>
      <c r="AI98">
        <v>23.8724345581909</v>
      </c>
      <c r="AJ98">
        <v>70.909472799831903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0.05</v>
      </c>
      <c r="AM98" t="s">
        <v>3219</v>
      </c>
      <c r="AN98">
        <v>3.45</v>
      </c>
      <c r="AO98" t="s">
        <v>3219</v>
      </c>
      <c r="AP98">
        <v>0.14538897706354101</v>
      </c>
      <c r="AQ98">
        <f>(Table2[[#This Row],[Sharpe Ratio]]-AVERAGE(Table2[Sharpe Ratio]))/_xlfn.STDEV.P(Table2[Sharpe Ratio])</f>
        <v>1.0016274325013184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232</v>
      </c>
      <c r="AT98">
        <f>_xlfn.RANK.AVG(Table2[[#This Row],[6M Return vs Nifty Z-Score]],Table2[6M Return vs Nifty Z-Score])</f>
        <v>152</v>
      </c>
      <c r="AU98">
        <f>_xlfn.RANK.AVG(Table2[[#This Row],[Sharpe Ratio Z-Score]],Table2[Sharpe Ratio Z-Score])</f>
        <v>118</v>
      </c>
      <c r="AV98">
        <f>(Table2[[#This Row],[Rank 1Y]]+Table2[[#This Row],[Rank 6M]]+Table2[[#This Row],[Rank Sharpe]])/3</f>
        <v>167.33333333333334</v>
      </c>
    </row>
    <row r="99" spans="1:48" x14ac:dyDescent="0.3">
      <c r="A99" t="s">
        <v>283</v>
      </c>
      <c r="B99" t="s">
        <v>284</v>
      </c>
      <c r="C99" t="s">
        <v>3187</v>
      </c>
      <c r="D99" t="s">
        <v>285</v>
      </c>
      <c r="E99">
        <v>96583.202853424998</v>
      </c>
      <c r="F99">
        <v>10673.35</v>
      </c>
      <c r="G99">
        <v>55.425252901776197</v>
      </c>
      <c r="H99">
        <f>(Table2[[#This Row],[1Y Return vs Nifty]]-AVERAGE(Table2[1Y Return vs Nifty]))/_xlfn.STDEV.P(Table2[1Y Return vs Nifty])</f>
        <v>0.70903404890012811</v>
      </c>
      <c r="I99">
        <v>-0.71577370832991805</v>
      </c>
      <c r="J99">
        <f>(Table2[[#This Row],[1M Return vs Nifty]]-AVERAGE(Table2[1M Return vs Nifty]))/_xlfn.STDEV.P(Table2[1M Return vs Nifty])</f>
        <v>3.5075104428324809E-2</v>
      </c>
      <c r="K99">
        <v>10.8006211545594</v>
      </c>
      <c r="L99">
        <f>(Table2[[#This Row],[6M Return vs Nifty]]-AVERAGE(Table2[6M Return vs Nifty]))/_xlfn.STDEV.P(Table2[6M Return vs Nifty])</f>
        <v>1.1584336174004688E-2</v>
      </c>
      <c r="M99">
        <v>1.61315347862624</v>
      </c>
      <c r="N99">
        <f>(Table2[[#This Row],[1W Return vs Nifty]]-AVERAGE(Table2[1W Return vs Nifty]))/_xlfn.STDEV.P(Table2[1W Return vs Nifty])</f>
        <v>-0.2728736807521433</v>
      </c>
      <c r="O99">
        <v>10372.07</v>
      </c>
      <c r="P99">
        <v>10504.404403681599</v>
      </c>
      <c r="Q99">
        <v>9629.8213262634799</v>
      </c>
      <c r="R99">
        <v>61.744533285740701</v>
      </c>
      <c r="S99" s="1">
        <f>(Table2[[#This Row],[Close Price]]-Table2[[#This Row],[20D EMA]])/Table2[[#This Row],[20D EMA]]</f>
        <v>2.9047239364948432E-2</v>
      </c>
      <c r="T99" s="1">
        <f>(Table2[[#This Row],[Close Price]]-Table2[[#This Row],[50D EMA]])/Table2[[#This Row],[50D EMA]]</f>
        <v>1.6083310373997847E-2</v>
      </c>
      <c r="U99" s="1">
        <f>(Table2[[#This Row],[Close Price]]-Table2[[#This Row],[200D EMA]])/Table2[[#This Row],[200D EMA]]</f>
        <v>0.10836428199249111</v>
      </c>
      <c r="V99">
        <v>1.98238900808496</v>
      </c>
      <c r="W99">
        <v>10428</v>
      </c>
      <c r="X99">
        <v>10740</v>
      </c>
      <c r="Y99">
        <v>10314.65</v>
      </c>
      <c r="Z99">
        <v>11597</v>
      </c>
      <c r="AA99">
        <v>10314.65</v>
      </c>
      <c r="AB99">
        <v>11597</v>
      </c>
      <c r="AC99" s="1">
        <f>(Table2[[#This Row],[Close Price]]/Table2[[#This Row],[Day Low]])-1</f>
        <v>2.3528001534330656E-2</v>
      </c>
      <c r="AD99" s="1">
        <f>(Table2[[#This Row],[Day High]]/Table2[[#This Row],[Close Price]])-1</f>
        <v>6.2445249148579407E-3</v>
      </c>
      <c r="AE99" s="1">
        <f>(Table2[[#This Row],[Close Price]]/Table2[[#This Row],[Current Week Low]])-1</f>
        <v>3.4775780079789431E-2</v>
      </c>
      <c r="AF99" s="1">
        <f>(Table2[[#This Row],[Current Week High]]/Table2[[#This Row],[Close Price]])-1</f>
        <v>8.6537966055643123E-2</v>
      </c>
      <c r="AG99" s="1">
        <f>(Table2[[#This Row],[Close Price]]/Table2[[#This Row],[Current Month Low]])-1</f>
        <v>3.4775780079789431E-2</v>
      </c>
      <c r="AH99" s="1">
        <f>(Table2[[#This Row],[Current Month High]]/Table2[[#This Row],[Close Price]])-1</f>
        <v>8.6537966055643123E-2</v>
      </c>
      <c r="AI99">
        <v>24.590686148210199</v>
      </c>
      <c r="AJ99">
        <v>80.6180036721466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0.03</v>
      </c>
      <c r="AM99" t="s">
        <v>3219</v>
      </c>
      <c r="AN99">
        <v>6.64</v>
      </c>
      <c r="AO99" t="s">
        <v>3219</v>
      </c>
      <c r="AP99">
        <v>0.15278501999428101</v>
      </c>
      <c r="AQ99">
        <f>(Table2[[#This Row],[Sharpe Ratio]]-AVERAGE(Table2[Sharpe Ratio]))/_xlfn.STDEV.P(Table2[Sharpe Ratio])</f>
        <v>1.0874747716744488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126</v>
      </c>
      <c r="AT99">
        <f>_xlfn.RANK.AVG(Table2[[#This Row],[6M Return vs Nifty Z-Score]],Table2[6M Return vs Nifty Z-Score])</f>
        <v>275</v>
      </c>
      <c r="AU99">
        <f>_xlfn.RANK.AVG(Table2[[#This Row],[Sharpe Ratio Z-Score]],Table2[Sharpe Ratio Z-Score])</f>
        <v>102</v>
      </c>
      <c r="AV99">
        <f>(Table2[[#This Row],[Rank 1Y]]+Table2[[#This Row],[Rank 6M]]+Table2[[#This Row],[Rank Sharpe]])/3</f>
        <v>167.66666666666666</v>
      </c>
    </row>
    <row r="100" spans="1:48" x14ac:dyDescent="0.3">
      <c r="A100" t="s">
        <v>731</v>
      </c>
      <c r="B100" t="s">
        <v>732</v>
      </c>
      <c r="C100" t="s">
        <v>3177</v>
      </c>
      <c r="D100" t="s">
        <v>255</v>
      </c>
      <c r="E100">
        <v>24348.45419475</v>
      </c>
      <c r="F100">
        <v>608.5</v>
      </c>
      <c r="G100">
        <v>36.305504711460202</v>
      </c>
      <c r="H100">
        <f>(Table2[[#This Row],[1Y Return vs Nifty]]-AVERAGE(Table2[1Y Return vs Nifty]))/_xlfn.STDEV.P(Table2[1Y Return vs Nifty])</f>
        <v>0.33573634465341862</v>
      </c>
      <c r="I100">
        <v>11.333668667515999</v>
      </c>
      <c r="J100">
        <f>(Table2[[#This Row],[1M Return vs Nifty]]-AVERAGE(Table2[1M Return vs Nifty]))/_xlfn.STDEV.P(Table2[1M Return vs Nifty])</f>
        <v>1.3333879154378099</v>
      </c>
      <c r="K100">
        <v>52.919478760597798</v>
      </c>
      <c r="L100">
        <f>(Table2[[#This Row],[6M Return vs Nifty]]-AVERAGE(Table2[6M Return vs Nifty]))/_xlfn.STDEV.P(Table2[6M Return vs Nifty])</f>
        <v>1.2583850309783231</v>
      </c>
      <c r="M100">
        <v>0.85679384879031295</v>
      </c>
      <c r="N100">
        <f>(Table2[[#This Row],[1W Return vs Nifty]]-AVERAGE(Table2[1W Return vs Nifty]))/_xlfn.STDEV.P(Table2[1W Return vs Nifty])</f>
        <v>-0.4254278781760889</v>
      </c>
      <c r="O100">
        <v>580.21</v>
      </c>
      <c r="P100">
        <v>555.87435543666402</v>
      </c>
      <c r="Q100">
        <v>479.72957881123301</v>
      </c>
      <c r="R100">
        <v>69.965741803067502</v>
      </c>
      <c r="S100" s="1">
        <f>(Table2[[#This Row],[Close Price]]-Table2[[#This Row],[20D EMA]])/Table2[[#This Row],[20D EMA]]</f>
        <v>4.8758208234949349E-2</v>
      </c>
      <c r="T100" s="1">
        <f>(Table2[[#This Row],[Close Price]]-Table2[[#This Row],[50D EMA]])/Table2[[#This Row],[50D EMA]]</f>
        <v>9.4671833749186363E-2</v>
      </c>
      <c r="U100" s="1">
        <f>(Table2[[#This Row],[Close Price]]-Table2[[#This Row],[200D EMA]])/Table2[[#This Row],[200D EMA]]</f>
        <v>0.26842293424528735</v>
      </c>
      <c r="V100">
        <v>1.4978550856791599</v>
      </c>
      <c r="W100">
        <v>604.20000000000005</v>
      </c>
      <c r="X100">
        <v>631.04999999999995</v>
      </c>
      <c r="Y100">
        <v>585.1</v>
      </c>
      <c r="Z100">
        <v>631.04999999999995</v>
      </c>
      <c r="AA100">
        <v>585.1</v>
      </c>
      <c r="AB100">
        <v>631.04999999999995</v>
      </c>
      <c r="AC100" s="1">
        <f>(Table2[[#This Row],[Close Price]]/Table2[[#This Row],[Day Low]])-1</f>
        <v>7.1168487255874879E-3</v>
      </c>
      <c r="AD100" s="1">
        <f>(Table2[[#This Row],[Day High]]/Table2[[#This Row],[Close Price]])-1</f>
        <v>3.7058340180772253E-2</v>
      </c>
      <c r="AE100" s="1">
        <f>(Table2[[#This Row],[Close Price]]/Table2[[#This Row],[Current Week Low]])-1</f>
        <v>3.9993163561784284E-2</v>
      </c>
      <c r="AF100" s="1">
        <f>(Table2[[#This Row],[Current Week High]]/Table2[[#This Row],[Close Price]])-1</f>
        <v>3.7058340180772253E-2</v>
      </c>
      <c r="AG100" s="1">
        <f>(Table2[[#This Row],[Close Price]]/Table2[[#This Row],[Current Month Low]])-1</f>
        <v>3.9993163561784284E-2</v>
      </c>
      <c r="AH100" s="1">
        <f>(Table2[[#This Row],[Current Month High]]/Table2[[#This Row],[Close Price]])-1</f>
        <v>3.7058340180772253E-2</v>
      </c>
      <c r="AI100">
        <v>3.70583401807722</v>
      </c>
      <c r="AJ100">
        <v>73.857142857142804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0.15</v>
      </c>
      <c r="AM100" t="s">
        <v>3219</v>
      </c>
      <c r="AN100">
        <v>8.64</v>
      </c>
      <c r="AO100" t="s">
        <v>3219</v>
      </c>
      <c r="AP100">
        <v>9.7505734940873001E-2</v>
      </c>
      <c r="AQ100">
        <f>(Table2[[#This Row],[Sharpe Ratio]]-AVERAGE(Table2[Sharpe Ratio]))/_xlfn.STDEV.P(Table2[Sharpe Ratio])</f>
        <v>0.44583713142980624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2.9479185443232692</v>
      </c>
      <c r="AS100">
        <f>_xlfn.RANK.AVG(Table2[[#This Row],[1Y Return vs Nifty Z-Score]],Table2[1Y Return vs Nifty Z-Score])</f>
        <v>204</v>
      </c>
      <c r="AT100">
        <f>_xlfn.RANK.AVG(Table2[[#This Row],[6M Return vs Nifty Z-Score]],Table2[6M Return vs Nifty Z-Score])</f>
        <v>73</v>
      </c>
      <c r="AU100">
        <f>_xlfn.RANK.AVG(Table2[[#This Row],[Sharpe Ratio Z-Score]],Table2[Sharpe Ratio Z-Score])</f>
        <v>234</v>
      </c>
      <c r="AV100">
        <f>(Table2[[#This Row],[Rank 1Y]]+Table2[[#This Row],[Rank 6M]]+Table2[[#This Row],[Rank Sharpe]])/3</f>
        <v>170.33333333333334</v>
      </c>
    </row>
    <row r="101" spans="1:48" x14ac:dyDescent="0.3">
      <c r="A101" t="s">
        <v>894</v>
      </c>
      <c r="B101" t="s">
        <v>895</v>
      </c>
      <c r="C101" t="s">
        <v>3173</v>
      </c>
      <c r="D101" t="s">
        <v>144</v>
      </c>
      <c r="E101">
        <v>17226.178617140999</v>
      </c>
      <c r="F101">
        <v>65.91</v>
      </c>
      <c r="G101">
        <v>111.724336291741</v>
      </c>
      <c r="H101">
        <f>(Table2[[#This Row],[1Y Return vs Nifty]]-AVERAGE(Table2[1Y Return vs Nifty]))/_xlfn.STDEV.P(Table2[1Y Return vs Nifty])</f>
        <v>1.8082283673332815</v>
      </c>
      <c r="I101">
        <v>9.7210684402555891</v>
      </c>
      <c r="J101">
        <f>(Table2[[#This Row],[1M Return vs Nifty]]-AVERAGE(Table2[1M Return vs Nifty]))/_xlfn.STDEV.P(Table2[1M Return vs Nifty])</f>
        <v>1.1596321955643403</v>
      </c>
      <c r="K101">
        <v>8.3614381569369804</v>
      </c>
      <c r="L101">
        <f>(Table2[[#This Row],[6M Return vs Nifty]]-AVERAGE(Table2[6M Return vs Nifty]))/_xlfn.STDEV.P(Table2[6M Return vs Nifty])</f>
        <v>-6.062025884697974E-2</v>
      </c>
      <c r="M101">
        <v>2.1918684756559799</v>
      </c>
      <c r="N101">
        <f>(Table2[[#This Row],[1W Return vs Nifty]]-AVERAGE(Table2[1W Return vs Nifty]))/_xlfn.STDEV.P(Table2[1W Return vs Nifty])</f>
        <v>-0.15614957435288421</v>
      </c>
      <c r="O101">
        <v>62.47</v>
      </c>
      <c r="P101">
        <v>62.664999506496102</v>
      </c>
      <c r="Q101">
        <v>57.638658433347402</v>
      </c>
      <c r="R101">
        <v>65.871451384066106</v>
      </c>
      <c r="S101" s="1">
        <f>(Table2[[#This Row],[Close Price]]-Table2[[#This Row],[20D EMA]])/Table2[[#This Row],[20D EMA]]</f>
        <v>5.5066431887305874E-2</v>
      </c>
      <c r="T101" s="1">
        <f>(Table2[[#This Row],[Close Price]]-Table2[[#This Row],[50D EMA]])/Table2[[#This Row],[50D EMA]]</f>
        <v>5.1783300391911841E-2</v>
      </c>
      <c r="U101" s="1">
        <f>(Table2[[#This Row],[Close Price]]-Table2[[#This Row],[200D EMA]])/Table2[[#This Row],[200D EMA]]</f>
        <v>0.14350336721000312</v>
      </c>
      <c r="V101">
        <v>1.21405225374557</v>
      </c>
      <c r="W101">
        <v>65</v>
      </c>
      <c r="X101">
        <v>67.2</v>
      </c>
      <c r="Y101">
        <v>62.7</v>
      </c>
      <c r="Z101">
        <v>67.2</v>
      </c>
      <c r="AA101">
        <v>62.7</v>
      </c>
      <c r="AB101">
        <v>67.2</v>
      </c>
      <c r="AC101" s="1">
        <f>(Table2[[#This Row],[Close Price]]/Table2[[#This Row],[Day Low]])-1</f>
        <v>1.4000000000000012E-2</v>
      </c>
      <c r="AD101" s="1">
        <f>(Table2[[#This Row],[Day High]]/Table2[[#This Row],[Close Price]])-1</f>
        <v>1.9572143832498945E-2</v>
      </c>
      <c r="AE101" s="1">
        <f>(Table2[[#This Row],[Close Price]]/Table2[[#This Row],[Current Week Low]])-1</f>
        <v>5.1196172248803684E-2</v>
      </c>
      <c r="AF101" s="1">
        <f>(Table2[[#This Row],[Current Week High]]/Table2[[#This Row],[Close Price]])-1</f>
        <v>1.9572143832498945E-2</v>
      </c>
      <c r="AG101" s="1">
        <f>(Table2[[#This Row],[Close Price]]/Table2[[#This Row],[Current Month Low]])-1</f>
        <v>5.1196172248803684E-2</v>
      </c>
      <c r="AH101" s="1">
        <f>(Table2[[#This Row],[Current Month High]]/Table2[[#This Row],[Close Price]])-1</f>
        <v>1.9572143832498945E-2</v>
      </c>
      <c r="AI101">
        <v>38.673949324836897</v>
      </c>
      <c r="AJ101">
        <v>161.54761904761901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-0.08</v>
      </c>
      <c r="AM101" t="s">
        <v>3218</v>
      </c>
      <c r="AN101">
        <v>14.07</v>
      </c>
      <c r="AO101" t="s">
        <v>3219</v>
      </c>
      <c r="AP101">
        <v>0.119520064273906</v>
      </c>
      <c r="AQ101">
        <f>(Table2[[#This Row],[Sharpe Ratio]]-AVERAGE(Table2[Sharpe Ratio]))/_xlfn.STDEV.P(Table2[Sharpe Ratio])</f>
        <v>0.70136182410932713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46</v>
      </c>
      <c r="AT101">
        <f>_xlfn.RANK.AVG(Table2[[#This Row],[6M Return vs Nifty Z-Score]],Table2[6M Return vs Nifty Z-Score])</f>
        <v>302</v>
      </c>
      <c r="AU101">
        <f>_xlfn.RANK.AVG(Table2[[#This Row],[Sharpe Ratio Z-Score]],Table2[Sharpe Ratio Z-Score])</f>
        <v>167</v>
      </c>
      <c r="AV101">
        <f>(Table2[[#This Row],[Rank 1Y]]+Table2[[#This Row],[Rank 6M]]+Table2[[#This Row],[Rank Sharpe]])/3</f>
        <v>171.66666666666666</v>
      </c>
    </row>
    <row r="102" spans="1:48" x14ac:dyDescent="0.3">
      <c r="A102" t="s">
        <v>286</v>
      </c>
      <c r="B102" t="s">
        <v>287</v>
      </c>
      <c r="C102" t="s">
        <v>3177</v>
      </c>
      <c r="D102" t="s">
        <v>51</v>
      </c>
      <c r="E102">
        <v>95876.760827894905</v>
      </c>
      <c r="F102">
        <v>2101.65</v>
      </c>
      <c r="G102">
        <v>46.862569602597901</v>
      </c>
      <c r="H102">
        <f>(Table2[[#This Row],[1Y Return vs Nifty]]-AVERAGE(Table2[1Y Return vs Nifty]))/_xlfn.STDEV.P(Table2[1Y Return vs Nifty])</f>
        <v>0.54185454496744212</v>
      </c>
      <c r="I102">
        <v>-7.7175833804677101</v>
      </c>
      <c r="J102">
        <f>(Table2[[#This Row],[1M Return vs Nifty]]-AVERAGE(Table2[1M Return vs Nifty]))/_xlfn.STDEV.P(Table2[1M Return vs Nifty])</f>
        <v>-0.71936140093306344</v>
      </c>
      <c r="K102">
        <v>22.5095447376085</v>
      </c>
      <c r="L102">
        <f>(Table2[[#This Row],[6M Return vs Nifty]]-AVERAGE(Table2[6M Return vs Nifty]))/_xlfn.STDEV.P(Table2[6M Return vs Nifty])</f>
        <v>0.35819141168650237</v>
      </c>
      <c r="M102">
        <v>1.9409085927755101</v>
      </c>
      <c r="N102">
        <f>(Table2[[#This Row],[1W Return vs Nifty]]-AVERAGE(Table2[1W Return vs Nifty]))/_xlfn.STDEV.P(Table2[1W Return vs Nifty])</f>
        <v>-0.20676700818755672</v>
      </c>
      <c r="O102">
        <v>2079.15</v>
      </c>
      <c r="P102">
        <v>2104.4282195712199</v>
      </c>
      <c r="Q102">
        <v>1870.3908477090899</v>
      </c>
      <c r="R102">
        <v>59.852708107873198</v>
      </c>
      <c r="S102" s="1">
        <f>(Table2[[#This Row],[Close Price]]-Table2[[#This Row],[20D EMA]])/Table2[[#This Row],[20D EMA]]</f>
        <v>1.0821730033908086E-2</v>
      </c>
      <c r="T102" s="1">
        <f>(Table2[[#This Row],[Close Price]]-Table2[[#This Row],[50D EMA]])/Table2[[#This Row],[50D EMA]]</f>
        <v>-1.3201778732019878E-3</v>
      </c>
      <c r="U102" s="1">
        <f>(Table2[[#This Row],[Close Price]]-Table2[[#This Row],[200D EMA]])/Table2[[#This Row],[200D EMA]]</f>
        <v>0.12364215349650753</v>
      </c>
      <c r="V102">
        <v>0.73943545988952697</v>
      </c>
      <c r="W102">
        <v>2061.35</v>
      </c>
      <c r="X102">
        <v>2110.9499999999998</v>
      </c>
      <c r="Y102">
        <v>2043.7</v>
      </c>
      <c r="Z102">
        <v>2110.9499999999998</v>
      </c>
      <c r="AA102">
        <v>2043.7</v>
      </c>
      <c r="AB102">
        <v>2110.9499999999998</v>
      </c>
      <c r="AC102" s="1">
        <f>(Table2[[#This Row],[Close Price]]/Table2[[#This Row],[Day Low]])-1</f>
        <v>1.9550294709777649E-2</v>
      </c>
      <c r="AD102" s="1">
        <f>(Table2[[#This Row],[Day High]]/Table2[[#This Row],[Close Price]])-1</f>
        <v>4.4250945685531118E-3</v>
      </c>
      <c r="AE102" s="1">
        <f>(Table2[[#This Row],[Close Price]]/Table2[[#This Row],[Current Week Low]])-1</f>
        <v>2.8355433772080163E-2</v>
      </c>
      <c r="AF102" s="1">
        <f>(Table2[[#This Row],[Current Week High]]/Table2[[#This Row],[Close Price]])-1</f>
        <v>4.4250945685531118E-3</v>
      </c>
      <c r="AG102" s="1">
        <f>(Table2[[#This Row],[Close Price]]/Table2[[#This Row],[Current Month Low]])-1</f>
        <v>2.8355433772080163E-2</v>
      </c>
      <c r="AH102" s="1">
        <f>(Table2[[#This Row],[Current Month High]]/Table2[[#This Row],[Close Price]])-1</f>
        <v>4.4250945685531118E-3</v>
      </c>
      <c r="AI102">
        <v>10.008802607474999</v>
      </c>
      <c r="AJ102">
        <v>75.115610548681403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-0.03</v>
      </c>
      <c r="AM102" t="s">
        <v>3218</v>
      </c>
      <c r="AN102">
        <v>4.26</v>
      </c>
      <c r="AO102" t="s">
        <v>3219</v>
      </c>
      <c r="AP102">
        <v>0.116077976493804</v>
      </c>
      <c r="AQ102">
        <f>(Table2[[#This Row],[Sharpe Ratio]]-AVERAGE(Table2[Sharpe Ratio]))/_xlfn.STDEV.P(Table2[Sharpe Ratio])</f>
        <v>0.66140882763685538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155</v>
      </c>
      <c r="AT102">
        <f>_xlfn.RANK.AVG(Table2[[#This Row],[6M Return vs Nifty Z-Score]],Table2[6M Return vs Nifty Z-Score])</f>
        <v>183</v>
      </c>
      <c r="AU102">
        <f>_xlfn.RANK.AVG(Table2[[#This Row],[Sharpe Ratio Z-Score]],Table2[Sharpe Ratio Z-Score])</f>
        <v>179</v>
      </c>
      <c r="AV102">
        <f>(Table2[[#This Row],[Rank 1Y]]+Table2[[#This Row],[Rank 6M]]+Table2[[#This Row],[Rank Sharpe]])/3</f>
        <v>172.33333333333334</v>
      </c>
    </row>
    <row r="103" spans="1:48" x14ac:dyDescent="0.3">
      <c r="A103" t="s">
        <v>815</v>
      </c>
      <c r="B103" t="s">
        <v>816</v>
      </c>
      <c r="C103" t="s">
        <v>3176</v>
      </c>
      <c r="D103" t="s">
        <v>46</v>
      </c>
      <c r="E103">
        <v>19598.23124442</v>
      </c>
      <c r="F103">
        <v>312.14999999999998</v>
      </c>
      <c r="G103">
        <v>66.615576738537499</v>
      </c>
      <c r="H103">
        <f>(Table2[[#This Row],[1Y Return vs Nifty]]-AVERAGE(Table2[1Y Return vs Nifty]))/_xlfn.STDEV.P(Table2[1Y Return vs Nifty])</f>
        <v>0.92751612075900347</v>
      </c>
      <c r="I103">
        <v>-1.9515637504477601</v>
      </c>
      <c r="J103">
        <f>(Table2[[#This Row],[1M Return vs Nifty]]-AVERAGE(Table2[1M Return vs Nifty]))/_xlfn.STDEV.P(Table2[1M Return vs Nifty])</f>
        <v>-9.8079774723243182E-2</v>
      </c>
      <c r="K103">
        <v>5.3268102017940997</v>
      </c>
      <c r="L103">
        <f>(Table2[[#This Row],[6M Return vs Nifty]]-AVERAGE(Table2[6M Return vs Nifty]))/_xlfn.STDEV.P(Table2[6M Return vs Nifty])</f>
        <v>-0.15045119107060959</v>
      </c>
      <c r="M103">
        <v>5.5286329292500804</v>
      </c>
      <c r="N103">
        <f>(Table2[[#This Row],[1W Return vs Nifty]]-AVERAGE(Table2[1W Return vs Nifty]))/_xlfn.STDEV.P(Table2[1W Return vs Nifty])</f>
        <v>0.51686019921372039</v>
      </c>
      <c r="O103">
        <v>300.10000000000002</v>
      </c>
      <c r="P103">
        <v>301.32870637126399</v>
      </c>
      <c r="Q103">
        <v>280.87198522374501</v>
      </c>
      <c r="R103">
        <v>66.206437161465999</v>
      </c>
      <c r="S103" s="1">
        <f>(Table2[[#This Row],[Close Price]]-Table2[[#This Row],[20D EMA]])/Table2[[#This Row],[20D EMA]]</f>
        <v>4.0153282239253428E-2</v>
      </c>
      <c r="T103" s="1">
        <f>(Table2[[#This Row],[Close Price]]-Table2[[#This Row],[50D EMA]])/Table2[[#This Row],[50D EMA]]</f>
        <v>3.5911924087986435E-2</v>
      </c>
      <c r="U103" s="1">
        <f>(Table2[[#This Row],[Close Price]]-Table2[[#This Row],[200D EMA]])/Table2[[#This Row],[200D EMA]]</f>
        <v>0.11136039342385333</v>
      </c>
      <c r="V103">
        <v>1.07784423614171</v>
      </c>
      <c r="W103">
        <v>311.3</v>
      </c>
      <c r="X103">
        <v>317</v>
      </c>
      <c r="Y103">
        <v>307.95</v>
      </c>
      <c r="Z103">
        <v>317</v>
      </c>
      <c r="AA103">
        <v>307.95</v>
      </c>
      <c r="AB103">
        <v>317</v>
      </c>
      <c r="AC103" s="1">
        <f>(Table2[[#This Row],[Close Price]]/Table2[[#This Row],[Day Low]])-1</f>
        <v>2.7304850626403976E-3</v>
      </c>
      <c r="AD103" s="1">
        <f>(Table2[[#This Row],[Day High]]/Table2[[#This Row],[Close Price]])-1</f>
        <v>1.5537401890117097E-2</v>
      </c>
      <c r="AE103" s="1">
        <f>(Table2[[#This Row],[Close Price]]/Table2[[#This Row],[Current Week Low]])-1</f>
        <v>1.3638577691183595E-2</v>
      </c>
      <c r="AF103" s="1">
        <f>(Table2[[#This Row],[Current Week High]]/Table2[[#This Row],[Close Price]])-1</f>
        <v>1.5537401890117097E-2</v>
      </c>
      <c r="AG103" s="1">
        <f>(Table2[[#This Row],[Close Price]]/Table2[[#This Row],[Current Month Low]])-1</f>
        <v>1.3638577691183595E-2</v>
      </c>
      <c r="AH103" s="1">
        <f>(Table2[[#This Row],[Current Month High]]/Table2[[#This Row],[Close Price]])-1</f>
        <v>1.5537401890117097E-2</v>
      </c>
      <c r="AI103">
        <v>16.7707832772705</v>
      </c>
      <c r="AJ103">
        <v>101.84287099903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0.04</v>
      </c>
      <c r="AM103" t="s">
        <v>3219</v>
      </c>
      <c r="AN103">
        <v>11.48</v>
      </c>
      <c r="AO103" t="s">
        <v>3219</v>
      </c>
      <c r="AP103">
        <v>0.16521619182876601</v>
      </c>
      <c r="AQ103">
        <f>(Table2[[#This Row],[Sharpe Ratio]]-AVERAGE(Table2[Sharpe Ratio]))/_xlfn.STDEV.P(Table2[Sharpe Ratio])</f>
        <v>1.2317658520248609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98</v>
      </c>
      <c r="AT103">
        <f>_xlfn.RANK.AVG(Table2[[#This Row],[6M Return vs Nifty Z-Score]],Table2[6M Return vs Nifty Z-Score])</f>
        <v>343</v>
      </c>
      <c r="AU103">
        <f>_xlfn.RANK.AVG(Table2[[#This Row],[Sharpe Ratio Z-Score]],Table2[Sharpe Ratio Z-Score])</f>
        <v>77</v>
      </c>
      <c r="AV103">
        <f>(Table2[[#This Row],[Rank 1Y]]+Table2[[#This Row],[Rank 6M]]+Table2[[#This Row],[Rank Sharpe]])/3</f>
        <v>172.66666666666666</v>
      </c>
    </row>
    <row r="104" spans="1:48" x14ac:dyDescent="0.3">
      <c r="A104" t="s">
        <v>874</v>
      </c>
      <c r="B104" t="s">
        <v>875</v>
      </c>
      <c r="C104" t="s">
        <v>3176</v>
      </c>
      <c r="D104" t="s">
        <v>46</v>
      </c>
      <c r="E104">
        <v>17797.323809220001</v>
      </c>
      <c r="F104">
        <v>1500.05</v>
      </c>
      <c r="G104">
        <v>82.245669807998894</v>
      </c>
      <c r="H104">
        <f>(Table2[[#This Row],[1Y Return vs Nifty]]-AVERAGE(Table2[1Y Return vs Nifty]))/_xlfn.STDEV.P(Table2[1Y Return vs Nifty])</f>
        <v>1.2326811157115816</v>
      </c>
      <c r="I104">
        <v>-7.8614419448933504</v>
      </c>
      <c r="J104">
        <f>(Table2[[#This Row],[1M Return vs Nifty]]-AVERAGE(Table2[1M Return vs Nifty]))/_xlfn.STDEV.P(Table2[1M Return vs Nifty])</f>
        <v>-0.73486198688064586</v>
      </c>
      <c r="K104">
        <v>-0.95059131855457901</v>
      </c>
      <c r="L104">
        <f>(Table2[[#This Row],[6M Return vs Nifty]]-AVERAGE(Table2[6M Return vs Nifty]))/_xlfn.STDEV.P(Table2[6M Return vs Nifty])</f>
        <v>-0.33627457332716781</v>
      </c>
      <c r="M104">
        <v>2.6620854105683001</v>
      </c>
      <c r="N104">
        <f>(Table2[[#This Row],[1W Return vs Nifty]]-AVERAGE(Table2[1W Return vs Nifty]))/_xlfn.STDEV.P(Table2[1W Return vs Nifty])</f>
        <v>-6.1309019290132626E-2</v>
      </c>
      <c r="O104">
        <v>1505.83</v>
      </c>
      <c r="P104">
        <v>1543.3867997628499</v>
      </c>
      <c r="Q104">
        <v>1338.6130074739799</v>
      </c>
      <c r="R104">
        <v>60.305303895078801</v>
      </c>
      <c r="S104" s="1">
        <f>(Table2[[#This Row],[Close Price]]-Table2[[#This Row],[20D EMA]])/Table2[[#This Row],[20D EMA]]</f>
        <v>-3.838414694885859E-3</v>
      </c>
      <c r="T104" s="1">
        <f>(Table2[[#This Row],[Close Price]]-Table2[[#This Row],[50D EMA]])/Table2[[#This Row],[50D EMA]]</f>
        <v>-2.8079027091270265E-2</v>
      </c>
      <c r="U104" s="1">
        <f>(Table2[[#This Row],[Close Price]]-Table2[[#This Row],[200D EMA]])/Table2[[#This Row],[200D EMA]]</f>
        <v>0.12060019708807296</v>
      </c>
      <c r="V104">
        <v>0.87513065533382395</v>
      </c>
      <c r="W104">
        <v>1487.25</v>
      </c>
      <c r="X104">
        <v>1559.45</v>
      </c>
      <c r="Y104">
        <v>1416.2</v>
      </c>
      <c r="Z104">
        <v>1559.45</v>
      </c>
      <c r="AA104">
        <v>1416.2</v>
      </c>
      <c r="AB104">
        <v>1559.45</v>
      </c>
      <c r="AC104" s="1">
        <f>(Table2[[#This Row],[Close Price]]/Table2[[#This Row],[Day Low]])-1</f>
        <v>8.6064884854597512E-3</v>
      </c>
      <c r="AD104" s="1">
        <f>(Table2[[#This Row],[Day High]]/Table2[[#This Row],[Close Price]])-1</f>
        <v>3.9598680043998691E-2</v>
      </c>
      <c r="AE104" s="1">
        <f>(Table2[[#This Row],[Close Price]]/Table2[[#This Row],[Current Week Low]])-1</f>
        <v>5.9207739019912387E-2</v>
      </c>
      <c r="AF104" s="1">
        <f>(Table2[[#This Row],[Current Week High]]/Table2[[#This Row],[Close Price]])-1</f>
        <v>3.9598680043998691E-2</v>
      </c>
      <c r="AG104" s="1">
        <f>(Table2[[#This Row],[Close Price]]/Table2[[#This Row],[Current Month Low]])-1</f>
        <v>5.9207739019912387E-2</v>
      </c>
      <c r="AH104" s="1">
        <f>(Table2[[#This Row],[Current Month High]]/Table2[[#This Row],[Close Price]])-1</f>
        <v>3.9598680043998691E-2</v>
      </c>
      <c r="AI104">
        <v>21.462617912736199</v>
      </c>
      <c r="AJ104">
        <v>147.04380764163301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0.01</v>
      </c>
      <c r="AM104" t="s">
        <v>3219</v>
      </c>
      <c r="AN104">
        <v>5.91</v>
      </c>
      <c r="AO104" t="s">
        <v>3219</v>
      </c>
      <c r="AP104">
        <v>0.20280869855641201</v>
      </c>
      <c r="AQ104">
        <f>(Table2[[#This Row],[Sharpe Ratio]]-AVERAGE(Table2[Sharpe Ratio]))/_xlfn.STDEV.P(Table2[Sharpe Ratio])</f>
        <v>1.6681095435958242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74</v>
      </c>
      <c r="AT104">
        <f>_xlfn.RANK.AVG(Table2[[#This Row],[6M Return vs Nifty Z-Score]],Table2[6M Return vs Nifty Z-Score])</f>
        <v>415</v>
      </c>
      <c r="AU104">
        <f>_xlfn.RANK.AVG(Table2[[#This Row],[Sharpe Ratio Z-Score]],Table2[Sharpe Ratio Z-Score])</f>
        <v>29</v>
      </c>
      <c r="AV104">
        <f>(Table2[[#This Row],[Rank 1Y]]+Table2[[#This Row],[Rank 6M]]+Table2[[#This Row],[Rank Sharpe]])/3</f>
        <v>172.66666666666666</v>
      </c>
    </row>
    <row r="105" spans="1:48" x14ac:dyDescent="0.3">
      <c r="A105" t="s">
        <v>903</v>
      </c>
      <c r="B105" t="s">
        <v>904</v>
      </c>
      <c r="C105" t="s">
        <v>3177</v>
      </c>
      <c r="D105" t="s">
        <v>255</v>
      </c>
      <c r="E105">
        <v>17032.8092</v>
      </c>
      <c r="F105">
        <v>1677.25</v>
      </c>
      <c r="G105">
        <v>30.473829329459502</v>
      </c>
      <c r="H105">
        <f>(Table2[[#This Row],[1Y Return vs Nifty]]-AVERAGE(Table2[1Y Return vs Nifty]))/_xlfn.STDEV.P(Table2[1Y Return vs Nifty])</f>
        <v>0.22187757358887489</v>
      </c>
      <c r="I105">
        <v>3.0463744294698101</v>
      </c>
      <c r="J105">
        <f>(Table2[[#This Row],[1M Return vs Nifty]]-AVERAGE(Table2[1M Return vs Nifty]))/_xlfn.STDEV.P(Table2[1M Return vs Nifty])</f>
        <v>0.44044200622057117</v>
      </c>
      <c r="K105">
        <v>21.7363670307038</v>
      </c>
      <c r="L105">
        <f>(Table2[[#This Row],[6M Return vs Nifty]]-AVERAGE(Table2[6M Return vs Nifty]))/_xlfn.STDEV.P(Table2[6M Return vs Nifty])</f>
        <v>0.33530383692859189</v>
      </c>
      <c r="M105">
        <v>-0.583734384360863</v>
      </c>
      <c r="N105">
        <f>(Table2[[#This Row],[1W Return vs Nifty]]-AVERAGE(Table2[1W Return vs Nifty]))/_xlfn.STDEV.P(Table2[1W Return vs Nifty])</f>
        <v>-0.71597568084316532</v>
      </c>
      <c r="O105">
        <v>1589.86</v>
      </c>
      <c r="P105">
        <v>1509.16478384115</v>
      </c>
      <c r="Q105">
        <v>1334.7914782811199</v>
      </c>
      <c r="R105">
        <v>64.774482849168393</v>
      </c>
      <c r="S105" s="1">
        <f>(Table2[[#This Row],[Close Price]]-Table2[[#This Row],[20D EMA]])/Table2[[#This Row],[20D EMA]]</f>
        <v>5.496710402173783E-2</v>
      </c>
      <c r="T105" s="1">
        <f>(Table2[[#This Row],[Close Price]]-Table2[[#This Row],[50D EMA]])/Table2[[#This Row],[50D EMA]]</f>
        <v>0.11137631752248875</v>
      </c>
      <c r="U105" s="1">
        <f>(Table2[[#This Row],[Close Price]]-Table2[[#This Row],[200D EMA]])/Table2[[#This Row],[200D EMA]]</f>
        <v>0.25656331141691258</v>
      </c>
      <c r="V105">
        <v>0.71962257314489098</v>
      </c>
      <c r="W105">
        <v>1649</v>
      </c>
      <c r="X105">
        <v>1695</v>
      </c>
      <c r="Y105">
        <v>1579.4</v>
      </c>
      <c r="Z105">
        <v>1695</v>
      </c>
      <c r="AA105">
        <v>1579.4</v>
      </c>
      <c r="AB105">
        <v>1695</v>
      </c>
      <c r="AC105" s="1">
        <f>(Table2[[#This Row],[Close Price]]/Table2[[#This Row],[Day Low]])-1</f>
        <v>1.7131594906003578E-2</v>
      </c>
      <c r="AD105" s="1">
        <f>(Table2[[#This Row],[Day High]]/Table2[[#This Row],[Close Price]])-1</f>
        <v>1.0582799224921668E-2</v>
      </c>
      <c r="AE105" s="1">
        <f>(Table2[[#This Row],[Close Price]]/Table2[[#This Row],[Current Week Low]])-1</f>
        <v>6.1953906546789783E-2</v>
      </c>
      <c r="AF105" s="1">
        <f>(Table2[[#This Row],[Current Week High]]/Table2[[#This Row],[Close Price]])-1</f>
        <v>1.0582799224921668E-2</v>
      </c>
      <c r="AG105" s="1">
        <f>(Table2[[#This Row],[Close Price]]/Table2[[#This Row],[Current Month Low]])-1</f>
        <v>6.1953906546789783E-2</v>
      </c>
      <c r="AH105" s="1">
        <f>(Table2[[#This Row],[Current Month High]]/Table2[[#This Row],[Close Price]])-1</f>
        <v>1.0582799224921668E-2</v>
      </c>
      <c r="AI105">
        <v>1.92875242211953</v>
      </c>
      <c r="AJ105">
        <v>55.936221643733703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0.33</v>
      </c>
      <c r="AM105" t="s">
        <v>3219</v>
      </c>
      <c r="AN105">
        <v>1.67</v>
      </c>
      <c r="AO105" t="s">
        <v>3219</v>
      </c>
      <c r="AP105">
        <v>0.156934446808807</v>
      </c>
      <c r="AQ105">
        <f>(Table2[[#This Row],[Sharpe Ratio]]-AVERAGE(Table2[Sharpe Ratio]))/_xlfn.STDEV.P(Table2[Sharpe Ratio])</f>
        <v>1.1356379927991069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1.4172857286939795</v>
      </c>
      <c r="AS105">
        <f>_xlfn.RANK.AVG(Table2[[#This Row],[1Y Return vs Nifty Z-Score]],Table2[1Y Return vs Nifty Z-Score])</f>
        <v>237</v>
      </c>
      <c r="AT105">
        <f>_xlfn.RANK.AVG(Table2[[#This Row],[6M Return vs Nifty Z-Score]],Table2[6M Return vs Nifty Z-Score])</f>
        <v>191</v>
      </c>
      <c r="AU105">
        <f>_xlfn.RANK.AVG(Table2[[#This Row],[Sharpe Ratio Z-Score]],Table2[Sharpe Ratio Z-Score])</f>
        <v>93</v>
      </c>
      <c r="AV105">
        <f>(Table2[[#This Row],[Rank 1Y]]+Table2[[#This Row],[Rank 6M]]+Table2[[#This Row],[Rank Sharpe]])/3</f>
        <v>173.66666666666666</v>
      </c>
    </row>
    <row r="106" spans="1:48" x14ac:dyDescent="0.3">
      <c r="A106" t="s">
        <v>222</v>
      </c>
      <c r="B106" t="s">
        <v>223</v>
      </c>
      <c r="C106" t="s">
        <v>3181</v>
      </c>
      <c r="D106" t="s">
        <v>169</v>
      </c>
      <c r="E106">
        <v>114975.88323068</v>
      </c>
      <c r="F106">
        <v>752.2</v>
      </c>
      <c r="G106">
        <v>43.703059695996899</v>
      </c>
      <c r="H106">
        <f>(Table2[[#This Row],[1Y Return vs Nifty]]-AVERAGE(Table2[1Y Return vs Nifty]))/_xlfn.STDEV.P(Table2[1Y Return vs Nifty])</f>
        <v>0.48016765542585993</v>
      </c>
      <c r="I106">
        <v>3.6512924071509998</v>
      </c>
      <c r="J106">
        <f>(Table2[[#This Row],[1M Return vs Nifty]]-AVERAGE(Table2[1M Return vs Nifty]))/_xlfn.STDEV.P(Table2[1M Return vs Nifty])</f>
        <v>0.50562118510172682</v>
      </c>
      <c r="K106">
        <v>8.1654563652156291</v>
      </c>
      <c r="L106">
        <f>(Table2[[#This Row],[6M Return vs Nifty]]-AVERAGE(Table2[6M Return vs Nifty]))/_xlfn.STDEV.P(Table2[6M Return vs Nifty])</f>
        <v>-6.6421703804787541E-2</v>
      </c>
      <c r="M106">
        <v>2.2383272091909099</v>
      </c>
      <c r="N106">
        <f>(Table2[[#This Row],[1W Return vs Nifty]]-AVERAGE(Table2[1W Return vs Nifty]))/_xlfn.STDEV.P(Table2[1W Return vs Nifty])</f>
        <v>-0.14677906523503026</v>
      </c>
      <c r="O106">
        <v>738.14</v>
      </c>
      <c r="P106">
        <v>737.42282295927703</v>
      </c>
      <c r="Q106">
        <v>658.93811085207801</v>
      </c>
      <c r="R106">
        <v>57.033808425674401</v>
      </c>
      <c r="S106" s="1">
        <f>(Table2[[#This Row],[Close Price]]-Table2[[#This Row],[20D EMA]])/Table2[[#This Row],[20D EMA]]</f>
        <v>1.9047877096485841E-2</v>
      </c>
      <c r="T106" s="1">
        <f>(Table2[[#This Row],[Close Price]]-Table2[[#This Row],[50D EMA]])/Table2[[#This Row],[50D EMA]]</f>
        <v>2.0038947237111839E-2</v>
      </c>
      <c r="U106" s="1">
        <f>(Table2[[#This Row],[Close Price]]-Table2[[#This Row],[200D EMA]])/Table2[[#This Row],[200D EMA]]</f>
        <v>0.141533609320797</v>
      </c>
      <c r="V106">
        <v>0.79686212690218805</v>
      </c>
      <c r="W106">
        <v>750.6</v>
      </c>
      <c r="X106">
        <v>771.05</v>
      </c>
      <c r="Y106">
        <v>730.05</v>
      </c>
      <c r="Z106">
        <v>771.05</v>
      </c>
      <c r="AA106">
        <v>730.05</v>
      </c>
      <c r="AB106">
        <v>771.05</v>
      </c>
      <c r="AC106" s="1">
        <f>(Table2[[#This Row],[Close Price]]/Table2[[#This Row],[Day Low]])-1</f>
        <v>2.1316280309087166E-3</v>
      </c>
      <c r="AD106" s="1">
        <f>(Table2[[#This Row],[Day High]]/Table2[[#This Row],[Close Price]])-1</f>
        <v>2.5059824514756635E-2</v>
      </c>
      <c r="AE106" s="1">
        <f>(Table2[[#This Row],[Close Price]]/Table2[[#This Row],[Current Week Low]])-1</f>
        <v>3.0340387644681943E-2</v>
      </c>
      <c r="AF106" s="1">
        <f>(Table2[[#This Row],[Current Week High]]/Table2[[#This Row],[Close Price]])-1</f>
        <v>2.5059824514756635E-2</v>
      </c>
      <c r="AG106" s="1">
        <f>(Table2[[#This Row],[Close Price]]/Table2[[#This Row],[Current Month Low]])-1</f>
        <v>3.0340387644681943E-2</v>
      </c>
      <c r="AH106" s="1">
        <f>(Table2[[#This Row],[Current Month High]]/Table2[[#This Row],[Close Price]])-1</f>
        <v>2.5059824514756635E-2</v>
      </c>
      <c r="AI106">
        <v>16.285562350438699</v>
      </c>
      <c r="AJ106">
        <v>81.559256577359406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0.11</v>
      </c>
      <c r="AM106" t="s">
        <v>3219</v>
      </c>
      <c r="AN106">
        <v>8.2100000000000009</v>
      </c>
      <c r="AO106" t="s">
        <v>3219</v>
      </c>
      <c r="AP106">
        <v>0.18257791722396799</v>
      </c>
      <c r="AQ106">
        <f>(Table2[[#This Row],[Sharpe Ratio]]-AVERAGE(Table2[Sharpe Ratio]))/_xlfn.STDEV.P(Table2[Sharpe Ratio])</f>
        <v>1.433286846777055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2.2058749182648243</v>
      </c>
      <c r="AS106">
        <f>_xlfn.RANK.AVG(Table2[[#This Row],[1Y Return vs Nifty Z-Score]],Table2[1Y Return vs Nifty Z-Score])</f>
        <v>169</v>
      </c>
      <c r="AT106">
        <f>_xlfn.RANK.AVG(Table2[[#This Row],[6M Return vs Nifty Z-Score]],Table2[6M Return vs Nifty Z-Score])</f>
        <v>306</v>
      </c>
      <c r="AU106">
        <f>_xlfn.RANK.AVG(Table2[[#This Row],[Sharpe Ratio Z-Score]],Table2[Sharpe Ratio Z-Score])</f>
        <v>50</v>
      </c>
      <c r="AV106">
        <f>(Table2[[#This Row],[Rank 1Y]]+Table2[[#This Row],[Rank 6M]]+Table2[[#This Row],[Rank Sharpe]])/3</f>
        <v>175</v>
      </c>
    </row>
    <row r="107" spans="1:48" x14ac:dyDescent="0.3">
      <c r="A107" t="s">
        <v>809</v>
      </c>
      <c r="B107" t="s">
        <v>810</v>
      </c>
      <c r="C107" t="s">
        <v>3177</v>
      </c>
      <c r="D107" t="s">
        <v>51</v>
      </c>
      <c r="E107">
        <v>20025.245176960001</v>
      </c>
      <c r="F107">
        <v>1471.3</v>
      </c>
      <c r="G107">
        <v>43.359141828986097</v>
      </c>
      <c r="H107">
        <f>(Table2[[#This Row],[1Y Return vs Nifty]]-AVERAGE(Table2[1Y Return vs Nifty]))/_xlfn.STDEV.P(Table2[1Y Return vs Nifty])</f>
        <v>0.4734529357064034</v>
      </c>
      <c r="I107">
        <v>7.6313733293927104</v>
      </c>
      <c r="J107">
        <f>(Table2[[#This Row],[1M Return vs Nifty]]-AVERAGE(Table2[1M Return vs Nifty]))/_xlfn.STDEV.P(Table2[1M Return vs Nifty])</f>
        <v>0.93447008026382261</v>
      </c>
      <c r="K107">
        <v>49.798760190032603</v>
      </c>
      <c r="L107">
        <f>(Table2[[#This Row],[6M Return vs Nifty]]-AVERAGE(Table2[6M Return vs Nifty]))/_xlfn.STDEV.P(Table2[6M Return vs Nifty])</f>
        <v>1.1660056478890819</v>
      </c>
      <c r="M107">
        <v>-1.7224990805025999</v>
      </c>
      <c r="N107">
        <f>(Table2[[#This Row],[1W Return vs Nifty]]-AVERAGE(Table2[1W Return vs Nifty]))/_xlfn.STDEV.P(Table2[1W Return vs Nifty])</f>
        <v>-0.94565919040899282</v>
      </c>
      <c r="O107">
        <v>1405.98</v>
      </c>
      <c r="P107">
        <v>1358.45691156924</v>
      </c>
      <c r="Q107">
        <v>1160.12756437029</v>
      </c>
      <c r="R107">
        <v>69.121698915184595</v>
      </c>
      <c r="S107" s="1">
        <f>(Table2[[#This Row],[Close Price]]-Table2[[#This Row],[20D EMA]])/Table2[[#This Row],[20D EMA]]</f>
        <v>4.6458697847764505E-2</v>
      </c>
      <c r="T107" s="1">
        <f>(Table2[[#This Row],[Close Price]]-Table2[[#This Row],[50D EMA]])/Table2[[#This Row],[50D EMA]]</f>
        <v>8.3067109063038103E-2</v>
      </c>
      <c r="U107" s="1">
        <f>(Table2[[#This Row],[Close Price]]-Table2[[#This Row],[200D EMA]])/Table2[[#This Row],[200D EMA]]</f>
        <v>0.2682226034329358</v>
      </c>
      <c r="V107">
        <v>0.91595067148974996</v>
      </c>
      <c r="W107">
        <v>1442.7</v>
      </c>
      <c r="X107">
        <v>1543.5</v>
      </c>
      <c r="Y107">
        <v>1442</v>
      </c>
      <c r="Z107">
        <v>1543.5</v>
      </c>
      <c r="AA107">
        <v>1442</v>
      </c>
      <c r="AB107">
        <v>1543.5</v>
      </c>
      <c r="AC107" s="1">
        <f>(Table2[[#This Row],[Close Price]]/Table2[[#This Row],[Day Low]])-1</f>
        <v>1.9823941221321029E-2</v>
      </c>
      <c r="AD107" s="1">
        <f>(Table2[[#This Row],[Day High]]/Table2[[#This Row],[Close Price]])-1</f>
        <v>4.9072249031468784E-2</v>
      </c>
      <c r="AE107" s="1">
        <f>(Table2[[#This Row],[Close Price]]/Table2[[#This Row],[Current Week Low]])-1</f>
        <v>2.0319001386962521E-2</v>
      </c>
      <c r="AF107" s="1">
        <f>(Table2[[#This Row],[Current Week High]]/Table2[[#This Row],[Close Price]])-1</f>
        <v>4.9072249031468784E-2</v>
      </c>
      <c r="AG107" s="1">
        <f>(Table2[[#This Row],[Close Price]]/Table2[[#This Row],[Current Month Low]])-1</f>
        <v>2.0319001386962521E-2</v>
      </c>
      <c r="AH107" s="1">
        <f>(Table2[[#This Row],[Current Month High]]/Table2[[#This Row],[Close Price]])-1</f>
        <v>4.9072249031468784E-2</v>
      </c>
      <c r="AI107">
        <v>4.9072249031468704</v>
      </c>
      <c r="AJ107">
        <v>81.832787493048201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0.11</v>
      </c>
      <c r="AM107" t="s">
        <v>3219</v>
      </c>
      <c r="AN107">
        <v>8.76</v>
      </c>
      <c r="AO107" t="s">
        <v>3219</v>
      </c>
      <c r="AP107">
        <v>8.4454339380670998E-2</v>
      </c>
      <c r="AQ107">
        <f>(Table2[[#This Row],[Sharpe Ratio]]-AVERAGE(Table2[Sharpe Ratio]))/_xlfn.STDEV.P(Table2[Sharpe Ratio])</f>
        <v>0.29434699111672818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1.9226164645670429</v>
      </c>
      <c r="AS107">
        <f>_xlfn.RANK.AVG(Table2[[#This Row],[1Y Return vs Nifty Z-Score]],Table2[1Y Return vs Nifty Z-Score])</f>
        <v>170</v>
      </c>
      <c r="AT107">
        <f>_xlfn.RANK.AVG(Table2[[#This Row],[6M Return vs Nifty Z-Score]],Table2[6M Return vs Nifty Z-Score])</f>
        <v>85</v>
      </c>
      <c r="AU107">
        <f>_xlfn.RANK.AVG(Table2[[#This Row],[Sharpe Ratio Z-Score]],Table2[Sharpe Ratio Z-Score])</f>
        <v>273</v>
      </c>
      <c r="AV107">
        <f>(Table2[[#This Row],[Rank 1Y]]+Table2[[#This Row],[Rank 6M]]+Table2[[#This Row],[Rank Sharpe]])/3</f>
        <v>176</v>
      </c>
    </row>
    <row r="108" spans="1:48" x14ac:dyDescent="0.3">
      <c r="A108" t="s">
        <v>1855</v>
      </c>
      <c r="B108" t="s">
        <v>1856</v>
      </c>
      <c r="C108" t="s">
        <v>3178</v>
      </c>
      <c r="D108" t="s">
        <v>226</v>
      </c>
      <c r="E108">
        <v>4236.0176787</v>
      </c>
      <c r="F108">
        <v>1609.45</v>
      </c>
      <c r="G108">
        <v>40.366031906704002</v>
      </c>
      <c r="H108">
        <f>(Table2[[#This Row],[1Y Return vs Nifty]]-AVERAGE(Table2[1Y Return vs Nifty]))/_xlfn.STDEV.P(Table2[1Y Return vs Nifty])</f>
        <v>0.41501487201308201</v>
      </c>
      <c r="I108">
        <v>-2.84198087171688</v>
      </c>
      <c r="J108">
        <f>(Table2[[#This Row],[1M Return vs Nifty]]-AVERAGE(Table2[1M Return vs Nifty]))/_xlfn.STDEV.P(Table2[1M Return vs Nifty])</f>
        <v>-0.19402114027583175</v>
      </c>
      <c r="K108">
        <v>26.823538615709101</v>
      </c>
      <c r="L108">
        <f>(Table2[[#This Row],[6M Return vs Nifty]]-AVERAGE(Table2[6M Return vs Nifty]))/_xlfn.STDEV.P(Table2[6M Return vs Nifty])</f>
        <v>0.48589408147178842</v>
      </c>
      <c r="M108">
        <v>5.0123139616101398</v>
      </c>
      <c r="N108">
        <f>(Table2[[#This Row],[1W Return vs Nifty]]-AVERAGE(Table2[1W Return vs Nifty]))/_xlfn.STDEV.P(Table2[1W Return vs Nifty])</f>
        <v>0.4127210799165183</v>
      </c>
      <c r="O108">
        <v>1545.54</v>
      </c>
      <c r="P108">
        <v>1554.5882145901301</v>
      </c>
      <c r="Q108">
        <v>1391.2511282509399</v>
      </c>
      <c r="R108">
        <v>71.178188343054401</v>
      </c>
      <c r="S108" s="1">
        <f>(Table2[[#This Row],[Close Price]]-Table2[[#This Row],[20D EMA]])/Table2[[#This Row],[20D EMA]]</f>
        <v>4.1351242931273263E-2</v>
      </c>
      <c r="T108" s="1">
        <f>(Table2[[#This Row],[Close Price]]-Table2[[#This Row],[50D EMA]])/Table2[[#This Row],[50D EMA]]</f>
        <v>3.5290236279280164E-2</v>
      </c>
      <c r="U108" s="1">
        <f>(Table2[[#This Row],[Close Price]]-Table2[[#This Row],[200D EMA]])/Table2[[#This Row],[200D EMA]]</f>
        <v>0.15683643830957858</v>
      </c>
      <c r="V108">
        <v>0.71004064313961002</v>
      </c>
      <c r="W108">
        <v>1560</v>
      </c>
      <c r="X108">
        <v>1623.85</v>
      </c>
      <c r="Y108">
        <v>1511.15</v>
      </c>
      <c r="Z108">
        <v>1624.85</v>
      </c>
      <c r="AA108">
        <v>1511.15</v>
      </c>
      <c r="AB108">
        <v>1624.85</v>
      </c>
      <c r="AC108" s="1">
        <f>(Table2[[#This Row],[Close Price]]/Table2[[#This Row],[Day Low]])-1</f>
        <v>3.1698717948718036E-2</v>
      </c>
      <c r="AD108" s="1">
        <f>(Table2[[#This Row],[Day High]]/Table2[[#This Row],[Close Price]])-1</f>
        <v>8.9471558606977197E-3</v>
      </c>
      <c r="AE108" s="1">
        <f>(Table2[[#This Row],[Close Price]]/Table2[[#This Row],[Current Week Low]])-1</f>
        <v>6.5049796512589797E-2</v>
      </c>
      <c r="AF108" s="1">
        <f>(Table2[[#This Row],[Current Week High]]/Table2[[#This Row],[Close Price]])-1</f>
        <v>9.5684861288016787E-3</v>
      </c>
      <c r="AG108" s="1">
        <f>(Table2[[#This Row],[Close Price]]/Table2[[#This Row],[Current Month Low]])-1</f>
        <v>6.5049796512589797E-2</v>
      </c>
      <c r="AH108" s="1">
        <f>(Table2[[#This Row],[Current Month High]]/Table2[[#This Row],[Close Price]])-1</f>
        <v>9.5684861288016787E-3</v>
      </c>
      <c r="AI108">
        <v>11.2181179906179</v>
      </c>
      <c r="AJ108">
        <v>64.062181447502496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0.02</v>
      </c>
      <c r="AM108" t="s">
        <v>3219</v>
      </c>
      <c r="AN108">
        <v>7.75</v>
      </c>
      <c r="AO108" t="s">
        <v>3219</v>
      </c>
      <c r="AP108">
        <v>0.11432139886897601</v>
      </c>
      <c r="AQ108">
        <f>(Table2[[#This Row],[Sharpe Ratio]]-AVERAGE(Table2[Sharpe Ratio]))/_xlfn.STDEV.P(Table2[Sharpe Ratio])</f>
        <v>0.64101988228395801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184</v>
      </c>
      <c r="AT108">
        <f>_xlfn.RANK.AVG(Table2[[#This Row],[6M Return vs Nifty Z-Score]],Table2[6M Return vs Nifty Z-Score])</f>
        <v>161</v>
      </c>
      <c r="AU108">
        <f>_xlfn.RANK.AVG(Table2[[#This Row],[Sharpe Ratio Z-Score]],Table2[Sharpe Ratio Z-Score])</f>
        <v>183</v>
      </c>
      <c r="AV108">
        <f>(Table2[[#This Row],[Rank 1Y]]+Table2[[#This Row],[Rank 6M]]+Table2[[#This Row],[Rank Sharpe]])/3</f>
        <v>176</v>
      </c>
    </row>
    <row r="109" spans="1:48" x14ac:dyDescent="0.3">
      <c r="A109" t="s">
        <v>1109</v>
      </c>
      <c r="B109" t="s">
        <v>1110</v>
      </c>
      <c r="C109" t="s">
        <v>3179</v>
      </c>
      <c r="D109" t="s">
        <v>276</v>
      </c>
      <c r="E109">
        <v>11761.369887155</v>
      </c>
      <c r="F109">
        <v>295.45</v>
      </c>
      <c r="G109">
        <v>27.754434890599899</v>
      </c>
      <c r="H109">
        <f>(Table2[[#This Row],[1Y Return vs Nifty]]-AVERAGE(Table2[1Y Return vs Nifty]))/_xlfn.STDEV.P(Table2[1Y Return vs Nifty])</f>
        <v>0.16878358454346892</v>
      </c>
      <c r="I109">
        <v>-4.2591311962526204</v>
      </c>
      <c r="J109">
        <f>(Table2[[#This Row],[1M Return vs Nifty]]-AVERAGE(Table2[1M Return vs Nifty]))/_xlfn.STDEV.P(Table2[1M Return vs Nifty])</f>
        <v>-0.34671737003325509</v>
      </c>
      <c r="K109">
        <v>77.649101646771797</v>
      </c>
      <c r="L109">
        <f>(Table2[[#This Row],[6M Return vs Nifty]]-AVERAGE(Table2[6M Return vs Nifty]))/_xlfn.STDEV.P(Table2[6M Return vs Nifty])</f>
        <v>1.9904303130495571</v>
      </c>
      <c r="M109">
        <v>2.2837169257133798</v>
      </c>
      <c r="N109">
        <f>(Table2[[#This Row],[1W Return vs Nifty]]-AVERAGE(Table2[1W Return vs Nifty]))/_xlfn.STDEV.P(Table2[1W Return vs Nifty])</f>
        <v>-0.13762417184537662</v>
      </c>
      <c r="O109">
        <v>274.3</v>
      </c>
      <c r="P109">
        <v>270.36839625640903</v>
      </c>
      <c r="Q109">
        <v>234.89858729727499</v>
      </c>
      <c r="R109">
        <v>72.135744500679195</v>
      </c>
      <c r="S109" s="1">
        <f>(Table2[[#This Row],[Close Price]]-Table2[[#This Row],[20D EMA]])/Table2[[#This Row],[20D EMA]]</f>
        <v>7.7105359095880344E-2</v>
      </c>
      <c r="T109" s="1">
        <f>(Table2[[#This Row],[Close Price]]-Table2[[#This Row],[50D EMA]])/Table2[[#This Row],[50D EMA]]</f>
        <v>9.276825283900543E-2</v>
      </c>
      <c r="U109" s="1">
        <f>(Table2[[#This Row],[Close Price]]-Table2[[#This Row],[200D EMA]])/Table2[[#This Row],[200D EMA]]</f>
        <v>0.25777682786186534</v>
      </c>
      <c r="V109">
        <v>0.17751451699901599</v>
      </c>
      <c r="W109">
        <v>282.75</v>
      </c>
      <c r="X109">
        <v>295.45</v>
      </c>
      <c r="Y109">
        <v>272.75</v>
      </c>
      <c r="Z109">
        <v>295.45</v>
      </c>
      <c r="AA109">
        <v>272.75</v>
      </c>
      <c r="AB109">
        <v>295.45</v>
      </c>
      <c r="AC109" s="1">
        <f>(Table2[[#This Row],[Close Price]]/Table2[[#This Row],[Day Low]])-1</f>
        <v>4.4916003536693117E-2</v>
      </c>
      <c r="AD109" s="1">
        <f>(Table2[[#This Row],[Day High]]/Table2[[#This Row],[Close Price]])-1</f>
        <v>0</v>
      </c>
      <c r="AE109" s="1">
        <f>(Table2[[#This Row],[Close Price]]/Table2[[#This Row],[Current Week Low]])-1</f>
        <v>8.3226397800183261E-2</v>
      </c>
      <c r="AF109" s="1">
        <f>(Table2[[#This Row],[Current Week High]]/Table2[[#This Row],[Close Price]])-1</f>
        <v>0</v>
      </c>
      <c r="AG109" s="1">
        <f>(Table2[[#This Row],[Close Price]]/Table2[[#This Row],[Current Month Low]])-1</f>
        <v>8.3226397800183261E-2</v>
      </c>
      <c r="AH109" s="1">
        <f>(Table2[[#This Row],[Current Month High]]/Table2[[#This Row],[Close Price]])-1</f>
        <v>0</v>
      </c>
      <c r="AI109">
        <v>18.801827720426399</v>
      </c>
      <c r="AJ109">
        <v>104.534440983039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0.56000000000000005</v>
      </c>
      <c r="AM109" t="s">
        <v>3219</v>
      </c>
      <c r="AN109">
        <v>14.16</v>
      </c>
      <c r="AO109" t="s">
        <v>3219</v>
      </c>
      <c r="AP109">
        <v>9.4806701092611995E-2</v>
      </c>
      <c r="AQ109">
        <f>(Table2[[#This Row],[Sharpe Ratio]]-AVERAGE(Table2[Sharpe Ratio]))/_xlfn.STDEV.P(Table2[Sharpe Ratio])</f>
        <v>0.4145089095169246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2.0893812652313186</v>
      </c>
      <c r="AS109">
        <f>_xlfn.RANK.AVG(Table2[[#This Row],[1Y Return vs Nifty Z-Score]],Table2[1Y Return vs Nifty Z-Score])</f>
        <v>254</v>
      </c>
      <c r="AT109">
        <f>_xlfn.RANK.AVG(Table2[[#This Row],[6M Return vs Nifty Z-Score]],Table2[6M Return vs Nifty Z-Score])</f>
        <v>35</v>
      </c>
      <c r="AU109">
        <f>_xlfn.RANK.AVG(Table2[[#This Row],[Sharpe Ratio Z-Score]],Table2[Sharpe Ratio Z-Score])</f>
        <v>243</v>
      </c>
      <c r="AV109">
        <f>(Table2[[#This Row],[Rank 1Y]]+Table2[[#This Row],[Rank 6M]]+Table2[[#This Row],[Rank Sharpe]])/3</f>
        <v>177.33333333333334</v>
      </c>
    </row>
    <row r="110" spans="1:48" x14ac:dyDescent="0.3">
      <c r="A110" t="s">
        <v>1626</v>
      </c>
      <c r="B110" t="s">
        <v>1627</v>
      </c>
      <c r="C110" t="s">
        <v>3176</v>
      </c>
      <c r="D110" t="s">
        <v>46</v>
      </c>
      <c r="E110">
        <v>5930.2840327499998</v>
      </c>
      <c r="F110">
        <v>783.75</v>
      </c>
      <c r="G110">
        <v>57.537228476567599</v>
      </c>
      <c r="H110">
        <f>(Table2[[#This Row],[1Y Return vs Nifty]]-AVERAGE(Table2[1Y Return vs Nifty]))/_xlfn.STDEV.P(Table2[1Y Return vs Nifty])</f>
        <v>0.7502686732083117</v>
      </c>
      <c r="I110">
        <v>-4.1944805818668902</v>
      </c>
      <c r="J110">
        <f>(Table2[[#This Row],[1M Return vs Nifty]]-AVERAGE(Table2[1M Return vs Nifty]))/_xlfn.STDEV.P(Table2[1M Return vs Nifty])</f>
        <v>-0.33975134469544482</v>
      </c>
      <c r="K110">
        <v>4.8615400614246704</v>
      </c>
      <c r="L110">
        <f>(Table2[[#This Row],[6M Return vs Nifty]]-AVERAGE(Table2[6M Return vs Nifty]))/_xlfn.STDEV.P(Table2[6M Return vs Nifty])</f>
        <v>-0.16422409867675369</v>
      </c>
      <c r="M110">
        <v>1.5308310333852699</v>
      </c>
      <c r="N110">
        <f>(Table2[[#This Row],[1W Return vs Nifty]]-AVERAGE(Table2[1W Return vs Nifty]))/_xlfn.STDEV.P(Table2[1W Return vs Nifty])</f>
        <v>-0.28947773267177995</v>
      </c>
      <c r="O110">
        <v>742.66</v>
      </c>
      <c r="P110">
        <v>750.473733543712</v>
      </c>
      <c r="Q110">
        <v>713.89751439232305</v>
      </c>
      <c r="R110">
        <v>72.604911254814795</v>
      </c>
      <c r="S110" s="1">
        <f>(Table2[[#This Row],[Close Price]]-Table2[[#This Row],[20D EMA]])/Table2[[#This Row],[20D EMA]]</f>
        <v>5.5328144776883144E-2</v>
      </c>
      <c r="T110" s="1">
        <f>(Table2[[#This Row],[Close Price]]-Table2[[#This Row],[50D EMA]])/Table2[[#This Row],[50D EMA]]</f>
        <v>4.4340347928179411E-2</v>
      </c>
      <c r="U110" s="1">
        <f>(Table2[[#This Row],[Close Price]]-Table2[[#This Row],[200D EMA]])/Table2[[#This Row],[200D EMA]]</f>
        <v>9.7846657537582427E-2</v>
      </c>
      <c r="V110">
        <v>2.0751726681406901</v>
      </c>
      <c r="W110">
        <v>770</v>
      </c>
      <c r="X110">
        <v>819</v>
      </c>
      <c r="Y110">
        <v>730.3</v>
      </c>
      <c r="Z110">
        <v>819</v>
      </c>
      <c r="AA110">
        <v>730.3</v>
      </c>
      <c r="AB110">
        <v>819</v>
      </c>
      <c r="AC110" s="1">
        <f>(Table2[[#This Row],[Close Price]]/Table2[[#This Row],[Day Low]])-1</f>
        <v>1.7857142857142794E-2</v>
      </c>
      <c r="AD110" s="1">
        <f>(Table2[[#This Row],[Day High]]/Table2[[#This Row],[Close Price]])-1</f>
        <v>4.4976076555024003E-2</v>
      </c>
      <c r="AE110" s="1">
        <f>(Table2[[#This Row],[Close Price]]/Table2[[#This Row],[Current Week Low]])-1</f>
        <v>7.3189100369711158E-2</v>
      </c>
      <c r="AF110" s="1">
        <f>(Table2[[#This Row],[Current Week High]]/Table2[[#This Row],[Close Price]])-1</f>
        <v>4.4976076555024003E-2</v>
      </c>
      <c r="AG110" s="1">
        <f>(Table2[[#This Row],[Close Price]]/Table2[[#This Row],[Current Month Low]])-1</f>
        <v>7.3189100369711158E-2</v>
      </c>
      <c r="AH110" s="1">
        <f>(Table2[[#This Row],[Current Month High]]/Table2[[#This Row],[Close Price]])-1</f>
        <v>4.4976076555024003E-2</v>
      </c>
      <c r="AI110">
        <v>19.527910685805399</v>
      </c>
      <c r="AJ110">
        <v>85.921005811884697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7.0000000000000007E-2</v>
      </c>
      <c r="AM110" t="s">
        <v>3219</v>
      </c>
      <c r="AN110">
        <v>11.96</v>
      </c>
      <c r="AO110" t="s">
        <v>3219</v>
      </c>
      <c r="AP110">
        <v>0.17426183702897799</v>
      </c>
      <c r="AQ110">
        <f>(Table2[[#This Row],[Sharpe Ratio]]-AVERAGE(Table2[Sharpe Ratio]))/_xlfn.STDEV.P(Table2[Sharpe Ratio])</f>
        <v>1.3367604523556491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124</v>
      </c>
      <c r="AT110">
        <f>_xlfn.RANK.AVG(Table2[[#This Row],[6M Return vs Nifty Z-Score]],Table2[6M Return vs Nifty Z-Score])</f>
        <v>349</v>
      </c>
      <c r="AU110">
        <f>_xlfn.RANK.AVG(Table2[[#This Row],[Sharpe Ratio Z-Score]],Table2[Sharpe Ratio Z-Score])</f>
        <v>62</v>
      </c>
      <c r="AV110">
        <f>(Table2[[#This Row],[Rank 1Y]]+Table2[[#This Row],[Rank 6M]]+Table2[[#This Row],[Rank Sharpe]])/3</f>
        <v>178.33333333333334</v>
      </c>
    </row>
    <row r="111" spans="1:48" x14ac:dyDescent="0.3">
      <c r="A111" t="s">
        <v>1857</v>
      </c>
      <c r="B111" t="s">
        <v>1858</v>
      </c>
      <c r="C111" t="s">
        <v>3187</v>
      </c>
      <c r="D111" t="s">
        <v>285</v>
      </c>
      <c r="E111">
        <v>4206.5841975000003</v>
      </c>
      <c r="F111">
        <v>1358.65</v>
      </c>
      <c r="G111">
        <v>64.639082042790903</v>
      </c>
      <c r="H111">
        <f>(Table2[[#This Row],[1Y Return vs Nifty]]-AVERAGE(Table2[1Y Return vs Nifty]))/_xlfn.STDEV.P(Table2[1Y Return vs Nifty])</f>
        <v>0.88892665163870921</v>
      </c>
      <c r="I111">
        <v>6.0847263492044004</v>
      </c>
      <c r="J111">
        <f>(Table2[[#This Row],[1M Return vs Nifty]]-AVERAGE(Table2[1M Return vs Nifty]))/_xlfn.STDEV.P(Table2[1M Return vs Nifty])</f>
        <v>0.76782074282121382</v>
      </c>
      <c r="K111">
        <v>79.596945754835502</v>
      </c>
      <c r="L111">
        <f>(Table2[[#This Row],[6M Return vs Nifty]]-AVERAGE(Table2[6M Return vs Nifty]))/_xlfn.STDEV.P(Table2[6M Return vs Nifty])</f>
        <v>2.0480903144204432</v>
      </c>
      <c r="M111">
        <v>9.5096984131056708</v>
      </c>
      <c r="N111">
        <f>(Table2[[#This Row],[1W Return vs Nifty]]-AVERAGE(Table2[1W Return vs Nifty]))/_xlfn.STDEV.P(Table2[1W Return vs Nifty])</f>
        <v>1.3198224751267082</v>
      </c>
      <c r="O111">
        <v>1245.46</v>
      </c>
      <c r="P111">
        <v>1244.2702202698099</v>
      </c>
      <c r="Q111">
        <v>1087.15743876592</v>
      </c>
      <c r="R111">
        <v>73.173041426866703</v>
      </c>
      <c r="S111" s="1">
        <f>(Table2[[#This Row],[Close Price]]-Table2[[#This Row],[20D EMA]])/Table2[[#This Row],[20D EMA]]</f>
        <v>9.0882083728100499E-2</v>
      </c>
      <c r="T111" s="1">
        <f>(Table2[[#This Row],[Close Price]]-Table2[[#This Row],[50D EMA]])/Table2[[#This Row],[50D EMA]]</f>
        <v>9.1925192668669567E-2</v>
      </c>
      <c r="U111" s="1">
        <f>(Table2[[#This Row],[Close Price]]-Table2[[#This Row],[200D EMA]])/Table2[[#This Row],[200D EMA]]</f>
        <v>0.24972699588227365</v>
      </c>
      <c r="V111">
        <v>0.53357862363268405</v>
      </c>
      <c r="W111">
        <v>1329.2</v>
      </c>
      <c r="X111">
        <v>1382</v>
      </c>
      <c r="Y111">
        <v>1250</v>
      </c>
      <c r="Z111">
        <v>1382</v>
      </c>
      <c r="AA111">
        <v>1250</v>
      </c>
      <c r="AB111">
        <v>1382</v>
      </c>
      <c r="AC111" s="1">
        <f>(Table2[[#This Row],[Close Price]]/Table2[[#This Row],[Day Low]])-1</f>
        <v>2.2156184170929905E-2</v>
      </c>
      <c r="AD111" s="1">
        <f>(Table2[[#This Row],[Day High]]/Table2[[#This Row],[Close Price]])-1</f>
        <v>1.718617745556239E-2</v>
      </c>
      <c r="AE111" s="1">
        <f>(Table2[[#This Row],[Close Price]]/Table2[[#This Row],[Current Week Low]])-1</f>
        <v>8.6920000000000108E-2</v>
      </c>
      <c r="AF111" s="1">
        <f>(Table2[[#This Row],[Current Week High]]/Table2[[#This Row],[Close Price]])-1</f>
        <v>1.718617745556239E-2</v>
      </c>
      <c r="AG111" s="1">
        <f>(Table2[[#This Row],[Close Price]]/Table2[[#This Row],[Current Month Low]])-1</f>
        <v>8.6920000000000108E-2</v>
      </c>
      <c r="AH111" s="1">
        <f>(Table2[[#This Row],[Current Month High]]/Table2[[#This Row],[Close Price]])-1</f>
        <v>1.718617745556239E-2</v>
      </c>
      <c r="AI111">
        <v>14.0065506201008</v>
      </c>
      <c r="AJ111">
        <v>100.22842826615501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0.18</v>
      </c>
      <c r="AM111" t="s">
        <v>3219</v>
      </c>
      <c r="AN111">
        <v>16.86</v>
      </c>
      <c r="AO111" t="s">
        <v>3219</v>
      </c>
      <c r="AP111">
        <v>4.4052908533981999E-2</v>
      </c>
      <c r="AQ111">
        <f>(Table2[[#This Row],[Sharpe Ratio]]-AVERAGE(Table2[Sharpe Ratio]))/_xlfn.STDEV.P(Table2[Sharpe Ratio])</f>
        <v>-0.17460044056461677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4.8500597434424577</v>
      </c>
      <c r="AS111">
        <f>_xlfn.RANK.AVG(Table2[[#This Row],[1Y Return vs Nifty Z-Score]],Table2[1Y Return vs Nifty Z-Score])</f>
        <v>104</v>
      </c>
      <c r="AT111">
        <f>_xlfn.RANK.AVG(Table2[[#This Row],[6M Return vs Nifty Z-Score]],Table2[6M Return vs Nifty Z-Score])</f>
        <v>31</v>
      </c>
      <c r="AU111">
        <f>_xlfn.RANK.AVG(Table2[[#This Row],[Sharpe Ratio Z-Score]],Table2[Sharpe Ratio Z-Score])</f>
        <v>400</v>
      </c>
      <c r="AV111">
        <f>(Table2[[#This Row],[Rank 1Y]]+Table2[[#This Row],[Rank 6M]]+Table2[[#This Row],[Rank Sharpe]])/3</f>
        <v>178.33333333333334</v>
      </c>
    </row>
    <row r="112" spans="1:48" x14ac:dyDescent="0.3">
      <c r="A112" t="s">
        <v>1346</v>
      </c>
      <c r="B112" t="s">
        <v>1347</v>
      </c>
      <c r="C112" t="s">
        <v>3181</v>
      </c>
      <c r="D112" t="s">
        <v>782</v>
      </c>
      <c r="E112">
        <v>8714.3791931300002</v>
      </c>
      <c r="F112">
        <v>217.69</v>
      </c>
      <c r="G112">
        <v>29.417687716436198</v>
      </c>
      <c r="H112">
        <f>(Table2[[#This Row],[1Y Return vs Nifty]]-AVERAGE(Table2[1Y Return vs Nifty]))/_xlfn.STDEV.P(Table2[1Y Return vs Nifty])</f>
        <v>0.20125725811313536</v>
      </c>
      <c r="I112">
        <v>-4.0148007426888999</v>
      </c>
      <c r="J112">
        <f>(Table2[[#This Row],[1M Return vs Nifty]]-AVERAGE(Table2[1M Return vs Nifty]))/_xlfn.STDEV.P(Table2[1M Return vs Nifty])</f>
        <v>-0.32039105981184401</v>
      </c>
      <c r="K112">
        <v>14.8349342802157</v>
      </c>
      <c r="L112">
        <f>(Table2[[#This Row],[6M Return vs Nifty]]-AVERAGE(Table2[6M Return vs Nifty]))/_xlfn.STDEV.P(Table2[6M Return vs Nifty])</f>
        <v>0.13100790780015747</v>
      </c>
      <c r="M112">
        <v>7.5102764358549896</v>
      </c>
      <c r="N112">
        <f>(Table2[[#This Row],[1W Return vs Nifty]]-AVERAGE(Table2[1W Return vs Nifty]))/_xlfn.STDEV.P(Table2[1W Return vs Nifty])</f>
        <v>0.91654842000898284</v>
      </c>
      <c r="O112">
        <v>209.72</v>
      </c>
      <c r="P112">
        <v>211.55440845141101</v>
      </c>
      <c r="Q112">
        <v>204.32294066449799</v>
      </c>
      <c r="R112">
        <v>65.351532779673704</v>
      </c>
      <c r="S112" s="1">
        <f>(Table2[[#This Row],[Close Price]]-Table2[[#This Row],[20D EMA]])/Table2[[#This Row],[20D EMA]]</f>
        <v>3.8003051687964903E-2</v>
      </c>
      <c r="T112" s="1">
        <f>(Table2[[#This Row],[Close Price]]-Table2[[#This Row],[50D EMA]])/Table2[[#This Row],[50D EMA]]</f>
        <v>2.9002428233482969E-2</v>
      </c>
      <c r="U112" s="1">
        <f>(Table2[[#This Row],[Close Price]]-Table2[[#This Row],[200D EMA]])/Table2[[#This Row],[200D EMA]]</f>
        <v>6.5421236068890387E-2</v>
      </c>
      <c r="V112">
        <v>0.65677517128407603</v>
      </c>
      <c r="W112">
        <v>216.91</v>
      </c>
      <c r="X112">
        <v>225.88</v>
      </c>
      <c r="Y112">
        <v>210.01</v>
      </c>
      <c r="Z112">
        <v>225.88</v>
      </c>
      <c r="AA112">
        <v>210.01</v>
      </c>
      <c r="AB112">
        <v>225.88</v>
      </c>
      <c r="AC112" s="1">
        <f>(Table2[[#This Row],[Close Price]]/Table2[[#This Row],[Day Low]])-1</f>
        <v>3.5959614586695832E-3</v>
      </c>
      <c r="AD112" s="1">
        <f>(Table2[[#This Row],[Day High]]/Table2[[#This Row],[Close Price]])-1</f>
        <v>3.7622306950250373E-2</v>
      </c>
      <c r="AE112" s="1">
        <f>(Table2[[#This Row],[Close Price]]/Table2[[#This Row],[Current Week Low]])-1</f>
        <v>3.6569687157754327E-2</v>
      </c>
      <c r="AF112" s="1">
        <f>(Table2[[#This Row],[Current Week High]]/Table2[[#This Row],[Close Price]])-1</f>
        <v>3.7622306950250373E-2</v>
      </c>
      <c r="AG112" s="1">
        <f>(Table2[[#This Row],[Close Price]]/Table2[[#This Row],[Current Month Low]])-1</f>
        <v>3.6569687157754327E-2</v>
      </c>
      <c r="AH112" s="1">
        <f>(Table2[[#This Row],[Current Month High]]/Table2[[#This Row],[Close Price]])-1</f>
        <v>3.7622306950250373E-2</v>
      </c>
      <c r="AI112">
        <v>36.198263585832997</v>
      </c>
      <c r="AJ112">
        <v>53.302816901408399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0.04</v>
      </c>
      <c r="AM112" t="s">
        <v>3219</v>
      </c>
      <c r="AN112">
        <v>9.49</v>
      </c>
      <c r="AO112" t="s">
        <v>3219</v>
      </c>
      <c r="AP112">
        <v>0.178234113680693</v>
      </c>
      <c r="AQ112">
        <f>(Table2[[#This Row],[Sharpe Ratio]]-AVERAGE(Table2[Sharpe Ratio]))/_xlfn.STDEV.P(Table2[Sharpe Ratio])</f>
        <v>1.3828674563580132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246</v>
      </c>
      <c r="AT112">
        <f>_xlfn.RANK.AVG(Table2[[#This Row],[6M Return vs Nifty Z-Score]],Table2[6M Return vs Nifty Z-Score])</f>
        <v>235</v>
      </c>
      <c r="AU112">
        <f>_xlfn.RANK.AVG(Table2[[#This Row],[Sharpe Ratio Z-Score]],Table2[Sharpe Ratio Z-Score])</f>
        <v>56</v>
      </c>
      <c r="AV112">
        <f>(Table2[[#This Row],[Rank 1Y]]+Table2[[#This Row],[Rank 6M]]+Table2[[#This Row],[Rank Sharpe]])/3</f>
        <v>179</v>
      </c>
    </row>
    <row r="113" spans="1:48" x14ac:dyDescent="0.3">
      <c r="A113" t="s">
        <v>860</v>
      </c>
      <c r="B113" t="s">
        <v>861</v>
      </c>
      <c r="C113" t="s">
        <v>3183</v>
      </c>
      <c r="D113" t="s">
        <v>111</v>
      </c>
      <c r="E113">
        <v>18185.73225705</v>
      </c>
      <c r="F113">
        <v>996.75</v>
      </c>
      <c r="G113">
        <v>42.133258224827003</v>
      </c>
      <c r="H113">
        <f>(Table2[[#This Row],[1Y Return vs Nifty]]-AVERAGE(Table2[1Y Return vs Nifty]))/_xlfn.STDEV.P(Table2[1Y Return vs Nifty])</f>
        <v>0.44951854438748151</v>
      </c>
      <c r="I113">
        <v>-14.530787731207001</v>
      </c>
      <c r="J113">
        <f>(Table2[[#This Row],[1M Return vs Nifty]]-AVERAGE(Table2[1M Return vs Nifty]))/_xlfn.STDEV.P(Table2[1M Return vs Nifty])</f>
        <v>-1.4534759115200633</v>
      </c>
      <c r="K113">
        <v>4.6673239109202704</v>
      </c>
      <c r="L113">
        <f>(Table2[[#This Row],[6M Return vs Nifty]]-AVERAGE(Table2[6M Return vs Nifty]))/_xlfn.STDEV.P(Table2[6M Return vs Nifty])</f>
        <v>-0.16997327719569791</v>
      </c>
      <c r="M113">
        <v>5.6126673005641203</v>
      </c>
      <c r="N113">
        <f>(Table2[[#This Row],[1W Return vs Nifty]]-AVERAGE(Table2[1W Return vs Nifty]))/_xlfn.STDEV.P(Table2[1W Return vs Nifty])</f>
        <v>0.53380953861013969</v>
      </c>
      <c r="O113">
        <v>962.52</v>
      </c>
      <c r="P113">
        <v>997.28017480794904</v>
      </c>
      <c r="Q113">
        <v>929.75903148241196</v>
      </c>
      <c r="R113">
        <v>64.736624285575104</v>
      </c>
      <c r="S113" s="1">
        <f>(Table2[[#This Row],[Close Price]]-Table2[[#This Row],[20D EMA]])/Table2[[#This Row],[20D EMA]]</f>
        <v>3.5562897394339876E-2</v>
      </c>
      <c r="T113" s="1">
        <f>(Table2[[#This Row],[Close Price]]-Table2[[#This Row],[50D EMA]])/Table2[[#This Row],[50D EMA]]</f>
        <v>-5.3162072338511722E-4</v>
      </c>
      <c r="U113" s="1">
        <f>(Table2[[#This Row],[Close Price]]-Table2[[#This Row],[200D EMA]])/Table2[[#This Row],[200D EMA]]</f>
        <v>7.2051968573811367E-2</v>
      </c>
      <c r="V113">
        <v>0.57508199927874404</v>
      </c>
      <c r="W113">
        <v>961</v>
      </c>
      <c r="X113">
        <v>996.75</v>
      </c>
      <c r="Y113">
        <v>896</v>
      </c>
      <c r="Z113">
        <v>996.75</v>
      </c>
      <c r="AA113">
        <v>896</v>
      </c>
      <c r="AB113">
        <v>996.75</v>
      </c>
      <c r="AC113" s="1">
        <f>(Table2[[#This Row],[Close Price]]/Table2[[#This Row],[Day Low]])-1</f>
        <v>3.7200832466181E-2</v>
      </c>
      <c r="AD113" s="1">
        <f>(Table2[[#This Row],[Day High]]/Table2[[#This Row],[Close Price]])-1</f>
        <v>0</v>
      </c>
      <c r="AE113" s="1">
        <f>(Table2[[#This Row],[Close Price]]/Table2[[#This Row],[Current Week Low]])-1</f>
        <v>0.1124441964285714</v>
      </c>
      <c r="AF113" s="1">
        <f>(Table2[[#This Row],[Current Week High]]/Table2[[#This Row],[Close Price]])-1</f>
        <v>0</v>
      </c>
      <c r="AG113" s="1">
        <f>(Table2[[#This Row],[Close Price]]/Table2[[#This Row],[Current Month Low]])-1</f>
        <v>0.1124441964285714</v>
      </c>
      <c r="AH113" s="1">
        <f>(Table2[[#This Row],[Current Month High]]/Table2[[#This Row],[Close Price]])-1</f>
        <v>0</v>
      </c>
      <c r="AI113">
        <v>31.828442437923201</v>
      </c>
      <c r="AJ113">
        <v>73.347826086956502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-0.02</v>
      </c>
      <c r="AM113" t="s">
        <v>3218</v>
      </c>
      <c r="AN113">
        <v>5.9</v>
      </c>
      <c r="AO113" t="s">
        <v>3219</v>
      </c>
      <c r="AP113">
        <v>0.232242957991834</v>
      </c>
      <c r="AQ113">
        <f>(Table2[[#This Row],[Sharpe Ratio]]-AVERAGE(Table2[Sharpe Ratio]))/_xlfn.STDEV.P(Table2[Sharpe Ratio])</f>
        <v>2.0097588385938687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176</v>
      </c>
      <c r="AT113">
        <f>_xlfn.RANK.AVG(Table2[[#This Row],[6M Return vs Nifty Z-Score]],Table2[6M Return vs Nifty Z-Score])</f>
        <v>350</v>
      </c>
      <c r="AU113">
        <f>_xlfn.RANK.AVG(Table2[[#This Row],[Sharpe Ratio Z-Score]],Table2[Sharpe Ratio Z-Score])</f>
        <v>14</v>
      </c>
      <c r="AV113">
        <f>(Table2[[#This Row],[Rank 1Y]]+Table2[[#This Row],[Rank 6M]]+Table2[[#This Row],[Rank Sharpe]])/3</f>
        <v>180</v>
      </c>
    </row>
    <row r="114" spans="1:48" x14ac:dyDescent="0.3">
      <c r="A114" t="s">
        <v>719</v>
      </c>
      <c r="B114" t="s">
        <v>720</v>
      </c>
      <c r="C114" t="s">
        <v>3179</v>
      </c>
      <c r="D114" t="s">
        <v>60</v>
      </c>
      <c r="E114">
        <v>24736.469794229899</v>
      </c>
      <c r="F114">
        <v>186.61</v>
      </c>
      <c r="G114">
        <v>50.9438036930271</v>
      </c>
      <c r="H114">
        <f>(Table2[[#This Row],[1Y Return vs Nifty]]-AVERAGE(Table2[1Y Return vs Nifty]))/_xlfn.STDEV.P(Table2[1Y Return vs Nifty])</f>
        <v>0.62153735779979291</v>
      </c>
      <c r="I114">
        <v>-5.5766286680941599</v>
      </c>
      <c r="J114">
        <f>(Table2[[#This Row],[1M Return vs Nifty]]-AVERAGE(Table2[1M Return vs Nifty]))/_xlfn.STDEV.P(Table2[1M Return vs Nifty])</f>
        <v>-0.48867612570093338</v>
      </c>
      <c r="K114">
        <v>30.268157489414101</v>
      </c>
      <c r="L114">
        <f>(Table2[[#This Row],[6M Return vs Nifty]]-AVERAGE(Table2[6M Return vs Nifty]))/_xlfn.STDEV.P(Table2[6M Return vs Nifty])</f>
        <v>0.58786154804561452</v>
      </c>
      <c r="M114">
        <v>6.0977451248924002</v>
      </c>
      <c r="N114">
        <f>(Table2[[#This Row],[1W Return vs Nifty]]-AVERAGE(Table2[1W Return vs Nifty]))/_xlfn.STDEV.P(Table2[1W Return vs Nifty])</f>
        <v>0.63164746551616313</v>
      </c>
      <c r="O114">
        <v>178.92</v>
      </c>
      <c r="P114">
        <v>182.3548109626</v>
      </c>
      <c r="Q114">
        <v>163.89504515889701</v>
      </c>
      <c r="R114">
        <v>73.711536777015695</v>
      </c>
      <c r="S114" s="1">
        <f>(Table2[[#This Row],[Close Price]]-Table2[[#This Row],[20D EMA]])/Table2[[#This Row],[20D EMA]]</f>
        <v>4.2980102839257919E-2</v>
      </c>
      <c r="T114" s="1">
        <f>(Table2[[#This Row],[Close Price]]-Table2[[#This Row],[50D EMA]])/Table2[[#This Row],[50D EMA]]</f>
        <v>2.3334668358559137E-2</v>
      </c>
      <c r="U114" s="1">
        <f>(Table2[[#This Row],[Close Price]]-Table2[[#This Row],[200D EMA]])/Table2[[#This Row],[200D EMA]]</f>
        <v>0.13859451833385661</v>
      </c>
      <c r="V114">
        <v>1.04435025934777</v>
      </c>
      <c r="W114">
        <v>184.07</v>
      </c>
      <c r="X114">
        <v>188.7</v>
      </c>
      <c r="Y114">
        <v>173</v>
      </c>
      <c r="Z114">
        <v>188.85</v>
      </c>
      <c r="AA114">
        <v>173</v>
      </c>
      <c r="AB114">
        <v>188.85</v>
      </c>
      <c r="AC114" s="1">
        <f>(Table2[[#This Row],[Close Price]]/Table2[[#This Row],[Day Low]])-1</f>
        <v>1.3799098169174906E-2</v>
      </c>
      <c r="AD114" s="1">
        <f>(Table2[[#This Row],[Day High]]/Table2[[#This Row],[Close Price]])-1</f>
        <v>1.1199828519371735E-2</v>
      </c>
      <c r="AE114" s="1">
        <f>(Table2[[#This Row],[Close Price]]/Table2[[#This Row],[Current Week Low]])-1</f>
        <v>7.8670520231213903E-2</v>
      </c>
      <c r="AF114" s="1">
        <f>(Table2[[#This Row],[Current Week High]]/Table2[[#This Row],[Close Price]])-1</f>
        <v>1.2003643963345967E-2</v>
      </c>
      <c r="AG114" s="1">
        <f>(Table2[[#This Row],[Close Price]]/Table2[[#This Row],[Current Month Low]])-1</f>
        <v>7.8670520231213903E-2</v>
      </c>
      <c r="AH114" s="1">
        <f>(Table2[[#This Row],[Current Month High]]/Table2[[#This Row],[Close Price]])-1</f>
        <v>1.2003643963345967E-2</v>
      </c>
      <c r="AI114">
        <v>13.868495793365801</v>
      </c>
      <c r="AJ114">
        <v>83.852216748768399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0.06</v>
      </c>
      <c r="AM114" t="s">
        <v>3219</v>
      </c>
      <c r="AN114">
        <v>6.66</v>
      </c>
      <c r="AO114" t="s">
        <v>3219</v>
      </c>
      <c r="AP114">
        <v>9.1008994139066005E-2</v>
      </c>
      <c r="AQ114">
        <f>(Table2[[#This Row],[Sharpe Ratio]]-AVERAGE(Table2[Sharpe Ratio]))/_xlfn.STDEV.P(Table2[Sharpe Ratio])</f>
        <v>0.37042817067126738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143</v>
      </c>
      <c r="AT114">
        <f>_xlfn.RANK.AVG(Table2[[#This Row],[6M Return vs Nifty Z-Score]],Table2[6M Return vs Nifty Z-Score])</f>
        <v>147</v>
      </c>
      <c r="AU114">
        <f>_xlfn.RANK.AVG(Table2[[#This Row],[Sharpe Ratio Z-Score]],Table2[Sharpe Ratio Z-Score])</f>
        <v>256</v>
      </c>
      <c r="AV114">
        <f>(Table2[[#This Row],[Rank 1Y]]+Table2[[#This Row],[Rank 6M]]+Table2[[#This Row],[Rank Sharpe]])/3</f>
        <v>182</v>
      </c>
    </row>
    <row r="115" spans="1:48" x14ac:dyDescent="0.3">
      <c r="A115" t="s">
        <v>1464</v>
      </c>
      <c r="B115" t="s">
        <v>1465</v>
      </c>
      <c r="C115" t="s">
        <v>3172</v>
      </c>
      <c r="D115" t="s">
        <v>21</v>
      </c>
      <c r="E115">
        <v>7385.9761473299995</v>
      </c>
      <c r="F115">
        <v>891.9</v>
      </c>
      <c r="G115">
        <v>78.105915239110004</v>
      </c>
      <c r="H115">
        <f>(Table2[[#This Row],[1Y Return vs Nifty]]-AVERAGE(Table2[1Y Return vs Nifty]))/_xlfn.STDEV.P(Table2[1Y Return vs Nifty])</f>
        <v>1.1518557376088634</v>
      </c>
      <c r="I115">
        <v>-4.6357977723444899</v>
      </c>
      <c r="J115">
        <f>(Table2[[#This Row],[1M Return vs Nifty]]-AVERAGE(Table2[1M Return vs Nifty]))/_xlfn.STDEV.P(Table2[1M Return vs Nifty])</f>
        <v>-0.3873027370540108</v>
      </c>
      <c r="K115">
        <v>6.9985530930491899</v>
      </c>
      <c r="L115">
        <f>(Table2[[#This Row],[6M Return vs Nifty]]-AVERAGE(Table2[6M Return vs Nifty]))/_xlfn.STDEV.P(Table2[6M Return vs Nifty])</f>
        <v>-0.10096432659183024</v>
      </c>
      <c r="M115">
        <v>-1.1270959675702801</v>
      </c>
      <c r="N115">
        <f>(Table2[[#This Row],[1W Return vs Nifty]]-AVERAGE(Table2[1W Return vs Nifty]))/_xlfn.STDEV.P(Table2[1W Return vs Nifty])</f>
        <v>-0.82556916913589495</v>
      </c>
      <c r="O115">
        <v>890.07</v>
      </c>
      <c r="P115">
        <v>885.32768437975903</v>
      </c>
      <c r="Q115">
        <v>787.55617668272396</v>
      </c>
      <c r="R115">
        <v>52.2167876659218</v>
      </c>
      <c r="S115" s="1">
        <f>(Table2[[#This Row],[Close Price]]-Table2[[#This Row],[20D EMA]])/Table2[[#This Row],[20D EMA]]</f>
        <v>2.0560180659947276E-3</v>
      </c>
      <c r="T115" s="1">
        <f>(Table2[[#This Row],[Close Price]]-Table2[[#This Row],[50D EMA]])/Table2[[#This Row],[50D EMA]]</f>
        <v>7.4235966368151711E-3</v>
      </c>
      <c r="U115" s="1">
        <f>(Table2[[#This Row],[Close Price]]-Table2[[#This Row],[200D EMA]])/Table2[[#This Row],[200D EMA]]</f>
        <v>0.13249064181908146</v>
      </c>
      <c r="V115">
        <v>0.73474581980607601</v>
      </c>
      <c r="W115">
        <v>888</v>
      </c>
      <c r="X115">
        <v>914.9</v>
      </c>
      <c r="Y115">
        <v>868</v>
      </c>
      <c r="Z115">
        <v>914.9</v>
      </c>
      <c r="AA115">
        <v>868</v>
      </c>
      <c r="AB115">
        <v>914.9</v>
      </c>
      <c r="AC115" s="1">
        <f>(Table2[[#This Row],[Close Price]]/Table2[[#This Row],[Day Low]])-1</f>
        <v>4.3918918918919303E-3</v>
      </c>
      <c r="AD115" s="1">
        <f>(Table2[[#This Row],[Day High]]/Table2[[#This Row],[Close Price]])-1</f>
        <v>2.5787644354748229E-2</v>
      </c>
      <c r="AE115" s="1">
        <f>(Table2[[#This Row],[Close Price]]/Table2[[#This Row],[Current Week Low]])-1</f>
        <v>2.7534562211981584E-2</v>
      </c>
      <c r="AF115" s="1">
        <f>(Table2[[#This Row],[Current Week High]]/Table2[[#This Row],[Close Price]])-1</f>
        <v>2.5787644354748229E-2</v>
      </c>
      <c r="AG115" s="1">
        <f>(Table2[[#This Row],[Close Price]]/Table2[[#This Row],[Current Month Low]])-1</f>
        <v>2.7534562211981584E-2</v>
      </c>
      <c r="AH115" s="1">
        <f>(Table2[[#This Row],[Current Month High]]/Table2[[#This Row],[Close Price]])-1</f>
        <v>2.5787644354748229E-2</v>
      </c>
      <c r="AI115">
        <v>11.329745487162199</v>
      </c>
      <c r="AJ115">
        <v>114.915662650602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0.05</v>
      </c>
      <c r="AM115" t="s">
        <v>3219</v>
      </c>
      <c r="AN115">
        <v>0.43</v>
      </c>
      <c r="AO115" t="s">
        <v>3219</v>
      </c>
      <c r="AP115">
        <v>0.12715744628484199</v>
      </c>
      <c r="AQ115">
        <f>(Table2[[#This Row],[Sharpe Ratio]]-AVERAGE(Table2[Sharpe Ratio]))/_xlfn.STDEV.P(Table2[Sharpe Ratio])</f>
        <v>0.79001043391694858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0.62802993874407587</v>
      </c>
      <c r="AS115">
        <f>_xlfn.RANK.AVG(Table2[[#This Row],[1Y Return vs Nifty Z-Score]],Table2[1Y Return vs Nifty Z-Score])</f>
        <v>77</v>
      </c>
      <c r="AT115">
        <f>_xlfn.RANK.AVG(Table2[[#This Row],[6M Return vs Nifty Z-Score]],Table2[6M Return vs Nifty Z-Score])</f>
        <v>319</v>
      </c>
      <c r="AU115">
        <f>_xlfn.RANK.AVG(Table2[[#This Row],[Sharpe Ratio Z-Score]],Table2[Sharpe Ratio Z-Score])</f>
        <v>150</v>
      </c>
      <c r="AV115">
        <f>(Table2[[#This Row],[Rank 1Y]]+Table2[[#This Row],[Rank 6M]]+Table2[[#This Row],[Rank Sharpe]])/3</f>
        <v>182</v>
      </c>
    </row>
    <row r="116" spans="1:48" x14ac:dyDescent="0.3">
      <c r="A116" t="s">
        <v>445</v>
      </c>
      <c r="B116" t="s">
        <v>446</v>
      </c>
      <c r="C116" t="s">
        <v>3187</v>
      </c>
      <c r="D116" t="s">
        <v>379</v>
      </c>
      <c r="E116">
        <v>51786.638459255002</v>
      </c>
      <c r="F116">
        <v>1757.95</v>
      </c>
      <c r="G116">
        <v>32.602869523216</v>
      </c>
      <c r="H116">
        <f>(Table2[[#This Row],[1Y Return vs Nifty]]-AVERAGE(Table2[1Y Return vs Nifty]))/_xlfn.STDEV.P(Table2[1Y Return vs Nifty])</f>
        <v>0.26344537085624753</v>
      </c>
      <c r="I116">
        <v>2.5944343497928499</v>
      </c>
      <c r="J116">
        <f>(Table2[[#This Row],[1M Return vs Nifty]]-AVERAGE(Table2[1M Return vs Nifty]))/_xlfn.STDEV.P(Table2[1M Return vs Nifty])</f>
        <v>0.39174601042665369</v>
      </c>
      <c r="K116">
        <v>22.9061665523868</v>
      </c>
      <c r="L116">
        <f>(Table2[[#This Row],[6M Return vs Nifty]]-AVERAGE(Table2[6M Return vs Nifty]))/_xlfn.STDEV.P(Table2[6M Return vs Nifty])</f>
        <v>0.36993219437499669</v>
      </c>
      <c r="M116">
        <v>-1.07601569929817E-2</v>
      </c>
      <c r="N116">
        <f>(Table2[[#This Row],[1W Return vs Nifty]]-AVERAGE(Table2[1W Return vs Nifty]))/_xlfn.STDEV.P(Table2[1W Return vs Nifty])</f>
        <v>-0.60040946081675572</v>
      </c>
      <c r="O116">
        <v>1744.46</v>
      </c>
      <c r="P116">
        <v>1703.5819472635901</v>
      </c>
      <c r="Q116">
        <v>1515.3847114545399</v>
      </c>
      <c r="R116">
        <v>50.307138904988498</v>
      </c>
      <c r="S116" s="1">
        <f>(Table2[[#This Row],[Close Price]]-Table2[[#This Row],[20D EMA]])/Table2[[#This Row],[20D EMA]]</f>
        <v>7.7330520619561405E-3</v>
      </c>
      <c r="T116" s="1">
        <f>(Table2[[#This Row],[Close Price]]-Table2[[#This Row],[50D EMA]])/Table2[[#This Row],[50D EMA]]</f>
        <v>3.1913963882829133E-2</v>
      </c>
      <c r="U116" s="1">
        <f>(Table2[[#This Row],[Close Price]]-Table2[[#This Row],[200D EMA]])/Table2[[#This Row],[200D EMA]]</f>
        <v>0.16006845437462158</v>
      </c>
      <c r="V116">
        <v>0.93891511776068104</v>
      </c>
      <c r="W116">
        <v>1750</v>
      </c>
      <c r="X116">
        <v>1808.95</v>
      </c>
      <c r="Y116">
        <v>1750</v>
      </c>
      <c r="Z116">
        <v>1808.95</v>
      </c>
      <c r="AA116">
        <v>1750</v>
      </c>
      <c r="AB116">
        <v>1808.95</v>
      </c>
      <c r="AC116" s="1">
        <f>(Table2[[#This Row],[Close Price]]/Table2[[#This Row],[Day Low]])-1</f>
        <v>4.5428571428571818E-3</v>
      </c>
      <c r="AD116" s="1">
        <f>(Table2[[#This Row],[Day High]]/Table2[[#This Row],[Close Price]])-1</f>
        <v>2.901106402343645E-2</v>
      </c>
      <c r="AE116" s="1">
        <f>(Table2[[#This Row],[Close Price]]/Table2[[#This Row],[Current Week Low]])-1</f>
        <v>4.5428571428571818E-3</v>
      </c>
      <c r="AF116" s="1">
        <f>(Table2[[#This Row],[Current Week High]]/Table2[[#This Row],[Close Price]])-1</f>
        <v>2.901106402343645E-2</v>
      </c>
      <c r="AG116" s="1">
        <f>(Table2[[#This Row],[Close Price]]/Table2[[#This Row],[Current Month Low]])-1</f>
        <v>4.5428571428571818E-3</v>
      </c>
      <c r="AH116" s="1">
        <f>(Table2[[#This Row],[Current Month High]]/Table2[[#This Row],[Close Price]])-1</f>
        <v>2.901106402343645E-2</v>
      </c>
      <c r="AI116">
        <v>4.61048380215591</v>
      </c>
      <c r="AJ116">
        <v>71.574272886980296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0.12</v>
      </c>
      <c r="AM116" t="s">
        <v>3219</v>
      </c>
      <c r="AN116">
        <v>2.4500000000000002</v>
      </c>
      <c r="AO116" t="s">
        <v>3219</v>
      </c>
      <c r="AP116">
        <v>0.12900098427290099</v>
      </c>
      <c r="AQ116">
        <f>(Table2[[#This Row],[Sharpe Ratio]]-AVERAGE(Table2[Sharpe Ratio]))/_xlfn.STDEV.P(Table2[Sharpe Ratio])</f>
        <v>0.81140874547645403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1.2361228603175962</v>
      </c>
      <c r="AS116">
        <f>_xlfn.RANK.AVG(Table2[[#This Row],[1Y Return vs Nifty Z-Score]],Table2[1Y Return vs Nifty Z-Score])</f>
        <v>225</v>
      </c>
      <c r="AT116">
        <f>_xlfn.RANK.AVG(Table2[[#This Row],[6M Return vs Nifty Z-Score]],Table2[6M Return vs Nifty Z-Score])</f>
        <v>181</v>
      </c>
      <c r="AU116">
        <f>_xlfn.RANK.AVG(Table2[[#This Row],[Sharpe Ratio Z-Score]],Table2[Sharpe Ratio Z-Score])</f>
        <v>144</v>
      </c>
      <c r="AV116">
        <f>(Table2[[#This Row],[Rank 1Y]]+Table2[[#This Row],[Rank 6M]]+Table2[[#This Row],[Rank Sharpe]])/3</f>
        <v>183.33333333333334</v>
      </c>
    </row>
    <row r="117" spans="1:48" x14ac:dyDescent="0.3">
      <c r="A117" t="s">
        <v>729</v>
      </c>
      <c r="B117" t="s">
        <v>730</v>
      </c>
      <c r="C117" t="s">
        <v>3187</v>
      </c>
      <c r="D117" t="s">
        <v>166</v>
      </c>
      <c r="E117">
        <v>24460.715164000001</v>
      </c>
      <c r="F117">
        <v>5651</v>
      </c>
      <c r="G117">
        <v>72.896294275926607</v>
      </c>
      <c r="H117">
        <f>(Table2[[#This Row],[1Y Return vs Nifty]]-AVERAGE(Table2[1Y Return vs Nifty]))/_xlfn.STDEV.P(Table2[1Y Return vs Nifty])</f>
        <v>1.0501420787157569</v>
      </c>
      <c r="I117">
        <v>-33.948244027717202</v>
      </c>
      <c r="J117">
        <f>(Table2[[#This Row],[1M Return vs Nifty]]-AVERAGE(Table2[1M Return vs Nifty]))/_xlfn.STDEV.P(Table2[1M Return vs Nifty])</f>
        <v>-3.5456832917977876</v>
      </c>
      <c r="K117">
        <v>32.554376720706401</v>
      </c>
      <c r="L117">
        <f>(Table2[[#This Row],[6M Return vs Nifty]]-AVERAGE(Table2[6M Return vs Nifty]))/_xlfn.STDEV.P(Table2[6M Return vs Nifty])</f>
        <v>0.65553811593148181</v>
      </c>
      <c r="M117">
        <v>-1.7782385489951</v>
      </c>
      <c r="N117">
        <f>(Table2[[#This Row],[1W Return vs Nifty]]-AVERAGE(Table2[1W Return vs Nifty]))/_xlfn.STDEV.P(Table2[1W Return vs Nifty])</f>
        <v>-0.95690158033209749</v>
      </c>
      <c r="O117">
        <v>6312.92</v>
      </c>
      <c r="P117">
        <v>6778.43168352873</v>
      </c>
      <c r="Q117">
        <v>5728.2590937416098</v>
      </c>
      <c r="R117">
        <v>28.045731434877698</v>
      </c>
      <c r="S117" s="1">
        <f>(Table2[[#This Row],[Close Price]]-Table2[[#This Row],[20D EMA]])/Table2[[#This Row],[20D EMA]]</f>
        <v>-0.10485163759401356</v>
      </c>
      <c r="T117" s="1">
        <f>(Table2[[#This Row],[Close Price]]-Table2[[#This Row],[50D EMA]])/Table2[[#This Row],[50D EMA]]</f>
        <v>-0.16632633272211564</v>
      </c>
      <c r="U117" s="1">
        <f>(Table2[[#This Row],[Close Price]]-Table2[[#This Row],[200D EMA]])/Table2[[#This Row],[200D EMA]]</f>
        <v>-1.3487360204432617E-2</v>
      </c>
      <c r="V117">
        <v>1.29197465044725</v>
      </c>
      <c r="W117">
        <v>5620</v>
      </c>
      <c r="X117">
        <v>5735</v>
      </c>
      <c r="Y117">
        <v>5615</v>
      </c>
      <c r="Z117">
        <v>6016.7</v>
      </c>
      <c r="AA117">
        <v>5615</v>
      </c>
      <c r="AB117">
        <v>6016.7</v>
      </c>
      <c r="AC117" s="1">
        <f>(Table2[[#This Row],[Close Price]]/Table2[[#This Row],[Day Low]])-1</f>
        <v>5.5160142348753549E-3</v>
      </c>
      <c r="AD117" s="1">
        <f>(Table2[[#This Row],[Day High]]/Table2[[#This Row],[Close Price]])-1</f>
        <v>1.4864625729959391E-2</v>
      </c>
      <c r="AE117" s="1">
        <f>(Table2[[#This Row],[Close Price]]/Table2[[#This Row],[Current Week Low]])-1</f>
        <v>6.4113980409616911E-3</v>
      </c>
      <c r="AF117" s="1">
        <f>(Table2[[#This Row],[Current Week High]]/Table2[[#This Row],[Close Price]])-1</f>
        <v>6.4714209874358497E-2</v>
      </c>
      <c r="AG117" s="1">
        <f>(Table2[[#This Row],[Close Price]]/Table2[[#This Row],[Current Month Low]])-1</f>
        <v>6.4113980409616911E-3</v>
      </c>
      <c r="AH117" s="1">
        <f>(Table2[[#This Row],[Current Month High]]/Table2[[#This Row],[Close Price]])-1</f>
        <v>6.4714209874358497E-2</v>
      </c>
      <c r="AI117">
        <v>54.839851353742603</v>
      </c>
      <c r="AJ117">
        <v>97.036262203626194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-0.11</v>
      </c>
      <c r="AM117" t="s">
        <v>3218</v>
      </c>
      <c r="AN117">
        <v>-12.51</v>
      </c>
      <c r="AO117" t="s">
        <v>3218</v>
      </c>
      <c r="AP117">
        <v>6.6304566043529994E-2</v>
      </c>
      <c r="AQ117">
        <f>(Table2[[#This Row],[Sharpe Ratio]]-AVERAGE(Table2[Sharpe Ratio]))/_xlfn.STDEV.P(Table2[Sharpe Ratio])</f>
        <v>8.3678967393792408E-2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85</v>
      </c>
      <c r="AT117">
        <f>_xlfn.RANK.AVG(Table2[[#This Row],[6M Return vs Nifty Z-Score]],Table2[6M Return vs Nifty Z-Score])</f>
        <v>137</v>
      </c>
      <c r="AU117">
        <f>_xlfn.RANK.AVG(Table2[[#This Row],[Sharpe Ratio Z-Score]],Table2[Sharpe Ratio Z-Score])</f>
        <v>330</v>
      </c>
      <c r="AV117">
        <f>(Table2[[#This Row],[Rank 1Y]]+Table2[[#This Row],[Rank 6M]]+Table2[[#This Row],[Rank Sharpe]])/3</f>
        <v>184</v>
      </c>
    </row>
    <row r="118" spans="1:48" x14ac:dyDescent="0.3">
      <c r="A118" t="s">
        <v>878</v>
      </c>
      <c r="B118" t="s">
        <v>879</v>
      </c>
      <c r="C118" t="s">
        <v>3178</v>
      </c>
      <c r="D118" t="s">
        <v>782</v>
      </c>
      <c r="E118">
        <v>17525.96010144</v>
      </c>
      <c r="F118">
        <v>969.6</v>
      </c>
      <c r="G118">
        <v>4.2688236579628498</v>
      </c>
      <c r="H118">
        <f>(Table2[[#This Row],[1Y Return vs Nifty]]-AVERAGE(Table2[1Y Return vs Nifty]))/_xlfn.STDEV.P(Table2[1Y Return vs Nifty])</f>
        <v>-0.28975408387700868</v>
      </c>
      <c r="I118">
        <v>1.9630902771213199</v>
      </c>
      <c r="J118">
        <f>(Table2[[#This Row],[1M Return vs Nifty]]-AVERAGE(Table2[1M Return vs Nifty]))/_xlfn.STDEV.P(Table2[1M Return vs Nifty])</f>
        <v>0.32371945184104894</v>
      </c>
      <c r="K118">
        <v>41.070826897289798</v>
      </c>
      <c r="L118">
        <f>(Table2[[#This Row],[6M Return vs Nifty]]-AVERAGE(Table2[6M Return vs Nifty]))/_xlfn.STDEV.P(Table2[6M Return vs Nifty])</f>
        <v>0.90764172464636395</v>
      </c>
      <c r="M118">
        <v>-0.81913841613370098</v>
      </c>
      <c r="N118">
        <f>(Table2[[#This Row],[1W Return vs Nifty]]-AVERAGE(Table2[1W Return vs Nifty]))/_xlfn.STDEV.P(Table2[1W Return vs Nifty])</f>
        <v>-0.76345557231391503</v>
      </c>
      <c r="O118">
        <v>959.86</v>
      </c>
      <c r="P118">
        <v>955.91635236092395</v>
      </c>
      <c r="Q118">
        <v>862.848409169055</v>
      </c>
      <c r="R118">
        <v>57.558319116274703</v>
      </c>
      <c r="S118" s="1">
        <f>(Table2[[#This Row],[Close Price]]-Table2[[#This Row],[20D EMA]])/Table2[[#This Row],[20D EMA]]</f>
        <v>1.014731314983436E-2</v>
      </c>
      <c r="T118" s="1">
        <f>(Table2[[#This Row],[Close Price]]-Table2[[#This Row],[50D EMA]])/Table2[[#This Row],[50D EMA]]</f>
        <v>1.4314691453159237E-2</v>
      </c>
      <c r="U118" s="1">
        <f>(Table2[[#This Row],[Close Price]]-Table2[[#This Row],[200D EMA]])/Table2[[#This Row],[200D EMA]]</f>
        <v>0.12371998336735594</v>
      </c>
      <c r="V118">
        <v>0.59482630145303295</v>
      </c>
      <c r="W118">
        <v>965</v>
      </c>
      <c r="X118">
        <v>978.65</v>
      </c>
      <c r="Y118">
        <v>954.3</v>
      </c>
      <c r="Z118">
        <v>986.75</v>
      </c>
      <c r="AA118">
        <v>954.3</v>
      </c>
      <c r="AB118">
        <v>986.75</v>
      </c>
      <c r="AC118" s="1">
        <f>(Table2[[#This Row],[Close Price]]/Table2[[#This Row],[Day Low]])-1</f>
        <v>4.7668393782382967E-3</v>
      </c>
      <c r="AD118" s="1">
        <f>(Table2[[#This Row],[Day High]]/Table2[[#This Row],[Close Price]])-1</f>
        <v>9.3337458745874624E-3</v>
      </c>
      <c r="AE118" s="1">
        <f>(Table2[[#This Row],[Close Price]]/Table2[[#This Row],[Current Week Low]])-1</f>
        <v>1.6032694121345559E-2</v>
      </c>
      <c r="AF118" s="1">
        <f>(Table2[[#This Row],[Current Week High]]/Table2[[#This Row],[Close Price]])-1</f>
        <v>1.7687706270627102E-2</v>
      </c>
      <c r="AG118" s="1">
        <f>(Table2[[#This Row],[Close Price]]/Table2[[#This Row],[Current Month Low]])-1</f>
        <v>1.6032694121345559E-2</v>
      </c>
      <c r="AH118" s="1">
        <f>(Table2[[#This Row],[Current Month High]]/Table2[[#This Row],[Close Price]])-1</f>
        <v>1.7687706270627102E-2</v>
      </c>
      <c r="AI118">
        <v>9.7411303630362909</v>
      </c>
      <c r="AJ118">
        <v>61.049746698779103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0.05</v>
      </c>
      <c r="AM118" t="s">
        <v>3219</v>
      </c>
      <c r="AN118">
        <v>3.96</v>
      </c>
      <c r="AO118" t="s">
        <v>3219</v>
      </c>
      <c r="AP118">
        <v>0.19433920596256299</v>
      </c>
      <c r="AQ118">
        <f>(Table2[[#This Row],[Sharpe Ratio]]-AVERAGE(Table2[Sharpe Ratio]))/_xlfn.STDEV.P(Table2[Sharpe Ratio])</f>
        <v>1.5698024609927048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1.7479539812891938</v>
      </c>
      <c r="AS118">
        <f>_xlfn.RANK.AVG(Table2[[#This Row],[1Y Return vs Nifty Z-Score]],Table2[1Y Return vs Nifty Z-Score])</f>
        <v>406</v>
      </c>
      <c r="AT118">
        <f>_xlfn.RANK.AVG(Table2[[#This Row],[6M Return vs Nifty Z-Score]],Table2[6M Return vs Nifty Z-Score])</f>
        <v>104</v>
      </c>
      <c r="AU118">
        <f>_xlfn.RANK.AVG(Table2[[#This Row],[Sharpe Ratio Z-Score]],Table2[Sharpe Ratio Z-Score])</f>
        <v>42</v>
      </c>
      <c r="AV118">
        <f>(Table2[[#This Row],[Rank 1Y]]+Table2[[#This Row],[Rank 6M]]+Table2[[#This Row],[Rank Sharpe]])/3</f>
        <v>184</v>
      </c>
    </row>
    <row r="119" spans="1:48" x14ac:dyDescent="0.3">
      <c r="A119" t="s">
        <v>1048</v>
      </c>
      <c r="B119" t="s">
        <v>1049</v>
      </c>
      <c r="C119" t="s">
        <v>3173</v>
      </c>
      <c r="D119" t="s">
        <v>508</v>
      </c>
      <c r="E119">
        <v>13307.1274561679</v>
      </c>
      <c r="F119">
        <v>139.22999999999999</v>
      </c>
      <c r="G119">
        <v>42.311217764699002</v>
      </c>
      <c r="H119">
        <f>(Table2[[#This Row],[1Y Return vs Nifty]]-AVERAGE(Table2[1Y Return vs Nifty]))/_xlfn.STDEV.P(Table2[1Y Return vs Nifty])</f>
        <v>0.45299306125986716</v>
      </c>
      <c r="I119">
        <v>-2.7495477147974601</v>
      </c>
      <c r="J119">
        <f>(Table2[[#This Row],[1M Return vs Nifty]]-AVERAGE(Table2[1M Return vs Nifty]))/_xlfn.STDEV.P(Table2[1M Return vs Nifty])</f>
        <v>-0.18406157965491066</v>
      </c>
      <c r="K119">
        <v>73.837354291850303</v>
      </c>
      <c r="L119">
        <f>(Table2[[#This Row],[6M Return vs Nifty]]-AVERAGE(Table2[6M Return vs Nifty]))/_xlfn.STDEV.P(Table2[6M Return vs Nifty])</f>
        <v>1.8775951242372828</v>
      </c>
      <c r="M119">
        <v>3.5822613132630301</v>
      </c>
      <c r="N119">
        <f>(Table2[[#This Row],[1W Return vs Nifty]]-AVERAGE(Table2[1W Return vs Nifty]))/_xlfn.STDEV.P(Table2[1W Return vs Nifty])</f>
        <v>0.12428615367659523</v>
      </c>
      <c r="O119">
        <v>136.94</v>
      </c>
      <c r="P119">
        <v>134.90594946053099</v>
      </c>
      <c r="Q119">
        <v>112.159113725643</v>
      </c>
      <c r="R119">
        <v>62.580725734282197</v>
      </c>
      <c r="S119" s="1">
        <f>(Table2[[#This Row],[Close Price]]-Table2[[#This Row],[20D EMA]])/Table2[[#This Row],[20D EMA]]</f>
        <v>1.6722652256462626E-2</v>
      </c>
      <c r="T119" s="1">
        <f>(Table2[[#This Row],[Close Price]]-Table2[[#This Row],[50D EMA]])/Table2[[#This Row],[50D EMA]]</f>
        <v>3.2052333916778614E-2</v>
      </c>
      <c r="U119" s="1">
        <f>(Table2[[#This Row],[Close Price]]-Table2[[#This Row],[200D EMA]])/Table2[[#This Row],[200D EMA]]</f>
        <v>0.24136144959718742</v>
      </c>
      <c r="V119">
        <v>0.30401556095896698</v>
      </c>
      <c r="W119">
        <v>137.52000000000001</v>
      </c>
      <c r="X119">
        <v>140.44999999999999</v>
      </c>
      <c r="Y119">
        <v>134.12</v>
      </c>
      <c r="Z119">
        <v>142.69999999999999</v>
      </c>
      <c r="AA119">
        <v>134.12</v>
      </c>
      <c r="AB119">
        <v>142.69999999999999</v>
      </c>
      <c r="AC119" s="1">
        <f>(Table2[[#This Row],[Close Price]]/Table2[[#This Row],[Day Low]])-1</f>
        <v>1.2434554973821843E-2</v>
      </c>
      <c r="AD119" s="1">
        <f>(Table2[[#This Row],[Day High]]/Table2[[#This Row],[Close Price]])-1</f>
        <v>8.7624793507146137E-3</v>
      </c>
      <c r="AE119" s="1">
        <f>(Table2[[#This Row],[Close Price]]/Table2[[#This Row],[Current Week Low]])-1</f>
        <v>3.8100208768267141E-2</v>
      </c>
      <c r="AF119" s="1">
        <f>(Table2[[#This Row],[Current Week High]]/Table2[[#This Row],[Close Price]])-1</f>
        <v>2.4922789628671893E-2</v>
      </c>
      <c r="AG119" s="1">
        <f>(Table2[[#This Row],[Close Price]]/Table2[[#This Row],[Current Month Low]])-1</f>
        <v>3.8100208768267141E-2</v>
      </c>
      <c r="AH119" s="1">
        <f>(Table2[[#This Row],[Current Month High]]/Table2[[#This Row],[Close Price]])-1</f>
        <v>2.4922789628671893E-2</v>
      </c>
      <c r="AI119">
        <v>21.20232708468</v>
      </c>
      <c r="AJ119">
        <v>101.782608695652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0.05</v>
      </c>
      <c r="AM119" t="s">
        <v>3219</v>
      </c>
      <c r="AN119">
        <v>7.89</v>
      </c>
      <c r="AO119" t="s">
        <v>3219</v>
      </c>
      <c r="AP119">
        <v>6.3231630680030002E-2</v>
      </c>
      <c r="AQ119">
        <f>(Table2[[#This Row],[Sharpe Ratio]]-AVERAGE(Table2[Sharpe Ratio]))/_xlfn.STDEV.P(Table2[Sharpe Ratio])</f>
        <v>4.8010796335583486E-2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2.3188235558544181</v>
      </c>
      <c r="AS119">
        <f>_xlfn.RANK.AVG(Table2[[#This Row],[1Y Return vs Nifty Z-Score]],Table2[1Y Return vs Nifty Z-Score])</f>
        <v>175</v>
      </c>
      <c r="AT119">
        <f>_xlfn.RANK.AVG(Table2[[#This Row],[6M Return vs Nifty Z-Score]],Table2[6M Return vs Nifty Z-Score])</f>
        <v>38</v>
      </c>
      <c r="AU119">
        <f>_xlfn.RANK.AVG(Table2[[#This Row],[Sharpe Ratio Z-Score]],Table2[Sharpe Ratio Z-Score])</f>
        <v>342</v>
      </c>
      <c r="AV119">
        <f>(Table2[[#This Row],[Rank 1Y]]+Table2[[#This Row],[Rank 6M]]+Table2[[#This Row],[Rank Sharpe]])/3</f>
        <v>185</v>
      </c>
    </row>
    <row r="120" spans="1:48" x14ac:dyDescent="0.3">
      <c r="A120" t="s">
        <v>1437</v>
      </c>
      <c r="B120" t="s">
        <v>1438</v>
      </c>
      <c r="C120" t="s">
        <v>3175</v>
      </c>
      <c r="D120" t="s">
        <v>125</v>
      </c>
      <c r="E120">
        <v>7683.9530323299996</v>
      </c>
      <c r="F120">
        <v>1273.7</v>
      </c>
      <c r="G120">
        <v>38.395596627497</v>
      </c>
      <c r="H120">
        <f>(Table2[[#This Row],[1Y Return vs Nifty]]-AVERAGE(Table2[1Y Return vs Nifty]))/_xlfn.STDEV.P(Table2[1Y Return vs Nifty])</f>
        <v>0.37654370812676824</v>
      </c>
      <c r="I120">
        <v>-0.54410686535237596</v>
      </c>
      <c r="J120">
        <f>(Table2[[#This Row],[1M Return vs Nifty]]-AVERAGE(Table2[1M Return vs Nifty]))/_xlfn.STDEV.P(Table2[1M Return vs Nifty])</f>
        <v>5.3571998683786128E-2</v>
      </c>
      <c r="K120">
        <v>39.423237343200903</v>
      </c>
      <c r="L120">
        <f>(Table2[[#This Row],[6M Return vs Nifty]]-AVERAGE(Table2[6M Return vs Nifty]))/_xlfn.STDEV.P(Table2[6M Return vs Nifty])</f>
        <v>0.85886984626341678</v>
      </c>
      <c r="M120">
        <v>1.2633491187132</v>
      </c>
      <c r="N120">
        <f>(Table2[[#This Row],[1W Return vs Nifty]]-AVERAGE(Table2[1W Return vs Nifty]))/_xlfn.STDEV.P(Table2[1W Return vs Nifty])</f>
        <v>-0.34342758299241333</v>
      </c>
      <c r="O120">
        <v>1219.69</v>
      </c>
      <c r="P120">
        <v>1211.9069756122899</v>
      </c>
      <c r="Q120">
        <v>1091.56763972626</v>
      </c>
      <c r="R120">
        <v>76.525676976392802</v>
      </c>
      <c r="S120" s="1">
        <f>(Table2[[#This Row],[Close Price]]-Table2[[#This Row],[20D EMA]])/Table2[[#This Row],[20D EMA]]</f>
        <v>4.4281743721765354E-2</v>
      </c>
      <c r="T120" s="1">
        <f>(Table2[[#This Row],[Close Price]]-Table2[[#This Row],[50D EMA]])/Table2[[#This Row],[50D EMA]]</f>
        <v>5.0988257045463864E-2</v>
      </c>
      <c r="U120" s="1">
        <f>(Table2[[#This Row],[Close Price]]-Table2[[#This Row],[200D EMA]])/Table2[[#This Row],[200D EMA]]</f>
        <v>0.16685393890882896</v>
      </c>
      <c r="V120">
        <v>0.83283795402745098</v>
      </c>
      <c r="W120">
        <v>1244.3</v>
      </c>
      <c r="X120">
        <v>1294</v>
      </c>
      <c r="Y120">
        <v>1210.45</v>
      </c>
      <c r="Z120">
        <v>1294</v>
      </c>
      <c r="AA120">
        <v>1210.45</v>
      </c>
      <c r="AB120">
        <v>1294</v>
      </c>
      <c r="AC120" s="1">
        <f>(Table2[[#This Row],[Close Price]]/Table2[[#This Row],[Day Low]])-1</f>
        <v>2.3627742505826665E-2</v>
      </c>
      <c r="AD120" s="1">
        <f>(Table2[[#This Row],[Day High]]/Table2[[#This Row],[Close Price]])-1</f>
        <v>1.5937818952657556E-2</v>
      </c>
      <c r="AE120" s="1">
        <f>(Table2[[#This Row],[Close Price]]/Table2[[#This Row],[Current Week Low]])-1</f>
        <v>5.2253294229418712E-2</v>
      </c>
      <c r="AF120" s="1">
        <f>(Table2[[#This Row],[Current Week High]]/Table2[[#This Row],[Close Price]])-1</f>
        <v>1.5937818952657556E-2</v>
      </c>
      <c r="AG120" s="1">
        <f>(Table2[[#This Row],[Close Price]]/Table2[[#This Row],[Current Month Low]])-1</f>
        <v>5.2253294229418712E-2</v>
      </c>
      <c r="AH120" s="1">
        <f>(Table2[[#This Row],[Current Month High]]/Table2[[#This Row],[Close Price]])-1</f>
        <v>1.5937818952657556E-2</v>
      </c>
      <c r="AI120">
        <v>5.6842270550364997</v>
      </c>
      <c r="AJ120">
        <v>61.003665781822697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0.16</v>
      </c>
      <c r="AM120" t="s">
        <v>3219</v>
      </c>
      <c r="AN120">
        <v>9.99</v>
      </c>
      <c r="AO120" t="s">
        <v>3219</v>
      </c>
      <c r="AP120">
        <v>9.1283997549384002E-2</v>
      </c>
      <c r="AQ120">
        <f>(Table2[[#This Row],[Sharpe Ratio]]-AVERAGE(Table2[Sharpe Ratio]))/_xlfn.STDEV.P(Table2[Sharpe Ratio])</f>
        <v>0.37362018987132017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1.319178159952878</v>
      </c>
      <c r="AS120">
        <f>_xlfn.RANK.AVG(Table2[[#This Row],[1Y Return vs Nifty Z-Score]],Table2[1Y Return vs Nifty Z-Score])</f>
        <v>190</v>
      </c>
      <c r="AT120">
        <f>_xlfn.RANK.AVG(Table2[[#This Row],[6M Return vs Nifty Z-Score]],Table2[6M Return vs Nifty Z-Score])</f>
        <v>113</v>
      </c>
      <c r="AU120">
        <f>_xlfn.RANK.AVG(Table2[[#This Row],[Sharpe Ratio Z-Score]],Table2[Sharpe Ratio Z-Score])</f>
        <v>255</v>
      </c>
      <c r="AV120">
        <f>(Table2[[#This Row],[Rank 1Y]]+Table2[[#This Row],[Rank 6M]]+Table2[[#This Row],[Rank Sharpe]])/3</f>
        <v>186</v>
      </c>
    </row>
    <row r="121" spans="1:48" x14ac:dyDescent="0.3">
      <c r="A121" t="s">
        <v>770</v>
      </c>
      <c r="B121" t="s">
        <v>771</v>
      </c>
      <c r="C121" t="s">
        <v>3189</v>
      </c>
      <c r="D121" t="s">
        <v>585</v>
      </c>
      <c r="E121">
        <v>22236.631492839999</v>
      </c>
      <c r="F121">
        <v>709.4</v>
      </c>
      <c r="G121">
        <v>34.069394918207202</v>
      </c>
      <c r="H121">
        <f>(Table2[[#This Row],[1Y Return vs Nifty]]-AVERAGE(Table2[1Y Return vs Nifty]))/_xlfn.STDEV.P(Table2[1Y Return vs Nifty])</f>
        <v>0.29207809957842779</v>
      </c>
      <c r="I121">
        <v>25.072068716566299</v>
      </c>
      <c r="J121">
        <f>(Table2[[#This Row],[1M Return vs Nifty]]-AVERAGE(Table2[1M Return vs Nifty]))/_xlfn.STDEV.P(Table2[1M Return vs Nifty])</f>
        <v>2.813683868569262</v>
      </c>
      <c r="K121">
        <v>13.2348091257271</v>
      </c>
      <c r="L121">
        <f>(Table2[[#This Row],[6M Return vs Nifty]]-AVERAGE(Table2[6M Return vs Nifty]))/_xlfn.STDEV.P(Table2[6M Return vs Nifty])</f>
        <v>8.3641068626812143E-2</v>
      </c>
      <c r="M121">
        <v>1.1275427794658199</v>
      </c>
      <c r="N121">
        <f>(Table2[[#This Row],[1W Return vs Nifty]]-AVERAGE(Table2[1W Return vs Nifty]))/_xlfn.STDEV.P(Table2[1W Return vs Nifty])</f>
        <v>-0.37081908601784891</v>
      </c>
      <c r="O121">
        <v>586.91999999999996</v>
      </c>
      <c r="P121">
        <v>572.08564751146605</v>
      </c>
      <c r="Q121">
        <v>577.40352844010499</v>
      </c>
      <c r="R121">
        <v>86.658111854877205</v>
      </c>
      <c r="S121" s="1">
        <f>(Table2[[#This Row],[Close Price]]-Table2[[#This Row],[20D EMA]])/Table2[[#This Row],[20D EMA]]</f>
        <v>0.20868261432563215</v>
      </c>
      <c r="T121" s="1">
        <f>(Table2[[#This Row],[Close Price]]-Table2[[#This Row],[50D EMA]])/Table2[[#This Row],[50D EMA]]</f>
        <v>0.24002411716819341</v>
      </c>
      <c r="U121" s="1">
        <f>(Table2[[#This Row],[Close Price]]-Table2[[#This Row],[200D EMA]])/Table2[[#This Row],[200D EMA]]</f>
        <v>0.2286035070074692</v>
      </c>
      <c r="V121">
        <v>2.2871038402205199</v>
      </c>
      <c r="W121">
        <v>626.85</v>
      </c>
      <c r="X121">
        <v>728.7</v>
      </c>
      <c r="Y121">
        <v>607</v>
      </c>
      <c r="Z121">
        <v>728.7</v>
      </c>
      <c r="AA121">
        <v>607</v>
      </c>
      <c r="AB121">
        <v>728.7</v>
      </c>
      <c r="AC121" s="1">
        <f>(Table2[[#This Row],[Close Price]]/Table2[[#This Row],[Day Low]])-1</f>
        <v>0.13169019701683005</v>
      </c>
      <c r="AD121" s="1">
        <f>(Table2[[#This Row],[Day High]]/Table2[[#This Row],[Close Price]])-1</f>
        <v>2.7206089653228238E-2</v>
      </c>
      <c r="AE121" s="1">
        <f>(Table2[[#This Row],[Close Price]]/Table2[[#This Row],[Current Week Low]])-1</f>
        <v>0.16869851729818786</v>
      </c>
      <c r="AF121" s="1">
        <f>(Table2[[#This Row],[Current Week High]]/Table2[[#This Row],[Close Price]])-1</f>
        <v>2.7206089653228238E-2</v>
      </c>
      <c r="AG121" s="1">
        <f>(Table2[[#This Row],[Close Price]]/Table2[[#This Row],[Current Month Low]])-1</f>
        <v>0.16869851729818786</v>
      </c>
      <c r="AH121" s="1">
        <f>(Table2[[#This Row],[Current Month High]]/Table2[[#This Row],[Close Price]])-1</f>
        <v>2.7206089653228238E-2</v>
      </c>
      <c r="AI121">
        <v>10.269241612630299</v>
      </c>
      <c r="AJ121">
        <v>71.767554479418806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0.25</v>
      </c>
      <c r="AM121" t="s">
        <v>3219</v>
      </c>
      <c r="AN121">
        <v>38.840000000000003</v>
      </c>
      <c r="AO121" t="s">
        <v>3219</v>
      </c>
      <c r="AP121">
        <v>0.156715957965123</v>
      </c>
      <c r="AQ121">
        <f>(Table2[[#This Row],[Sharpe Ratio]]-AVERAGE(Table2[Sharpe Ratio]))/_xlfn.STDEV.P(Table2[Sharpe Ratio])</f>
        <v>1.1331019493979353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217</v>
      </c>
      <c r="AT121">
        <f>_xlfn.RANK.AVG(Table2[[#This Row],[6M Return vs Nifty Z-Score]],Table2[6M Return vs Nifty Z-Score])</f>
        <v>249</v>
      </c>
      <c r="AU121">
        <f>_xlfn.RANK.AVG(Table2[[#This Row],[Sharpe Ratio Z-Score]],Table2[Sharpe Ratio Z-Score])</f>
        <v>94</v>
      </c>
      <c r="AV121">
        <f>(Table2[[#This Row],[Rank 1Y]]+Table2[[#This Row],[Rank 6M]]+Table2[[#This Row],[Rank Sharpe]])/3</f>
        <v>186.66666666666666</v>
      </c>
    </row>
    <row r="122" spans="1:48" x14ac:dyDescent="0.3">
      <c r="A122" t="s">
        <v>801</v>
      </c>
      <c r="B122" t="s">
        <v>802</v>
      </c>
      <c r="C122" t="s">
        <v>3181</v>
      </c>
      <c r="D122" t="s">
        <v>468</v>
      </c>
      <c r="E122">
        <v>20224.270312379998</v>
      </c>
      <c r="F122">
        <v>317.7</v>
      </c>
      <c r="G122">
        <v>19.006415338844899</v>
      </c>
      <c r="H122">
        <f>(Table2[[#This Row],[1Y Return vs Nifty]]-AVERAGE(Table2[1Y Return vs Nifty]))/_xlfn.STDEV.P(Table2[1Y Return vs Nifty])</f>
        <v>-2.0144606436261047E-3</v>
      </c>
      <c r="I122">
        <v>-1.9516866816844001</v>
      </c>
      <c r="J122">
        <f>(Table2[[#This Row],[1M Return vs Nifty]]-AVERAGE(Table2[1M Return vs Nifty]))/_xlfn.STDEV.P(Table2[1M Return vs Nifty])</f>
        <v>-9.8093020414987631E-2</v>
      </c>
      <c r="K122">
        <v>20.2834160317942</v>
      </c>
      <c r="L122">
        <f>(Table2[[#This Row],[6M Return vs Nifty]]-AVERAGE(Table2[6M Return vs Nifty]))/_xlfn.STDEV.P(Table2[6M Return vs Nifty])</f>
        <v>0.29229364107044487</v>
      </c>
      <c r="M122">
        <v>1.6635580317545799</v>
      </c>
      <c r="N122">
        <f>(Table2[[#This Row],[1W Return vs Nifty]]-AVERAGE(Table2[1W Return vs Nifty]))/_xlfn.STDEV.P(Table2[1W Return vs Nifty])</f>
        <v>-0.26270731828952149</v>
      </c>
      <c r="O122">
        <v>311.45</v>
      </c>
      <c r="P122">
        <v>320.57247490916501</v>
      </c>
      <c r="Q122">
        <v>293.264377841439</v>
      </c>
      <c r="R122">
        <v>64.178124473463697</v>
      </c>
      <c r="S122" s="1">
        <f>(Table2[[#This Row],[Close Price]]-Table2[[#This Row],[20D EMA]])/Table2[[#This Row],[20D EMA]]</f>
        <v>2.0067426553218817E-2</v>
      </c>
      <c r="T122" s="1">
        <f>(Table2[[#This Row],[Close Price]]-Table2[[#This Row],[50D EMA]])/Table2[[#This Row],[50D EMA]]</f>
        <v>-8.9604539815183563E-3</v>
      </c>
      <c r="U122" s="1">
        <f>(Table2[[#This Row],[Close Price]]-Table2[[#This Row],[200D EMA]])/Table2[[#This Row],[200D EMA]]</f>
        <v>8.3322844521446587E-2</v>
      </c>
      <c r="V122">
        <v>0.55964540265942797</v>
      </c>
      <c r="W122">
        <v>310.75</v>
      </c>
      <c r="X122">
        <v>319.89999999999998</v>
      </c>
      <c r="Y122">
        <v>307.39999999999998</v>
      </c>
      <c r="Z122">
        <v>319.89999999999998</v>
      </c>
      <c r="AA122">
        <v>307.39999999999998</v>
      </c>
      <c r="AB122">
        <v>319.89999999999998</v>
      </c>
      <c r="AC122" s="1">
        <f>(Table2[[#This Row],[Close Price]]/Table2[[#This Row],[Day Low]])-1</f>
        <v>2.2365245374094789E-2</v>
      </c>
      <c r="AD122" s="1">
        <f>(Table2[[#This Row],[Day High]]/Table2[[#This Row],[Close Price]])-1</f>
        <v>6.9247717972931166E-3</v>
      </c>
      <c r="AE122" s="1">
        <f>(Table2[[#This Row],[Close Price]]/Table2[[#This Row],[Current Week Low]])-1</f>
        <v>3.3506831489915401E-2</v>
      </c>
      <c r="AF122" s="1">
        <f>(Table2[[#This Row],[Current Week High]]/Table2[[#This Row],[Close Price]])-1</f>
        <v>6.9247717972931166E-3</v>
      </c>
      <c r="AG122" s="1">
        <f>(Table2[[#This Row],[Close Price]]/Table2[[#This Row],[Current Month Low]])-1</f>
        <v>3.3506831489915401E-2</v>
      </c>
      <c r="AH122" s="1">
        <f>(Table2[[#This Row],[Current Month High]]/Table2[[#This Row],[Close Price]])-1</f>
        <v>6.9247717972931166E-3</v>
      </c>
      <c r="AI122">
        <v>20.821529745042501</v>
      </c>
      <c r="AJ122">
        <v>67.232530596130999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-0.09</v>
      </c>
      <c r="AM122" t="s">
        <v>3218</v>
      </c>
      <c r="AN122">
        <v>7.69</v>
      </c>
      <c r="AO122" t="s">
        <v>3219</v>
      </c>
      <c r="AP122">
        <v>0.178707824115096</v>
      </c>
      <c r="AQ122">
        <f>(Table2[[#This Row],[Sharpe Ratio]]-AVERAGE(Table2[Sharpe Ratio]))/_xlfn.STDEV.P(Table2[Sharpe Ratio])</f>
        <v>1.3883659074504242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304</v>
      </c>
      <c r="AT122">
        <f>_xlfn.RANK.AVG(Table2[[#This Row],[6M Return vs Nifty Z-Score]],Table2[6M Return vs Nifty Z-Score])</f>
        <v>201</v>
      </c>
      <c r="AU122">
        <f>_xlfn.RANK.AVG(Table2[[#This Row],[Sharpe Ratio Z-Score]],Table2[Sharpe Ratio Z-Score])</f>
        <v>55</v>
      </c>
      <c r="AV122">
        <f>(Table2[[#This Row],[Rank 1Y]]+Table2[[#This Row],[Rank 6M]]+Table2[[#This Row],[Rank Sharpe]])/3</f>
        <v>186.66666666666666</v>
      </c>
    </row>
    <row r="123" spans="1:48" x14ac:dyDescent="0.3">
      <c r="A123" t="s">
        <v>702</v>
      </c>
      <c r="B123" t="s">
        <v>703</v>
      </c>
      <c r="C123" t="s">
        <v>3173</v>
      </c>
      <c r="D123" t="s">
        <v>417</v>
      </c>
      <c r="E123">
        <v>25580.102169825001</v>
      </c>
      <c r="F123">
        <v>5181.75</v>
      </c>
      <c r="G123">
        <v>58.655121736988399</v>
      </c>
      <c r="H123">
        <f>(Table2[[#This Row],[1Y Return vs Nifty]]-AVERAGE(Table2[1Y Return vs Nifty]))/_xlfn.STDEV.P(Table2[1Y Return vs Nifty])</f>
        <v>0.7720946399289047</v>
      </c>
      <c r="I123">
        <v>10.481611425480001</v>
      </c>
      <c r="J123">
        <f>(Table2[[#This Row],[1M Return vs Nifty]]-AVERAGE(Table2[1M Return vs Nifty]))/_xlfn.STDEV.P(Table2[1M Return vs Nifty])</f>
        <v>1.2415797803770299</v>
      </c>
      <c r="K123">
        <v>45.096464084135199</v>
      </c>
      <c r="L123">
        <f>(Table2[[#This Row],[6M Return vs Nifty]]-AVERAGE(Table2[6M Return vs Nifty]))/_xlfn.STDEV.P(Table2[6M Return vs Nifty])</f>
        <v>1.0268084714877923</v>
      </c>
      <c r="M123">
        <v>7.2278908952038101</v>
      </c>
      <c r="N123">
        <f>(Table2[[#This Row],[1W Return vs Nifty]]-AVERAGE(Table2[1W Return vs Nifty]))/_xlfn.STDEV.P(Table2[1W Return vs Nifty])</f>
        <v>0.85959257808030609</v>
      </c>
      <c r="O123">
        <v>4774.3900000000003</v>
      </c>
      <c r="P123">
        <v>4603.9294506871202</v>
      </c>
      <c r="Q123">
        <v>3961.6551790325002</v>
      </c>
      <c r="R123">
        <v>83.495611258406399</v>
      </c>
      <c r="S123" s="1">
        <f>(Table2[[#This Row],[Close Price]]-Table2[[#This Row],[20D EMA]])/Table2[[#This Row],[20D EMA]]</f>
        <v>8.5321894524745492E-2</v>
      </c>
      <c r="T123" s="1">
        <f>(Table2[[#This Row],[Close Price]]-Table2[[#This Row],[50D EMA]])/Table2[[#This Row],[50D EMA]]</f>
        <v>0.12550595214412813</v>
      </c>
      <c r="U123" s="1">
        <f>(Table2[[#This Row],[Close Price]]-Table2[[#This Row],[200D EMA]])/Table2[[#This Row],[200D EMA]]</f>
        <v>0.30797602664285045</v>
      </c>
      <c r="V123">
        <v>1.2434002663753201</v>
      </c>
      <c r="W123">
        <v>5104.1000000000004</v>
      </c>
      <c r="X123">
        <v>5204.55</v>
      </c>
      <c r="Y123">
        <v>4970</v>
      </c>
      <c r="Z123">
        <v>5204.55</v>
      </c>
      <c r="AA123">
        <v>4970</v>
      </c>
      <c r="AB123">
        <v>5204.55</v>
      </c>
      <c r="AC123" s="1">
        <f>(Table2[[#This Row],[Close Price]]/Table2[[#This Row],[Day Low]])-1</f>
        <v>1.521325992829281E-2</v>
      </c>
      <c r="AD123" s="1">
        <f>(Table2[[#This Row],[Day High]]/Table2[[#This Row],[Close Price]])-1</f>
        <v>4.400057895498577E-3</v>
      </c>
      <c r="AE123" s="1">
        <f>(Table2[[#This Row],[Close Price]]/Table2[[#This Row],[Current Week Low]])-1</f>
        <v>4.26056338028169E-2</v>
      </c>
      <c r="AF123" s="1">
        <f>(Table2[[#This Row],[Current Week High]]/Table2[[#This Row],[Close Price]])-1</f>
        <v>4.400057895498577E-3</v>
      </c>
      <c r="AG123" s="1">
        <f>(Table2[[#This Row],[Close Price]]/Table2[[#This Row],[Current Month Low]])-1</f>
        <v>4.26056338028169E-2</v>
      </c>
      <c r="AH123" s="1">
        <f>(Table2[[#This Row],[Current Month High]]/Table2[[#This Row],[Close Price]])-1</f>
        <v>4.400057895498577E-3</v>
      </c>
      <c r="AI123">
        <v>0.44000578954985697</v>
      </c>
      <c r="AJ123">
        <v>97.924027424991806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0.15</v>
      </c>
      <c r="AM123" t="s">
        <v>3219</v>
      </c>
      <c r="AN123">
        <v>13.09</v>
      </c>
      <c r="AO123" t="s">
        <v>3219</v>
      </c>
      <c r="AP123">
        <v>5.9657760524701002E-2</v>
      </c>
      <c r="AQ123">
        <f>(Table2[[#This Row],[Sharpe Ratio]]-AVERAGE(Table2[Sharpe Ratio]))/_xlfn.STDEV.P(Table2[Sharpe Ratio])</f>
        <v>6.5281756614819766E-3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3.9066036455355149</v>
      </c>
      <c r="AS123">
        <f>_xlfn.RANK.AVG(Table2[[#This Row],[1Y Return vs Nifty Z-Score]],Table2[1Y Return vs Nifty Z-Score])</f>
        <v>122</v>
      </c>
      <c r="AT123">
        <f>_xlfn.RANK.AVG(Table2[[#This Row],[6M Return vs Nifty Z-Score]],Table2[6M Return vs Nifty Z-Score])</f>
        <v>91</v>
      </c>
      <c r="AU123">
        <f>_xlfn.RANK.AVG(Table2[[#This Row],[Sharpe Ratio Z-Score]],Table2[Sharpe Ratio Z-Score])</f>
        <v>351</v>
      </c>
      <c r="AV123">
        <f>(Table2[[#This Row],[Rank 1Y]]+Table2[[#This Row],[Rank 6M]]+Table2[[#This Row],[Rank Sharpe]])/3</f>
        <v>188</v>
      </c>
    </row>
    <row r="124" spans="1:48" x14ac:dyDescent="0.3">
      <c r="A124" t="s">
        <v>1113</v>
      </c>
      <c r="B124" t="s">
        <v>1114</v>
      </c>
      <c r="C124" t="s">
        <v>3177</v>
      </c>
      <c r="D124" t="s">
        <v>255</v>
      </c>
      <c r="E124">
        <v>11682.31165946</v>
      </c>
      <c r="F124">
        <v>1157</v>
      </c>
      <c r="G124">
        <v>64.000823097570603</v>
      </c>
      <c r="H124">
        <f>(Table2[[#This Row],[1Y Return vs Nifty]]-AVERAGE(Table2[1Y Return vs Nifty]))/_xlfn.STDEV.P(Table2[1Y Return vs Nifty])</f>
        <v>0.87646515912353362</v>
      </c>
      <c r="I124">
        <v>17.274007180194499</v>
      </c>
      <c r="J124">
        <f>(Table2[[#This Row],[1M Return vs Nifty]]-AVERAGE(Table2[1M Return vs Nifty]))/_xlfn.STDEV.P(Table2[1M Return vs Nifty])</f>
        <v>1.9734521899642137</v>
      </c>
      <c r="K124">
        <v>35.117989212485298</v>
      </c>
      <c r="L124">
        <f>(Table2[[#This Row],[6M Return vs Nifty]]-AVERAGE(Table2[6M Return vs Nifty]))/_xlfn.STDEV.P(Table2[6M Return vs Nifty])</f>
        <v>0.73142606773340146</v>
      </c>
      <c r="M124">
        <v>-2.4632014769225101</v>
      </c>
      <c r="N124">
        <f>(Table2[[#This Row],[1W Return vs Nifty]]-AVERAGE(Table2[1W Return vs Nifty]))/_xlfn.STDEV.P(Table2[1W Return vs Nifty])</f>
        <v>-1.0950553971319037</v>
      </c>
      <c r="O124">
        <v>1104.4100000000001</v>
      </c>
      <c r="P124">
        <v>1021.94184280327</v>
      </c>
      <c r="Q124">
        <v>846.68475037152905</v>
      </c>
      <c r="R124">
        <v>54.341053867024598</v>
      </c>
      <c r="S124" s="1">
        <f>(Table2[[#This Row],[Close Price]]-Table2[[#This Row],[20D EMA]])/Table2[[#This Row],[20D EMA]]</f>
        <v>4.7618185275395838E-2</v>
      </c>
      <c r="T124" s="1">
        <f>(Table2[[#This Row],[Close Price]]-Table2[[#This Row],[50D EMA]])/Table2[[#This Row],[50D EMA]]</f>
        <v>0.13215835925286554</v>
      </c>
      <c r="U124" s="1">
        <f>(Table2[[#This Row],[Close Price]]-Table2[[#This Row],[200D EMA]])/Table2[[#This Row],[200D EMA]]</f>
        <v>0.36650624626498024</v>
      </c>
      <c r="V124">
        <v>1.61946846167433</v>
      </c>
      <c r="W124">
        <v>1130.55</v>
      </c>
      <c r="X124">
        <v>1182.05</v>
      </c>
      <c r="Y124">
        <v>1130.55</v>
      </c>
      <c r="Z124">
        <v>1182.05</v>
      </c>
      <c r="AA124">
        <v>1130.55</v>
      </c>
      <c r="AB124">
        <v>1182.05</v>
      </c>
      <c r="AC124" s="1">
        <f>(Table2[[#This Row],[Close Price]]/Table2[[#This Row],[Day Low]])-1</f>
        <v>2.3395692362124576E-2</v>
      </c>
      <c r="AD124" s="1">
        <f>(Table2[[#This Row],[Day High]]/Table2[[#This Row],[Close Price]])-1</f>
        <v>2.1650821089023387E-2</v>
      </c>
      <c r="AE124" s="1">
        <f>(Table2[[#This Row],[Close Price]]/Table2[[#This Row],[Current Week Low]])-1</f>
        <v>2.3395692362124576E-2</v>
      </c>
      <c r="AF124" s="1">
        <f>(Table2[[#This Row],[Current Week High]]/Table2[[#This Row],[Close Price]])-1</f>
        <v>2.1650821089023387E-2</v>
      </c>
      <c r="AG124" s="1">
        <f>(Table2[[#This Row],[Close Price]]/Table2[[#This Row],[Current Month Low]])-1</f>
        <v>2.3395692362124576E-2</v>
      </c>
      <c r="AH124" s="1">
        <f>(Table2[[#This Row],[Current Month High]]/Table2[[#This Row],[Close Price]])-1</f>
        <v>2.1650821089023387E-2</v>
      </c>
      <c r="AI124">
        <v>8.0337078651685392</v>
      </c>
      <c r="AJ124">
        <v>94.421105696521494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0.3</v>
      </c>
      <c r="AM124" t="s">
        <v>3219</v>
      </c>
      <c r="AN124">
        <v>9.64</v>
      </c>
      <c r="AO124" t="s">
        <v>3219</v>
      </c>
      <c r="AP124">
        <v>6.5742723746968004E-2</v>
      </c>
      <c r="AQ124">
        <f>(Table2[[#This Row],[Sharpe Ratio]]-AVERAGE(Table2[Sharpe Ratio]))/_xlfn.STDEV.P(Table2[Sharpe Ratio])</f>
        <v>7.7157552274053243E-2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2.5634455719632983</v>
      </c>
      <c r="AS124">
        <f>_xlfn.RANK.AVG(Table2[[#This Row],[1Y Return vs Nifty Z-Score]],Table2[1Y Return vs Nifty Z-Score])</f>
        <v>106</v>
      </c>
      <c r="AT124">
        <f>_xlfn.RANK.AVG(Table2[[#This Row],[6M Return vs Nifty Z-Score]],Table2[6M Return vs Nifty Z-Score])</f>
        <v>128</v>
      </c>
      <c r="AU124">
        <f>_xlfn.RANK.AVG(Table2[[#This Row],[Sharpe Ratio Z-Score]],Table2[Sharpe Ratio Z-Score])</f>
        <v>331</v>
      </c>
      <c r="AV124">
        <f>(Table2[[#This Row],[Rank 1Y]]+Table2[[#This Row],[Rank 6M]]+Table2[[#This Row],[Rank Sharpe]])/3</f>
        <v>188.33333333333334</v>
      </c>
    </row>
    <row r="125" spans="1:48" x14ac:dyDescent="0.3">
      <c r="A125" t="s">
        <v>1755</v>
      </c>
      <c r="B125" t="s">
        <v>1756</v>
      </c>
      <c r="C125" t="s">
        <v>3183</v>
      </c>
      <c r="D125" t="s">
        <v>111</v>
      </c>
      <c r="E125">
        <v>4773.8592988800001</v>
      </c>
      <c r="F125">
        <v>884.8</v>
      </c>
      <c r="G125">
        <v>45.070464931381998</v>
      </c>
      <c r="H125">
        <f>(Table2[[#This Row],[1Y Return vs Nifty]]-AVERAGE(Table2[1Y Return vs Nifty]))/_xlfn.STDEV.P(Table2[1Y Return vs Nifty])</f>
        <v>0.50686514276006689</v>
      </c>
      <c r="I125">
        <v>23.7313827326618</v>
      </c>
      <c r="J125">
        <f>(Table2[[#This Row],[1M Return vs Nifty]]-AVERAGE(Table2[1M Return vs Nifty]))/_xlfn.STDEV.P(Table2[1M Return vs Nifty])</f>
        <v>2.6692265788333236</v>
      </c>
      <c r="K125">
        <v>32.571997352958299</v>
      </c>
      <c r="L125">
        <f>(Table2[[#This Row],[6M Return vs Nifty]]-AVERAGE(Table2[6M Return vs Nifty]))/_xlfn.STDEV.P(Table2[6M Return vs Nifty])</f>
        <v>0.65605972116446443</v>
      </c>
      <c r="M125">
        <v>2.9468342816598598</v>
      </c>
      <c r="N125">
        <f>(Table2[[#This Row],[1W Return vs Nifty]]-AVERAGE(Table2[1W Return vs Nifty]))/_xlfn.STDEV.P(Table2[1W Return vs Nifty])</f>
        <v>-3.8765046724889662E-3</v>
      </c>
      <c r="O125">
        <v>802.35</v>
      </c>
      <c r="P125">
        <v>749.17160166594999</v>
      </c>
      <c r="Q125">
        <v>674.87769302034701</v>
      </c>
      <c r="R125">
        <v>79.963102403472107</v>
      </c>
      <c r="S125" s="1">
        <f>(Table2[[#This Row],[Close Price]]-Table2[[#This Row],[20D EMA]])/Table2[[#This Row],[20D EMA]]</f>
        <v>0.10276064061818399</v>
      </c>
      <c r="T125" s="1">
        <f>(Table2[[#This Row],[Close Price]]-Table2[[#This Row],[50D EMA]])/Table2[[#This Row],[50D EMA]]</f>
        <v>0.18103782635707227</v>
      </c>
      <c r="U125" s="1">
        <f>(Table2[[#This Row],[Close Price]]-Table2[[#This Row],[200D EMA]])/Table2[[#This Row],[200D EMA]]</f>
        <v>0.31105237163813615</v>
      </c>
      <c r="V125">
        <v>1.57966977666005</v>
      </c>
      <c r="W125">
        <v>867.05</v>
      </c>
      <c r="X125">
        <v>890</v>
      </c>
      <c r="Y125">
        <v>838.2</v>
      </c>
      <c r="Z125">
        <v>890</v>
      </c>
      <c r="AA125">
        <v>838.2</v>
      </c>
      <c r="AB125">
        <v>890</v>
      </c>
      <c r="AC125" s="1">
        <f>(Table2[[#This Row],[Close Price]]/Table2[[#This Row],[Day Low]])-1</f>
        <v>2.047171443400031E-2</v>
      </c>
      <c r="AD125" s="1">
        <f>(Table2[[#This Row],[Day High]]/Table2[[#This Row],[Close Price]])-1</f>
        <v>5.8770343580469842E-3</v>
      </c>
      <c r="AE125" s="1">
        <f>(Table2[[#This Row],[Close Price]]/Table2[[#This Row],[Current Week Low]])-1</f>
        <v>5.559532331185868E-2</v>
      </c>
      <c r="AF125" s="1">
        <f>(Table2[[#This Row],[Current Week High]]/Table2[[#This Row],[Close Price]])-1</f>
        <v>5.8770343580469842E-3</v>
      </c>
      <c r="AG125" s="1">
        <f>(Table2[[#This Row],[Close Price]]/Table2[[#This Row],[Current Month Low]])-1</f>
        <v>5.559532331185868E-2</v>
      </c>
      <c r="AH125" s="1">
        <f>(Table2[[#This Row],[Current Month High]]/Table2[[#This Row],[Close Price]])-1</f>
        <v>5.8770343580469842E-3</v>
      </c>
      <c r="AI125">
        <v>0.58770343580469797</v>
      </c>
      <c r="AJ125">
        <v>87.616624257845601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0.41</v>
      </c>
      <c r="AM125" t="s">
        <v>3219</v>
      </c>
      <c r="AN125">
        <v>20.18</v>
      </c>
      <c r="AO125" t="s">
        <v>3219</v>
      </c>
      <c r="AP125">
        <v>8.6933734273832997E-2</v>
      </c>
      <c r="AQ125">
        <f>(Table2[[#This Row],[Sharpe Ratio]]-AVERAGE(Table2[Sharpe Ratio]))/_xlfn.STDEV.P(Table2[Sharpe Ratio])</f>
        <v>0.32312582005682866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4.151400758142195</v>
      </c>
      <c r="AS125">
        <f>_xlfn.RANK.AVG(Table2[[#This Row],[1Y Return vs Nifty Z-Score]],Table2[1Y Return vs Nifty Z-Score])</f>
        <v>164</v>
      </c>
      <c r="AT125">
        <f>_xlfn.RANK.AVG(Table2[[#This Row],[6M Return vs Nifty Z-Score]],Table2[6M Return vs Nifty Z-Score])</f>
        <v>136</v>
      </c>
      <c r="AU125">
        <f>_xlfn.RANK.AVG(Table2[[#This Row],[Sharpe Ratio Z-Score]],Table2[Sharpe Ratio Z-Score])</f>
        <v>266</v>
      </c>
      <c r="AV125">
        <f>(Table2[[#This Row],[Rank 1Y]]+Table2[[#This Row],[Rank 6M]]+Table2[[#This Row],[Rank Sharpe]])/3</f>
        <v>188.66666666666666</v>
      </c>
    </row>
    <row r="126" spans="1:48" x14ac:dyDescent="0.3">
      <c r="A126" t="s">
        <v>559</v>
      </c>
      <c r="B126" t="s">
        <v>560</v>
      </c>
      <c r="C126" t="s">
        <v>3179</v>
      </c>
      <c r="D126" t="s">
        <v>149</v>
      </c>
      <c r="E126">
        <v>36586.406928465003</v>
      </c>
      <c r="F126">
        <v>263.85000000000002</v>
      </c>
      <c r="G126">
        <v>27.0437195516534</v>
      </c>
      <c r="H126">
        <f>(Table2[[#This Row],[1Y Return vs Nifty]]-AVERAGE(Table2[1Y Return vs Nifty]))/_xlfn.STDEV.P(Table2[1Y Return vs Nifty])</f>
        <v>0.15490743922184658</v>
      </c>
      <c r="I126">
        <v>0.31935717584039702</v>
      </c>
      <c r="J126">
        <f>(Table2[[#This Row],[1M Return vs Nifty]]-AVERAGE(Table2[1M Return vs Nifty]))/_xlfn.STDEV.P(Table2[1M Return vs Nifty])</f>
        <v>0.14660920252766085</v>
      </c>
      <c r="K126">
        <v>17.503896805939998</v>
      </c>
      <c r="L126">
        <f>(Table2[[#This Row],[6M Return vs Nifty]]-AVERAGE(Table2[6M Return vs Nifty]))/_xlfn.STDEV.P(Table2[6M Return vs Nifty])</f>
        <v>0.21001442698463488</v>
      </c>
      <c r="M126">
        <v>1.23656380819491</v>
      </c>
      <c r="N126">
        <f>(Table2[[#This Row],[1W Return vs Nifty]]-AVERAGE(Table2[1W Return vs Nifty]))/_xlfn.STDEV.P(Table2[1W Return vs Nifty])</f>
        <v>-0.34883005476335555</v>
      </c>
      <c r="O126">
        <v>256.23</v>
      </c>
      <c r="P126">
        <v>258.13412781846199</v>
      </c>
      <c r="Q126">
        <v>243.66300179825001</v>
      </c>
      <c r="R126">
        <v>68.107075766840097</v>
      </c>
      <c r="S126" s="1">
        <f>(Table2[[#This Row],[Close Price]]-Table2[[#This Row],[20D EMA]])/Table2[[#This Row],[20D EMA]]</f>
        <v>2.9738906451235236E-2</v>
      </c>
      <c r="T126" s="1">
        <f>(Table2[[#This Row],[Close Price]]-Table2[[#This Row],[50D EMA]])/Table2[[#This Row],[50D EMA]]</f>
        <v>2.2143031724800966E-2</v>
      </c>
      <c r="U126" s="1">
        <f>(Table2[[#This Row],[Close Price]]-Table2[[#This Row],[200D EMA]])/Table2[[#This Row],[200D EMA]]</f>
        <v>8.2848023921434755E-2</v>
      </c>
      <c r="V126">
        <v>0.90225904425525305</v>
      </c>
      <c r="W126">
        <v>262.35000000000002</v>
      </c>
      <c r="X126">
        <v>267.05</v>
      </c>
      <c r="Y126">
        <v>256.45</v>
      </c>
      <c r="Z126">
        <v>270.60000000000002</v>
      </c>
      <c r="AA126">
        <v>256.45</v>
      </c>
      <c r="AB126">
        <v>270.60000000000002</v>
      </c>
      <c r="AC126" s="1">
        <f>(Table2[[#This Row],[Close Price]]/Table2[[#This Row],[Day Low]])-1</f>
        <v>5.7175528873643078E-3</v>
      </c>
      <c r="AD126" s="1">
        <f>(Table2[[#This Row],[Day High]]/Table2[[#This Row],[Close Price]])-1</f>
        <v>1.2128103088876241E-2</v>
      </c>
      <c r="AE126" s="1">
        <f>(Table2[[#This Row],[Close Price]]/Table2[[#This Row],[Current Week Low]])-1</f>
        <v>2.8855527393254254E-2</v>
      </c>
      <c r="AF126" s="1">
        <f>(Table2[[#This Row],[Current Week High]]/Table2[[#This Row],[Close Price]])-1</f>
        <v>2.5582717453098258E-2</v>
      </c>
      <c r="AG126" s="1">
        <f>(Table2[[#This Row],[Close Price]]/Table2[[#This Row],[Current Month Low]])-1</f>
        <v>2.8855527393254254E-2</v>
      </c>
      <c r="AH126" s="1">
        <f>(Table2[[#This Row],[Current Month High]]/Table2[[#This Row],[Close Price]])-1</f>
        <v>2.5582717453098258E-2</v>
      </c>
      <c r="AI126">
        <v>18.173204472238002</v>
      </c>
      <c r="AJ126">
        <v>54.028021015761801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0.09</v>
      </c>
      <c r="AM126" t="s">
        <v>3219</v>
      </c>
      <c r="AN126">
        <v>13.58</v>
      </c>
      <c r="AO126" t="s">
        <v>3219</v>
      </c>
      <c r="AP126">
        <v>0.16106045146898301</v>
      </c>
      <c r="AQ126">
        <f>(Table2[[#This Row],[Sharpe Ratio]]-AVERAGE(Table2[Sharpe Ratio]))/_xlfn.STDEV.P(Table2[Sharpe Ratio])</f>
        <v>1.1835293483265157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263</v>
      </c>
      <c r="AT126">
        <f>_xlfn.RANK.AVG(Table2[[#This Row],[6M Return vs Nifty Z-Score]],Table2[6M Return vs Nifty Z-Score])</f>
        <v>222</v>
      </c>
      <c r="AU126">
        <f>_xlfn.RANK.AVG(Table2[[#This Row],[Sharpe Ratio Z-Score]],Table2[Sharpe Ratio Z-Score])</f>
        <v>83</v>
      </c>
      <c r="AV126">
        <f>(Table2[[#This Row],[Rank 1Y]]+Table2[[#This Row],[Rank 6M]]+Table2[[#This Row],[Rank Sharpe]])/3</f>
        <v>189.33333333333334</v>
      </c>
    </row>
    <row r="127" spans="1:48" x14ac:dyDescent="0.3">
      <c r="A127" t="s">
        <v>1948</v>
      </c>
      <c r="B127" t="s">
        <v>1949</v>
      </c>
      <c r="C127" t="s">
        <v>3187</v>
      </c>
      <c r="D127" t="s">
        <v>285</v>
      </c>
      <c r="E127">
        <v>3814.9813512000001</v>
      </c>
      <c r="F127">
        <v>377.7</v>
      </c>
      <c r="G127">
        <v>69.308145579052194</v>
      </c>
      <c r="H127">
        <f>(Table2[[#This Row],[1Y Return vs Nifty]]-AVERAGE(Table2[1Y Return vs Nifty]))/_xlfn.STDEV.P(Table2[1Y Return vs Nifty])</f>
        <v>0.9800863615741755</v>
      </c>
      <c r="I127">
        <v>19.871245147833399</v>
      </c>
      <c r="J127">
        <f>(Table2[[#This Row],[1M Return vs Nifty]]-AVERAGE(Table2[1M Return vs Nifty]))/_xlfn.STDEV.P(Table2[1M Return vs Nifty])</f>
        <v>2.253301432895598</v>
      </c>
      <c r="K127">
        <v>47.028304670319599</v>
      </c>
      <c r="L127">
        <f>(Table2[[#This Row],[6M Return vs Nifty]]-AVERAGE(Table2[6M Return vs Nifty]))/_xlfn.STDEV.P(Table2[6M Return vs Nifty])</f>
        <v>1.0839947372605985</v>
      </c>
      <c r="M127">
        <v>7.55447026875588</v>
      </c>
      <c r="N127">
        <f>(Table2[[#This Row],[1W Return vs Nifty]]-AVERAGE(Table2[1W Return vs Nifty]))/_xlfn.STDEV.P(Table2[1W Return vs Nifty])</f>
        <v>0.92546210926913797</v>
      </c>
      <c r="O127">
        <v>341.61</v>
      </c>
      <c r="P127">
        <v>327.03001392714901</v>
      </c>
      <c r="Q127">
        <v>297.08339322098698</v>
      </c>
      <c r="R127">
        <v>75.914118323322697</v>
      </c>
      <c r="S127" s="1">
        <f>(Table2[[#This Row],[Close Price]]-Table2[[#This Row],[20D EMA]])/Table2[[#This Row],[20D EMA]]</f>
        <v>0.10564679019935005</v>
      </c>
      <c r="T127" s="1">
        <f>(Table2[[#This Row],[Close Price]]-Table2[[#This Row],[50D EMA]])/Table2[[#This Row],[50D EMA]]</f>
        <v>0.15493986458422895</v>
      </c>
      <c r="U127" s="1">
        <f>(Table2[[#This Row],[Close Price]]-Table2[[#This Row],[200D EMA]])/Table2[[#This Row],[200D EMA]]</f>
        <v>0.27136019252023941</v>
      </c>
      <c r="V127">
        <v>2.3817642614179899</v>
      </c>
      <c r="W127">
        <v>367.75</v>
      </c>
      <c r="X127">
        <v>380.35</v>
      </c>
      <c r="Y127">
        <v>367.75</v>
      </c>
      <c r="Z127">
        <v>387</v>
      </c>
      <c r="AA127">
        <v>367.75</v>
      </c>
      <c r="AB127">
        <v>387</v>
      </c>
      <c r="AC127" s="1">
        <f>(Table2[[#This Row],[Close Price]]/Table2[[#This Row],[Day Low]])-1</f>
        <v>2.7056424201223672E-2</v>
      </c>
      <c r="AD127" s="1">
        <f>(Table2[[#This Row],[Day High]]/Table2[[#This Row],[Close Price]])-1</f>
        <v>7.0161503839025752E-3</v>
      </c>
      <c r="AE127" s="1">
        <f>(Table2[[#This Row],[Close Price]]/Table2[[#This Row],[Current Week Low]])-1</f>
        <v>2.7056424201223672E-2</v>
      </c>
      <c r="AF127" s="1">
        <f>(Table2[[#This Row],[Current Week High]]/Table2[[#This Row],[Close Price]])-1</f>
        <v>2.4622716441620396E-2</v>
      </c>
      <c r="AG127" s="1">
        <f>(Table2[[#This Row],[Close Price]]/Table2[[#This Row],[Current Month Low]])-1</f>
        <v>2.7056424201223672E-2</v>
      </c>
      <c r="AH127" s="1">
        <f>(Table2[[#This Row],[Current Month High]]/Table2[[#This Row],[Close Price]])-1</f>
        <v>2.4622716441620396E-2</v>
      </c>
      <c r="AI127">
        <v>2.4622716441620298</v>
      </c>
      <c r="AJ127">
        <v>92.999489013796605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0.18</v>
      </c>
      <c r="AM127" t="s">
        <v>3219</v>
      </c>
      <c r="AN127">
        <v>18.510000000000002</v>
      </c>
      <c r="AO127" t="s">
        <v>3219</v>
      </c>
      <c r="AP127">
        <v>4.5222444753862001E-2</v>
      </c>
      <c r="AQ127">
        <f>(Table2[[#This Row],[Sharpe Ratio]]-AVERAGE(Table2[Sharpe Ratio]))/_xlfn.STDEV.P(Table2[Sharpe Ratio])</f>
        <v>-0.16102540138711241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5.0818192396123978</v>
      </c>
      <c r="AS127">
        <f>_xlfn.RANK.AVG(Table2[[#This Row],[1Y Return vs Nifty Z-Score]],Table2[1Y Return vs Nifty Z-Score])</f>
        <v>92</v>
      </c>
      <c r="AT127">
        <f>_xlfn.RANK.AVG(Table2[[#This Row],[6M Return vs Nifty Z-Score]],Table2[6M Return vs Nifty Z-Score])</f>
        <v>88</v>
      </c>
      <c r="AU127">
        <f>_xlfn.RANK.AVG(Table2[[#This Row],[Sharpe Ratio Z-Score]],Table2[Sharpe Ratio Z-Score])</f>
        <v>394</v>
      </c>
      <c r="AV127">
        <f>(Table2[[#This Row],[Rank 1Y]]+Table2[[#This Row],[Rank 6M]]+Table2[[#This Row],[Rank Sharpe]])/3</f>
        <v>191.33333333333334</v>
      </c>
    </row>
    <row r="128" spans="1:48" x14ac:dyDescent="0.3">
      <c r="A128" t="s">
        <v>1505</v>
      </c>
      <c r="B128" t="s">
        <v>1506</v>
      </c>
      <c r="C128" t="s">
        <v>3180</v>
      </c>
      <c r="D128" t="s">
        <v>428</v>
      </c>
      <c r="E128">
        <v>7064.4916966199999</v>
      </c>
      <c r="F128">
        <v>227.4</v>
      </c>
      <c r="G128">
        <v>30.783887219174002</v>
      </c>
      <c r="H128">
        <f>(Table2[[#This Row],[1Y Return vs Nifty]]-AVERAGE(Table2[1Y Return vs Nifty]))/_xlfn.STDEV.P(Table2[1Y Return vs Nifty])</f>
        <v>0.22793120448724757</v>
      </c>
      <c r="I128">
        <v>6.0146193930920298</v>
      </c>
      <c r="J128">
        <f>(Table2[[#This Row],[1M Return vs Nifty]]-AVERAGE(Table2[1M Return vs Nifty]))/_xlfn.STDEV.P(Table2[1M Return vs Nifty])</f>
        <v>0.76026680327592588</v>
      </c>
      <c r="K128">
        <v>15.9142877375117</v>
      </c>
      <c r="L128">
        <f>(Table2[[#This Row],[6M Return vs Nifty]]-AVERAGE(Table2[6M Return vs Nifty]))/_xlfn.STDEV.P(Table2[6M Return vs Nifty])</f>
        <v>0.16295888455939331</v>
      </c>
      <c r="M128">
        <v>7.5874487797007797</v>
      </c>
      <c r="N128">
        <f>(Table2[[#This Row],[1W Return vs Nifty]]-AVERAGE(Table2[1W Return vs Nifty]))/_xlfn.STDEV.P(Table2[1W Return vs Nifty])</f>
        <v>0.93211372058071373</v>
      </c>
      <c r="O128">
        <v>216.24</v>
      </c>
      <c r="P128">
        <v>213.93041243662199</v>
      </c>
      <c r="Q128">
        <v>193.508964290329</v>
      </c>
      <c r="R128">
        <v>71.615410297828504</v>
      </c>
      <c r="S128" s="1">
        <f>(Table2[[#This Row],[Close Price]]-Table2[[#This Row],[20D EMA]])/Table2[[#This Row],[20D EMA]]</f>
        <v>5.1609322974472793E-2</v>
      </c>
      <c r="T128" s="1">
        <f>(Table2[[#This Row],[Close Price]]-Table2[[#This Row],[50D EMA]])/Table2[[#This Row],[50D EMA]]</f>
        <v>6.2962471814840493E-2</v>
      </c>
      <c r="U128" s="1">
        <f>(Table2[[#This Row],[Close Price]]-Table2[[#This Row],[200D EMA]])/Table2[[#This Row],[200D EMA]]</f>
        <v>0.17513935767245886</v>
      </c>
      <c r="V128">
        <v>1.1436860654775101</v>
      </c>
      <c r="W128">
        <v>227.1</v>
      </c>
      <c r="X128">
        <v>230.7</v>
      </c>
      <c r="Y128">
        <v>215.45</v>
      </c>
      <c r="Z128">
        <v>231.15</v>
      </c>
      <c r="AA128">
        <v>215.45</v>
      </c>
      <c r="AB128">
        <v>231.15</v>
      </c>
      <c r="AC128" s="1">
        <f>(Table2[[#This Row],[Close Price]]/Table2[[#This Row],[Day Low]])-1</f>
        <v>1.3210039630120463E-3</v>
      </c>
      <c r="AD128" s="1">
        <f>(Table2[[#This Row],[Day High]]/Table2[[#This Row],[Close Price]])-1</f>
        <v>1.4511873350923299E-2</v>
      </c>
      <c r="AE128" s="1">
        <f>(Table2[[#This Row],[Close Price]]/Table2[[#This Row],[Current Week Low]])-1</f>
        <v>5.5465305175214752E-2</v>
      </c>
      <c r="AF128" s="1">
        <f>(Table2[[#This Row],[Current Week High]]/Table2[[#This Row],[Close Price]])-1</f>
        <v>1.6490765171504052E-2</v>
      </c>
      <c r="AG128" s="1">
        <f>(Table2[[#This Row],[Close Price]]/Table2[[#This Row],[Current Month Low]])-1</f>
        <v>5.5465305175214752E-2</v>
      </c>
      <c r="AH128" s="1">
        <f>(Table2[[#This Row],[Current Month High]]/Table2[[#This Row],[Close Price]])-1</f>
        <v>1.6490765171504052E-2</v>
      </c>
      <c r="AI128">
        <v>1.6490765171504</v>
      </c>
      <c r="AJ128">
        <v>48.239895697522797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0.09</v>
      </c>
      <c r="AM128" t="s">
        <v>3219</v>
      </c>
      <c r="AN128">
        <v>10.59</v>
      </c>
      <c r="AO128" t="s">
        <v>3219</v>
      </c>
      <c r="AP128">
        <v>0.149141318851956</v>
      </c>
      <c r="AQ128">
        <f>(Table2[[#This Row],[Sharpe Ratio]]-AVERAGE(Table2[Sharpe Ratio]))/_xlfn.STDEV.P(Table2[Sharpe Ratio])</f>
        <v>1.0451816088656438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3.1284522217689243</v>
      </c>
      <c r="AS128">
        <f>_xlfn.RANK.AVG(Table2[[#This Row],[1Y Return vs Nifty Z-Score]],Table2[1Y Return vs Nifty Z-Score])</f>
        <v>236</v>
      </c>
      <c r="AT128">
        <f>_xlfn.RANK.AVG(Table2[[#This Row],[6M Return vs Nifty Z-Score]],Table2[6M Return vs Nifty Z-Score])</f>
        <v>231</v>
      </c>
      <c r="AU128">
        <f>_xlfn.RANK.AVG(Table2[[#This Row],[Sharpe Ratio Z-Score]],Table2[Sharpe Ratio Z-Score])</f>
        <v>108</v>
      </c>
      <c r="AV128">
        <f>(Table2[[#This Row],[Rank 1Y]]+Table2[[#This Row],[Rank 6M]]+Table2[[#This Row],[Rank Sharpe]])/3</f>
        <v>191.66666666666666</v>
      </c>
    </row>
    <row r="129" spans="1:48" x14ac:dyDescent="0.3">
      <c r="A129" t="s">
        <v>25</v>
      </c>
      <c r="B129" t="s">
        <v>26</v>
      </c>
      <c r="C129" t="s">
        <v>3174</v>
      </c>
      <c r="D129" t="s">
        <v>27</v>
      </c>
      <c r="E129">
        <v>948115.52739694004</v>
      </c>
      <c r="F129">
        <v>1584.1</v>
      </c>
      <c r="G129">
        <v>38.6175495747312</v>
      </c>
      <c r="H129">
        <f>(Table2[[#This Row],[1Y Return vs Nifty]]-AVERAGE(Table2[1Y Return vs Nifty]))/_xlfn.STDEV.P(Table2[1Y Return vs Nifty])</f>
        <v>0.38087716089134405</v>
      </c>
      <c r="I129">
        <v>-1.3871517192582401</v>
      </c>
      <c r="J129">
        <f>(Table2[[#This Row],[1M Return vs Nifty]]-AVERAGE(Table2[1M Return vs Nifty]))/_xlfn.STDEV.P(Table2[1M Return vs Nifty])</f>
        <v>-3.726506247978182E-2</v>
      </c>
      <c r="K129">
        <v>10.0793270547956</v>
      </c>
      <c r="L129">
        <f>(Table2[[#This Row],[6M Return vs Nifty]]-AVERAGE(Table2[6M Return vs Nifty]))/_xlfn.STDEV.P(Table2[6M Return vs Nifty])</f>
        <v>-9.7673821739979461E-3</v>
      </c>
      <c r="M129">
        <v>2.2460562871943801</v>
      </c>
      <c r="N129">
        <f>(Table2[[#This Row],[1W Return vs Nifty]]-AVERAGE(Table2[1W Return vs Nifty]))/_xlfn.STDEV.P(Table2[1W Return vs Nifty])</f>
        <v>-0.14522014637535732</v>
      </c>
      <c r="O129">
        <v>1592.42</v>
      </c>
      <c r="P129">
        <v>1601.1938260350801</v>
      </c>
      <c r="Q129">
        <v>1442.49348547968</v>
      </c>
      <c r="R129">
        <v>47.742835434985203</v>
      </c>
      <c r="S129" s="1">
        <f>(Table2[[#This Row],[Close Price]]-Table2[[#This Row],[20D EMA]])/Table2[[#This Row],[20D EMA]]</f>
        <v>-5.224752263850092E-3</v>
      </c>
      <c r="T129" s="1">
        <f>(Table2[[#This Row],[Close Price]]-Table2[[#This Row],[50D EMA]])/Table2[[#This Row],[50D EMA]]</f>
        <v>-1.0675675709672422E-2</v>
      </c>
      <c r="U129" s="1">
        <f>(Table2[[#This Row],[Close Price]]-Table2[[#This Row],[200D EMA]])/Table2[[#This Row],[200D EMA]]</f>
        <v>9.8167871082780508E-2</v>
      </c>
      <c r="V129">
        <v>1.29693713528629</v>
      </c>
      <c r="W129">
        <v>1582.4</v>
      </c>
      <c r="X129">
        <v>1630.5</v>
      </c>
      <c r="Y129">
        <v>1582.4</v>
      </c>
      <c r="Z129">
        <v>1652.9</v>
      </c>
      <c r="AA129">
        <v>1582.4</v>
      </c>
      <c r="AB129">
        <v>1652.9</v>
      </c>
      <c r="AC129" s="1">
        <f>(Table2[[#This Row],[Close Price]]/Table2[[#This Row],[Day Low]])-1</f>
        <v>1.0743174924163768E-3</v>
      </c>
      <c r="AD129" s="1">
        <f>(Table2[[#This Row],[Day High]]/Table2[[#This Row],[Close Price]])-1</f>
        <v>2.929108010857906E-2</v>
      </c>
      <c r="AE129" s="1">
        <f>(Table2[[#This Row],[Close Price]]/Table2[[#This Row],[Current Week Low]])-1</f>
        <v>1.0743174924163768E-3</v>
      </c>
      <c r="AF129" s="1">
        <f>(Table2[[#This Row],[Current Week High]]/Table2[[#This Row],[Close Price]])-1</f>
        <v>4.3431601540306897E-2</v>
      </c>
      <c r="AG129" s="1">
        <f>(Table2[[#This Row],[Close Price]]/Table2[[#This Row],[Current Month Low]])-1</f>
        <v>1.0743174924163768E-3</v>
      </c>
      <c r="AH129" s="1">
        <f>(Table2[[#This Row],[Current Month High]]/Table2[[#This Row],[Close Price]])-1</f>
        <v>4.3431601540306897E-2</v>
      </c>
      <c r="AI129">
        <v>12.303516192159501</v>
      </c>
      <c r="AJ129">
        <v>65.0104166666666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-0.03</v>
      </c>
      <c r="AM129" t="s">
        <v>3218</v>
      </c>
      <c r="AN129">
        <v>2.17</v>
      </c>
      <c r="AO129" t="s">
        <v>3219</v>
      </c>
      <c r="AP129">
        <v>0.149360555890278</v>
      </c>
      <c r="AQ129">
        <f>(Table2[[#This Row],[Sharpe Ratio]]-AVERAGE(Table2[Sharpe Ratio]))/_xlfn.STDEV.P(Table2[Sharpe Ratio])</f>
        <v>1.0477263367105725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189</v>
      </c>
      <c r="AT129">
        <f>_xlfn.RANK.AVG(Table2[[#This Row],[6M Return vs Nifty Z-Score]],Table2[6M Return vs Nifty Z-Score])</f>
        <v>281</v>
      </c>
      <c r="AU129">
        <f>_xlfn.RANK.AVG(Table2[[#This Row],[Sharpe Ratio Z-Score]],Table2[Sharpe Ratio Z-Score])</f>
        <v>107</v>
      </c>
      <c r="AV129">
        <f>(Table2[[#This Row],[Rank 1Y]]+Table2[[#This Row],[Rank 6M]]+Table2[[#This Row],[Rank Sharpe]])/3</f>
        <v>192.33333333333334</v>
      </c>
    </row>
    <row r="130" spans="1:48" x14ac:dyDescent="0.3">
      <c r="A130" t="s">
        <v>1050</v>
      </c>
      <c r="B130" t="s">
        <v>1051</v>
      </c>
      <c r="C130" t="s">
        <v>3182</v>
      </c>
      <c r="D130" t="s">
        <v>460</v>
      </c>
      <c r="E130">
        <v>13207.040409200001</v>
      </c>
      <c r="F130">
        <v>2701.6</v>
      </c>
      <c r="G130">
        <v>4.2337551751757703</v>
      </c>
      <c r="H130">
        <f>(Table2[[#This Row],[1Y Return vs Nifty]]-AVERAGE(Table2[1Y Return vs Nifty]))/_xlfn.STDEV.P(Table2[1Y Return vs Nifty])</f>
        <v>-0.29043876779572592</v>
      </c>
      <c r="I130">
        <v>15.829536370583099</v>
      </c>
      <c r="J130">
        <f>(Table2[[#This Row],[1M Return vs Nifty]]-AVERAGE(Table2[1M Return vs Nifty]))/_xlfn.STDEV.P(Table2[1M Return vs Nifty])</f>
        <v>1.8178122110547281</v>
      </c>
      <c r="K130">
        <v>30.0061832247148</v>
      </c>
      <c r="L130">
        <f>(Table2[[#This Row],[6M Return vs Nifty]]-AVERAGE(Table2[6M Return vs Nifty]))/_xlfn.STDEV.P(Table2[6M Return vs Nifty])</f>
        <v>0.58010659661024822</v>
      </c>
      <c r="M130">
        <v>6.5987073796149804</v>
      </c>
      <c r="N130">
        <f>(Table2[[#This Row],[1W Return vs Nifty]]-AVERAGE(Table2[1W Return vs Nifty]))/_xlfn.STDEV.P(Table2[1W Return vs Nifty])</f>
        <v>0.73268920769041379</v>
      </c>
      <c r="O130">
        <v>2486.11</v>
      </c>
      <c r="P130">
        <v>2418.3705745504399</v>
      </c>
      <c r="Q130">
        <v>2214.9043695033502</v>
      </c>
      <c r="R130">
        <v>90.424345211291197</v>
      </c>
      <c r="S130" s="1">
        <f>(Table2[[#This Row],[Close Price]]-Table2[[#This Row],[20D EMA]])/Table2[[#This Row],[20D EMA]]</f>
        <v>8.6677580638024776E-2</v>
      </c>
      <c r="T130" s="1">
        <f>(Table2[[#This Row],[Close Price]]-Table2[[#This Row],[50D EMA]])/Table2[[#This Row],[50D EMA]]</f>
        <v>0.11711580864823028</v>
      </c>
      <c r="U130" s="1">
        <f>(Table2[[#This Row],[Close Price]]-Table2[[#This Row],[200D EMA]])/Table2[[#This Row],[200D EMA]]</f>
        <v>0.21973663386911008</v>
      </c>
      <c r="V130">
        <v>1.0047478812761299</v>
      </c>
      <c r="W130">
        <v>2634.35</v>
      </c>
      <c r="X130">
        <v>2727.55</v>
      </c>
      <c r="Y130">
        <v>2577.0500000000002</v>
      </c>
      <c r="Z130">
        <v>2727.55</v>
      </c>
      <c r="AA130">
        <v>2577.0500000000002</v>
      </c>
      <c r="AB130">
        <v>2727.55</v>
      </c>
      <c r="AC130" s="1">
        <f>(Table2[[#This Row],[Close Price]]/Table2[[#This Row],[Day Low]])-1</f>
        <v>2.5528118890808082E-2</v>
      </c>
      <c r="AD130" s="1">
        <f>(Table2[[#This Row],[Day High]]/Table2[[#This Row],[Close Price]])-1</f>
        <v>9.6054190109564619E-3</v>
      </c>
      <c r="AE130" s="1">
        <f>(Table2[[#This Row],[Close Price]]/Table2[[#This Row],[Current Week Low]])-1</f>
        <v>4.8330455365631186E-2</v>
      </c>
      <c r="AF130" s="1">
        <f>(Table2[[#This Row],[Current Week High]]/Table2[[#This Row],[Close Price]])-1</f>
        <v>9.6054190109564619E-3</v>
      </c>
      <c r="AG130" s="1">
        <f>(Table2[[#This Row],[Close Price]]/Table2[[#This Row],[Current Month Low]])-1</f>
        <v>4.8330455365631186E-2</v>
      </c>
      <c r="AH130" s="1">
        <f>(Table2[[#This Row],[Current Month High]]/Table2[[#This Row],[Close Price]])-1</f>
        <v>9.6054190109564619E-3</v>
      </c>
      <c r="AI130">
        <v>0.96054190109564597</v>
      </c>
      <c r="AJ130">
        <v>63.872376561931297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</v>
      </c>
      <c r="AM130" t="s">
        <v>3219</v>
      </c>
      <c r="AN130">
        <v>15.78</v>
      </c>
      <c r="AO130" t="s">
        <v>3219</v>
      </c>
      <c r="AP130">
        <v>0.21316441291680899</v>
      </c>
      <c r="AQ130">
        <f>(Table2[[#This Row],[Sharpe Ratio]]-AVERAGE(Table2[Sharpe Ratio]))/_xlfn.STDEV.P(Table2[Sharpe Ratio])</f>
        <v>1.7883103768524951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4.6284796244121589</v>
      </c>
      <c r="AS130">
        <f>_xlfn.RANK.AVG(Table2[[#This Row],[1Y Return vs Nifty Z-Score]],Table2[1Y Return vs Nifty Z-Score])</f>
        <v>407</v>
      </c>
      <c r="AT130">
        <f>_xlfn.RANK.AVG(Table2[[#This Row],[6M Return vs Nifty Z-Score]],Table2[6M Return vs Nifty Z-Score])</f>
        <v>149</v>
      </c>
      <c r="AU130">
        <f>_xlfn.RANK.AVG(Table2[[#This Row],[Sharpe Ratio Z-Score]],Table2[Sharpe Ratio Z-Score])</f>
        <v>21</v>
      </c>
      <c r="AV130">
        <f>(Table2[[#This Row],[Rank 1Y]]+Table2[[#This Row],[Rank 6M]]+Table2[[#This Row],[Rank Sharpe]])/3</f>
        <v>192.33333333333334</v>
      </c>
    </row>
    <row r="131" spans="1:48" x14ac:dyDescent="0.3">
      <c r="A131" t="s">
        <v>258</v>
      </c>
      <c r="B131" t="s">
        <v>259</v>
      </c>
      <c r="C131" t="s">
        <v>3177</v>
      </c>
      <c r="D131" t="s">
        <v>255</v>
      </c>
      <c r="E131">
        <v>103459.153740525</v>
      </c>
      <c r="F131">
        <v>1064.25</v>
      </c>
      <c r="G131">
        <v>31.326592583323801</v>
      </c>
      <c r="H131">
        <f>(Table2[[#This Row],[1Y Return vs Nifty]]-AVERAGE(Table2[1Y Return vs Nifty]))/_xlfn.STDEV.P(Table2[1Y Return vs Nifty])</f>
        <v>0.23852709019154286</v>
      </c>
      <c r="I131">
        <v>-1.0503466213953101</v>
      </c>
      <c r="J131">
        <f>(Table2[[#This Row],[1M Return vs Nifty]]-AVERAGE(Table2[1M Return vs Nifty]))/_xlfn.STDEV.P(Table2[1M Return vs Nifty])</f>
        <v>-9.7472142256366777E-4</v>
      </c>
      <c r="K131">
        <v>24.5085934849339</v>
      </c>
      <c r="L131">
        <f>(Table2[[#This Row],[6M Return vs Nifty]]-AVERAGE(Table2[6M Return vs Nifty]))/_xlfn.STDEV.P(Table2[6M Return vs Nifty])</f>
        <v>0.41736717068799262</v>
      </c>
      <c r="M131">
        <v>3.07283793173452</v>
      </c>
      <c r="N131">
        <f>(Table2[[#This Row],[1W Return vs Nifty]]-AVERAGE(Table2[1W Return vs Nifty]))/_xlfn.STDEV.P(Table2[1W Return vs Nifty])</f>
        <v>2.1537841825349988E-2</v>
      </c>
      <c r="O131">
        <v>1007.78</v>
      </c>
      <c r="P131">
        <v>985.01848989300697</v>
      </c>
      <c r="Q131">
        <v>883.21370125315696</v>
      </c>
      <c r="R131">
        <v>70.414610463662598</v>
      </c>
      <c r="S131" s="1">
        <f>(Table2[[#This Row],[Close Price]]-Table2[[#This Row],[20D EMA]])/Table2[[#This Row],[20D EMA]]</f>
        <v>5.6034055051697819E-2</v>
      </c>
      <c r="T131" s="1">
        <f>(Table2[[#This Row],[Close Price]]-Table2[[#This Row],[50D EMA]])/Table2[[#This Row],[50D EMA]]</f>
        <v>8.0436571414612912E-2</v>
      </c>
      <c r="U131" s="1">
        <f>(Table2[[#This Row],[Close Price]]-Table2[[#This Row],[200D EMA]])/Table2[[#This Row],[200D EMA]]</f>
        <v>0.20497451351805096</v>
      </c>
      <c r="V131">
        <v>0.89283659056656595</v>
      </c>
      <c r="W131">
        <v>1027</v>
      </c>
      <c r="X131">
        <v>1067</v>
      </c>
      <c r="Y131">
        <v>970.15</v>
      </c>
      <c r="Z131">
        <v>1067</v>
      </c>
      <c r="AA131">
        <v>970.15</v>
      </c>
      <c r="AB131">
        <v>1067</v>
      </c>
      <c r="AC131" s="1">
        <f>(Table2[[#This Row],[Close Price]]/Table2[[#This Row],[Day Low]])-1</f>
        <v>3.627069133398253E-2</v>
      </c>
      <c r="AD131" s="1">
        <f>(Table2[[#This Row],[Day High]]/Table2[[#This Row],[Close Price]])-1</f>
        <v>2.5839793281654533E-3</v>
      </c>
      <c r="AE131" s="1">
        <f>(Table2[[#This Row],[Close Price]]/Table2[[#This Row],[Current Week Low]])-1</f>
        <v>9.6995310003607615E-2</v>
      </c>
      <c r="AF131" s="1">
        <f>(Table2[[#This Row],[Current Week High]]/Table2[[#This Row],[Close Price]])-1</f>
        <v>2.5839793281654533E-3</v>
      </c>
      <c r="AG131" s="1">
        <f>(Table2[[#This Row],[Close Price]]/Table2[[#This Row],[Current Month Low]])-1</f>
        <v>9.6995310003607615E-2</v>
      </c>
      <c r="AH131" s="1">
        <f>(Table2[[#This Row],[Current Month High]]/Table2[[#This Row],[Close Price]])-1</f>
        <v>2.5839793281654533E-3</v>
      </c>
      <c r="AI131">
        <v>5.0505050505050599</v>
      </c>
      <c r="AJ131">
        <v>68.687589158345205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0.23</v>
      </c>
      <c r="AM131" t="s">
        <v>3219</v>
      </c>
      <c r="AN131">
        <v>5.76</v>
      </c>
      <c r="AO131" t="s">
        <v>3219</v>
      </c>
      <c r="AP131">
        <v>0.116212117194519</v>
      </c>
      <c r="AQ131">
        <f>(Table2[[#This Row],[Sharpe Ratio]]-AVERAGE(Table2[Sharpe Ratio]))/_xlfn.STDEV.P(Table2[Sharpe Ratio])</f>
        <v>0.66296582539079485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1.3394232066731167</v>
      </c>
      <c r="AS131">
        <f>_xlfn.RANK.AVG(Table2[[#This Row],[1Y Return vs Nifty Z-Score]],Table2[1Y Return vs Nifty Z-Score])</f>
        <v>230</v>
      </c>
      <c r="AT131">
        <f>_xlfn.RANK.AVG(Table2[[#This Row],[6M Return vs Nifty Z-Score]],Table2[6M Return vs Nifty Z-Score])</f>
        <v>171</v>
      </c>
      <c r="AU131">
        <f>_xlfn.RANK.AVG(Table2[[#This Row],[Sharpe Ratio Z-Score]],Table2[Sharpe Ratio Z-Score])</f>
        <v>177</v>
      </c>
      <c r="AV131">
        <f>(Table2[[#This Row],[Rank 1Y]]+Table2[[#This Row],[Rank 6M]]+Table2[[#This Row],[Rank Sharpe]])/3</f>
        <v>192.66666666666666</v>
      </c>
    </row>
    <row r="132" spans="1:48" x14ac:dyDescent="0.3">
      <c r="A132" t="s">
        <v>1172</v>
      </c>
      <c r="B132" t="s">
        <v>1173</v>
      </c>
      <c r="C132" t="s">
        <v>3176</v>
      </c>
      <c r="D132" t="s">
        <v>962</v>
      </c>
      <c r="E132">
        <v>10782.3673464</v>
      </c>
      <c r="F132">
        <v>1466.4</v>
      </c>
      <c r="G132">
        <v>35.156985526036799</v>
      </c>
      <c r="H132">
        <f>(Table2[[#This Row],[1Y Return vs Nifty]]-AVERAGE(Table2[1Y Return vs Nifty]))/_xlfn.STDEV.P(Table2[1Y Return vs Nifty])</f>
        <v>0.31331243138143267</v>
      </c>
      <c r="I132">
        <v>7.0803660642242097</v>
      </c>
      <c r="J132">
        <f>(Table2[[#This Row],[1M Return vs Nifty]]-AVERAGE(Table2[1M Return vs Nifty]))/_xlfn.STDEV.P(Table2[1M Return vs Nifty])</f>
        <v>0.87509971531136621</v>
      </c>
      <c r="K132">
        <v>36.348495936627103</v>
      </c>
      <c r="L132">
        <f>(Table2[[#This Row],[6M Return vs Nifty]]-AVERAGE(Table2[6M Return vs Nifty]))/_xlfn.STDEV.P(Table2[6M Return vs Nifty])</f>
        <v>0.76785147729630088</v>
      </c>
      <c r="M132">
        <v>10.951862134071</v>
      </c>
      <c r="N132">
        <f>(Table2[[#This Row],[1W Return vs Nifty]]-AVERAGE(Table2[1W Return vs Nifty]))/_xlfn.STDEV.P(Table2[1W Return vs Nifty])</f>
        <v>1.6107001480314902</v>
      </c>
      <c r="O132">
        <v>1371.84</v>
      </c>
      <c r="P132">
        <v>1356.4906089998699</v>
      </c>
      <c r="Q132">
        <v>1227.6034592733299</v>
      </c>
      <c r="R132">
        <v>79.547203541687907</v>
      </c>
      <c r="S132" s="1">
        <f>(Table2[[#This Row],[Close Price]]-Table2[[#This Row],[20D EMA]])/Table2[[#This Row],[20D EMA]]</f>
        <v>6.8929321203639038E-2</v>
      </c>
      <c r="T132" s="1">
        <f>(Table2[[#This Row],[Close Price]]-Table2[[#This Row],[50D EMA]])/Table2[[#This Row],[50D EMA]]</f>
        <v>8.102480789097799E-2</v>
      </c>
      <c r="U132" s="1">
        <f>(Table2[[#This Row],[Close Price]]-Table2[[#This Row],[200D EMA]])/Table2[[#This Row],[200D EMA]]</f>
        <v>0.19452253813949325</v>
      </c>
      <c r="V132">
        <v>1.3111690916693599</v>
      </c>
      <c r="W132">
        <v>1453.1</v>
      </c>
      <c r="X132">
        <v>1488.85</v>
      </c>
      <c r="Y132">
        <v>1430.25</v>
      </c>
      <c r="Z132">
        <v>1488.85</v>
      </c>
      <c r="AA132">
        <v>1430.25</v>
      </c>
      <c r="AB132">
        <v>1488.85</v>
      </c>
      <c r="AC132" s="1">
        <f>(Table2[[#This Row],[Close Price]]/Table2[[#This Row],[Day Low]])-1</f>
        <v>9.1528456403551228E-3</v>
      </c>
      <c r="AD132" s="1">
        <f>(Table2[[#This Row],[Day High]]/Table2[[#This Row],[Close Price]])-1</f>
        <v>1.5309601745771895E-2</v>
      </c>
      <c r="AE132" s="1">
        <f>(Table2[[#This Row],[Close Price]]/Table2[[#This Row],[Current Week Low]])-1</f>
        <v>2.5275301520713223E-2</v>
      </c>
      <c r="AF132" s="1">
        <f>(Table2[[#This Row],[Current Week High]]/Table2[[#This Row],[Close Price]])-1</f>
        <v>1.5309601745771895E-2</v>
      </c>
      <c r="AG132" s="1">
        <f>(Table2[[#This Row],[Close Price]]/Table2[[#This Row],[Current Month Low]])-1</f>
        <v>2.5275301520713223E-2</v>
      </c>
      <c r="AH132" s="1">
        <f>(Table2[[#This Row],[Current Month High]]/Table2[[#This Row],[Close Price]])-1</f>
        <v>1.5309601745771895E-2</v>
      </c>
      <c r="AI132">
        <v>8.5140480087288495</v>
      </c>
      <c r="AJ132">
        <v>81.037037037036995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0.15</v>
      </c>
      <c r="AM132" t="s">
        <v>3219</v>
      </c>
      <c r="AN132">
        <v>15.74</v>
      </c>
      <c r="AO132" t="s">
        <v>3219</v>
      </c>
      <c r="AP132">
        <v>9.4781894274142006E-2</v>
      </c>
      <c r="AQ132">
        <f>(Table2[[#This Row],[Sharpe Ratio]]-AVERAGE(Table2[Sharpe Ratio]))/_xlfn.STDEV.P(Table2[Sharpe Ratio])</f>
        <v>0.41422097184823581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3.9811847438688259</v>
      </c>
      <c r="AS132">
        <f>_xlfn.RANK.AVG(Table2[[#This Row],[1Y Return vs Nifty Z-Score]],Table2[1Y Return vs Nifty Z-Score])</f>
        <v>212</v>
      </c>
      <c r="AT132">
        <f>_xlfn.RANK.AVG(Table2[[#This Row],[6M Return vs Nifty Z-Score]],Table2[6M Return vs Nifty Z-Score])</f>
        <v>123</v>
      </c>
      <c r="AU132">
        <f>_xlfn.RANK.AVG(Table2[[#This Row],[Sharpe Ratio Z-Score]],Table2[Sharpe Ratio Z-Score])</f>
        <v>244</v>
      </c>
      <c r="AV132">
        <f>(Table2[[#This Row],[Rank 1Y]]+Table2[[#This Row],[Rank 6M]]+Table2[[#This Row],[Rank Sharpe]])/3</f>
        <v>193</v>
      </c>
    </row>
    <row r="133" spans="1:48" x14ac:dyDescent="0.3">
      <c r="A133" t="s">
        <v>1822</v>
      </c>
      <c r="B133" t="s">
        <v>1823</v>
      </c>
      <c r="C133" t="s">
        <v>3182</v>
      </c>
      <c r="D133" t="s">
        <v>46</v>
      </c>
      <c r="E133">
        <v>4395.0556594999998</v>
      </c>
      <c r="F133">
        <v>2593.25</v>
      </c>
      <c r="G133">
        <v>19.796625448368001</v>
      </c>
      <c r="H133">
        <f>(Table2[[#This Row],[1Y Return vs Nifty]]-AVERAGE(Table2[1Y Return vs Nifty]))/_xlfn.STDEV.P(Table2[1Y Return vs Nifty])</f>
        <v>1.3413756131055145E-2</v>
      </c>
      <c r="I133">
        <v>9.2373882011430304</v>
      </c>
      <c r="J133">
        <f>(Table2[[#This Row],[1M Return vs Nifty]]-AVERAGE(Table2[1M Return vs Nifty]))/_xlfn.STDEV.P(Table2[1M Return vs Nifty])</f>
        <v>1.1075162360631123</v>
      </c>
      <c r="K133">
        <v>66.109675916438704</v>
      </c>
      <c r="L133">
        <f>(Table2[[#This Row],[6M Return vs Nifty]]-AVERAGE(Table2[6M Return vs Nifty]))/_xlfn.STDEV.P(Table2[6M Return vs Nifty])</f>
        <v>1.6488407060190122</v>
      </c>
      <c r="M133">
        <v>-8.7210019681636206E-2</v>
      </c>
      <c r="N133">
        <f>(Table2[[#This Row],[1W Return vs Nifty]]-AVERAGE(Table2[1W Return vs Nifty]))/_xlfn.STDEV.P(Table2[1W Return vs Nifty])</f>
        <v>-0.61582904032044827</v>
      </c>
      <c r="O133">
        <v>2416.83</v>
      </c>
      <c r="P133">
        <v>2292.19485353748</v>
      </c>
      <c r="Q133">
        <v>1980.0652031529901</v>
      </c>
      <c r="R133">
        <v>73.106670676546898</v>
      </c>
      <c r="S133" s="1">
        <f>(Table2[[#This Row],[Close Price]]-Table2[[#This Row],[20D EMA]])/Table2[[#This Row],[20D EMA]]</f>
        <v>7.2996445757459186E-2</v>
      </c>
      <c r="T133" s="1">
        <f>(Table2[[#This Row],[Close Price]]-Table2[[#This Row],[50D EMA]])/Table2[[#This Row],[50D EMA]]</f>
        <v>0.13133924718394255</v>
      </c>
      <c r="U133" s="1">
        <f>(Table2[[#This Row],[Close Price]]-Table2[[#This Row],[200D EMA]])/Table2[[#This Row],[200D EMA]]</f>
        <v>0.30967909333015642</v>
      </c>
      <c r="V133">
        <v>0.53083540069941204</v>
      </c>
      <c r="W133">
        <v>2550</v>
      </c>
      <c r="X133">
        <v>2626</v>
      </c>
      <c r="Y133">
        <v>2485.0500000000002</v>
      </c>
      <c r="Z133">
        <v>2661.9</v>
      </c>
      <c r="AA133">
        <v>2485.0500000000002</v>
      </c>
      <c r="AB133">
        <v>2661.9</v>
      </c>
      <c r="AC133" s="1">
        <f>(Table2[[#This Row],[Close Price]]/Table2[[#This Row],[Day Low]])-1</f>
        <v>1.6960784313725386E-2</v>
      </c>
      <c r="AD133" s="1">
        <f>(Table2[[#This Row],[Day High]]/Table2[[#This Row],[Close Price]])-1</f>
        <v>1.2628940518654153E-2</v>
      </c>
      <c r="AE133" s="1">
        <f>(Table2[[#This Row],[Close Price]]/Table2[[#This Row],[Current Week Low]])-1</f>
        <v>4.3540371421098012E-2</v>
      </c>
      <c r="AF133" s="1">
        <f>(Table2[[#This Row],[Current Week High]]/Table2[[#This Row],[Close Price]])-1</f>
        <v>2.647257302612549E-2</v>
      </c>
      <c r="AG133" s="1">
        <f>(Table2[[#This Row],[Close Price]]/Table2[[#This Row],[Current Month Low]])-1</f>
        <v>4.3540371421098012E-2</v>
      </c>
      <c r="AH133" s="1">
        <f>(Table2[[#This Row],[Current Month High]]/Table2[[#This Row],[Close Price]])-1</f>
        <v>2.647257302612549E-2</v>
      </c>
      <c r="AI133">
        <v>5.4661139496770401</v>
      </c>
      <c r="AJ133">
        <v>83.398161244695899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0.32</v>
      </c>
      <c r="AM133" t="s">
        <v>3219</v>
      </c>
      <c r="AN133">
        <v>16.28</v>
      </c>
      <c r="AO133" t="s">
        <v>3219</v>
      </c>
      <c r="AP133">
        <v>9.8921407063628994E-2</v>
      </c>
      <c r="AQ133">
        <f>(Table2[[#This Row],[Sharpe Ratio]]-AVERAGE(Table2[Sharpe Ratio]))/_xlfn.STDEV.P(Table2[Sharpe Ratio])</f>
        <v>0.46226911891531153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2.6162107768080434</v>
      </c>
      <c r="AS133">
        <f>_xlfn.RANK.AVG(Table2[[#This Row],[1Y Return vs Nifty Z-Score]],Table2[1Y Return vs Nifty Z-Score])</f>
        <v>301</v>
      </c>
      <c r="AT133">
        <f>_xlfn.RANK.AVG(Table2[[#This Row],[6M Return vs Nifty Z-Score]],Table2[6M Return vs Nifty Z-Score])</f>
        <v>51</v>
      </c>
      <c r="AU133">
        <f>_xlfn.RANK.AVG(Table2[[#This Row],[Sharpe Ratio Z-Score]],Table2[Sharpe Ratio Z-Score])</f>
        <v>231</v>
      </c>
      <c r="AV133">
        <f>(Table2[[#This Row],[Rank 1Y]]+Table2[[#This Row],[Rank 6M]]+Table2[[#This Row],[Rank Sharpe]])/3</f>
        <v>194.33333333333334</v>
      </c>
    </row>
    <row r="134" spans="1:48" x14ac:dyDescent="0.3">
      <c r="A134" t="s">
        <v>471</v>
      </c>
      <c r="B134" t="s">
        <v>472</v>
      </c>
      <c r="C134" t="s">
        <v>3173</v>
      </c>
      <c r="D134" t="s">
        <v>144</v>
      </c>
      <c r="E134">
        <v>48457.991399999999</v>
      </c>
      <c r="F134">
        <v>242.06</v>
      </c>
      <c r="G134">
        <v>149.68793128605299</v>
      </c>
      <c r="H134">
        <f>(Table2[[#This Row],[1Y Return vs Nifty]]-AVERAGE(Table2[1Y Return vs Nifty]))/_xlfn.STDEV.P(Table2[1Y Return vs Nifty])</f>
        <v>2.5494370231829651</v>
      </c>
      <c r="I134">
        <v>5.6636815131850096</v>
      </c>
      <c r="J134">
        <f>(Table2[[#This Row],[1M Return vs Nifty]]-AVERAGE(Table2[1M Return vs Nifty]))/_xlfn.STDEV.P(Table2[1M Return vs Nifty])</f>
        <v>0.72245367208363653</v>
      </c>
      <c r="K134">
        <v>-6.4217140581713599</v>
      </c>
      <c r="L134">
        <f>(Table2[[#This Row],[6M Return vs Nifty]]-AVERAGE(Table2[6M Return vs Nifty]))/_xlfn.STDEV.P(Table2[6M Return vs Nifty])</f>
        <v>-0.49823052419645147</v>
      </c>
      <c r="M134">
        <v>9.6541351223531002</v>
      </c>
      <c r="N134">
        <f>(Table2[[#This Row],[1W Return vs Nifty]]-AVERAGE(Table2[1W Return vs Nifty]))/_xlfn.STDEV.P(Table2[1W Return vs Nifty])</f>
        <v>1.3489546833893005</v>
      </c>
      <c r="O134">
        <v>222.48</v>
      </c>
      <c r="P134">
        <v>226.78917057523299</v>
      </c>
      <c r="Q134">
        <v>223.457476435096</v>
      </c>
      <c r="R134">
        <v>74.786745329803693</v>
      </c>
      <c r="S134" s="1">
        <f>(Table2[[#This Row],[Close Price]]-Table2[[#This Row],[20D EMA]])/Table2[[#This Row],[20D EMA]]</f>
        <v>8.8007910823444863E-2</v>
      </c>
      <c r="T134" s="1">
        <f>(Table2[[#This Row],[Close Price]]-Table2[[#This Row],[50D EMA]])/Table2[[#This Row],[50D EMA]]</f>
        <v>6.7334914564190829E-2</v>
      </c>
      <c r="U134" s="1">
        <f>(Table2[[#This Row],[Close Price]]-Table2[[#This Row],[200D EMA]])/Table2[[#This Row],[200D EMA]]</f>
        <v>8.3248606677553585E-2</v>
      </c>
      <c r="V134">
        <v>1.3722326198458401</v>
      </c>
      <c r="W134">
        <v>235.5</v>
      </c>
      <c r="X134">
        <v>243.14</v>
      </c>
      <c r="Y134">
        <v>234.2</v>
      </c>
      <c r="Z134">
        <v>247.3</v>
      </c>
      <c r="AA134">
        <v>234.2</v>
      </c>
      <c r="AB134">
        <v>247.3</v>
      </c>
      <c r="AC134" s="1">
        <f>(Table2[[#This Row],[Close Price]]/Table2[[#This Row],[Day Low]])-1</f>
        <v>2.7855626326963812E-2</v>
      </c>
      <c r="AD134" s="1">
        <f>(Table2[[#This Row],[Day High]]/Table2[[#This Row],[Close Price]])-1</f>
        <v>4.4617037098240164E-3</v>
      </c>
      <c r="AE134" s="1">
        <f>(Table2[[#This Row],[Close Price]]/Table2[[#This Row],[Current Week Low]])-1</f>
        <v>3.3561058923996745E-2</v>
      </c>
      <c r="AF134" s="1">
        <f>(Table2[[#This Row],[Current Week High]]/Table2[[#This Row],[Close Price]])-1</f>
        <v>2.164752540692394E-2</v>
      </c>
      <c r="AG134" s="1">
        <f>(Table2[[#This Row],[Close Price]]/Table2[[#This Row],[Current Month Low]])-1</f>
        <v>3.3561058923996745E-2</v>
      </c>
      <c r="AH134" s="1">
        <f>(Table2[[#This Row],[Current Month High]]/Table2[[#This Row],[Close Price]])-1</f>
        <v>2.164752540692394E-2</v>
      </c>
      <c r="AI134">
        <v>46.120796496736297</v>
      </c>
      <c r="AJ134">
        <v>182.45040840140001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-0.06</v>
      </c>
      <c r="AM134" t="s">
        <v>3218</v>
      </c>
      <c r="AN134">
        <v>19.809999999999999</v>
      </c>
      <c r="AO134" t="s">
        <v>3219</v>
      </c>
      <c r="AP134">
        <v>0.170487142086136</v>
      </c>
      <c r="AQ134">
        <f>(Table2[[#This Row],[Sharpe Ratio]]-AVERAGE(Table2[Sharpe Ratio]))/_xlfn.STDEV.P(Table2[Sharpe Ratio])</f>
        <v>1.2929468184884867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20</v>
      </c>
      <c r="AT134">
        <f>_xlfn.RANK.AVG(Table2[[#This Row],[6M Return vs Nifty Z-Score]],Table2[6M Return vs Nifty Z-Score])</f>
        <v>496</v>
      </c>
      <c r="AU134">
        <f>_xlfn.RANK.AVG(Table2[[#This Row],[Sharpe Ratio Z-Score]],Table2[Sharpe Ratio Z-Score])</f>
        <v>69</v>
      </c>
      <c r="AV134">
        <f>(Table2[[#This Row],[Rank 1Y]]+Table2[[#This Row],[Rank 6M]]+Table2[[#This Row],[Rank Sharpe]])/3</f>
        <v>195</v>
      </c>
    </row>
    <row r="135" spans="1:48" x14ac:dyDescent="0.3">
      <c r="A135" t="s">
        <v>817</v>
      </c>
      <c r="B135" t="s">
        <v>818</v>
      </c>
      <c r="C135" t="s">
        <v>3185</v>
      </c>
      <c r="D135" t="s">
        <v>219</v>
      </c>
      <c r="E135">
        <v>19502.323712304998</v>
      </c>
      <c r="F135">
        <v>892.85</v>
      </c>
      <c r="G135">
        <v>35.539909708040902</v>
      </c>
      <c r="H135">
        <f>(Table2[[#This Row],[1Y Return vs Nifty]]-AVERAGE(Table2[1Y Return vs Nifty]))/_xlfn.STDEV.P(Table2[1Y Return vs Nifty])</f>
        <v>0.32078871802599634</v>
      </c>
      <c r="I135">
        <v>-1.3967463287609501</v>
      </c>
      <c r="J135">
        <f>(Table2[[#This Row],[1M Return vs Nifty]]-AVERAGE(Table2[1M Return vs Nifty]))/_xlfn.STDEV.P(Table2[1M Return vs Nifty])</f>
        <v>-3.8298870024185069E-2</v>
      </c>
      <c r="K135">
        <v>7.5942518580445704</v>
      </c>
      <c r="L135">
        <f>(Table2[[#This Row],[6M Return vs Nifty]]-AVERAGE(Table2[6M Return vs Nifty]))/_xlfn.STDEV.P(Table2[6M Return vs Nifty])</f>
        <v>-8.3330476190725478E-2</v>
      </c>
      <c r="M135">
        <v>-1.8989459967394899</v>
      </c>
      <c r="N135">
        <f>(Table2[[#This Row],[1W Return vs Nifty]]-AVERAGE(Table2[1W Return vs Nifty]))/_xlfn.STDEV.P(Table2[1W Return vs Nifty])</f>
        <v>-0.98124770760720448</v>
      </c>
      <c r="O135">
        <v>873.81</v>
      </c>
      <c r="P135">
        <v>866.03748047682905</v>
      </c>
      <c r="Q135">
        <v>810.42614874415403</v>
      </c>
      <c r="R135">
        <v>60.193687644388</v>
      </c>
      <c r="S135" s="1">
        <f>(Table2[[#This Row],[Close Price]]-Table2[[#This Row],[20D EMA]])/Table2[[#This Row],[20D EMA]]</f>
        <v>2.1789633902106954E-2</v>
      </c>
      <c r="T135" s="1">
        <f>(Table2[[#This Row],[Close Price]]-Table2[[#This Row],[50D EMA]])/Table2[[#This Row],[50D EMA]]</f>
        <v>3.095999899266294E-2</v>
      </c>
      <c r="U135" s="1">
        <f>(Table2[[#This Row],[Close Price]]-Table2[[#This Row],[200D EMA]])/Table2[[#This Row],[200D EMA]]</f>
        <v>0.10170433343441715</v>
      </c>
      <c r="V135">
        <v>1.45128083623537</v>
      </c>
      <c r="W135">
        <v>889.1</v>
      </c>
      <c r="X135">
        <v>919</v>
      </c>
      <c r="Y135">
        <v>877</v>
      </c>
      <c r="Z135">
        <v>919</v>
      </c>
      <c r="AA135">
        <v>877</v>
      </c>
      <c r="AB135">
        <v>919</v>
      </c>
      <c r="AC135" s="1">
        <f>(Table2[[#This Row],[Close Price]]/Table2[[#This Row],[Day Low]])-1</f>
        <v>4.2177482847822745E-3</v>
      </c>
      <c r="AD135" s="1">
        <f>(Table2[[#This Row],[Day High]]/Table2[[#This Row],[Close Price]])-1</f>
        <v>2.9288234305874461E-2</v>
      </c>
      <c r="AE135" s="1">
        <f>(Table2[[#This Row],[Close Price]]/Table2[[#This Row],[Current Week Low]])-1</f>
        <v>1.8072976054732015E-2</v>
      </c>
      <c r="AF135" s="1">
        <f>(Table2[[#This Row],[Current Week High]]/Table2[[#This Row],[Close Price]])-1</f>
        <v>2.9288234305874461E-2</v>
      </c>
      <c r="AG135" s="1">
        <f>(Table2[[#This Row],[Close Price]]/Table2[[#This Row],[Current Month Low]])-1</f>
        <v>1.8072976054732015E-2</v>
      </c>
      <c r="AH135" s="1">
        <f>(Table2[[#This Row],[Current Month High]]/Table2[[#This Row],[Close Price]])-1</f>
        <v>2.9288234305874461E-2</v>
      </c>
      <c r="AI135">
        <v>7.2968583748669902</v>
      </c>
      <c r="AJ135">
        <v>59.139114160948203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</v>
      </c>
      <c r="AM135" t="s">
        <v>3220</v>
      </c>
      <c r="AN135">
        <v>5.77</v>
      </c>
      <c r="AO135" t="s">
        <v>3219</v>
      </c>
      <c r="AP135">
        <v>0.17423419580410701</v>
      </c>
      <c r="AQ135">
        <f>(Table2[[#This Row],[Sharpe Ratio]]-AVERAGE(Table2[Sharpe Ratio]))/_xlfn.STDEV.P(Table2[Sharpe Ratio])</f>
        <v>1.3364396151689426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0.55435127937282391</v>
      </c>
      <c r="AS135">
        <f>_xlfn.RANK.AVG(Table2[[#This Row],[1Y Return vs Nifty Z-Score]],Table2[1Y Return vs Nifty Z-Score])</f>
        <v>209</v>
      </c>
      <c r="AT135">
        <f>_xlfn.RANK.AVG(Table2[[#This Row],[6M Return vs Nifty Z-Score]],Table2[6M Return vs Nifty Z-Score])</f>
        <v>314</v>
      </c>
      <c r="AU135">
        <f>_xlfn.RANK.AVG(Table2[[#This Row],[Sharpe Ratio Z-Score]],Table2[Sharpe Ratio Z-Score])</f>
        <v>63</v>
      </c>
      <c r="AV135">
        <f>(Table2[[#This Row],[Rank 1Y]]+Table2[[#This Row],[Rank 6M]]+Table2[[#This Row],[Rank Sharpe]])/3</f>
        <v>195.33333333333334</v>
      </c>
    </row>
    <row r="136" spans="1:48" x14ac:dyDescent="0.3">
      <c r="A136" t="s">
        <v>1558</v>
      </c>
      <c r="B136" t="s">
        <v>1559</v>
      </c>
      <c r="C136" t="s">
        <v>3185</v>
      </c>
      <c r="D136" t="s">
        <v>97</v>
      </c>
      <c r="E136">
        <v>6523.5636165249998</v>
      </c>
      <c r="F136">
        <v>1379.15</v>
      </c>
      <c r="G136">
        <v>60.880680013217599</v>
      </c>
      <c r="H136">
        <f>(Table2[[#This Row],[1Y Return vs Nifty]]-AVERAGE(Table2[1Y Return vs Nifty]))/_xlfn.STDEV.P(Table2[1Y Return vs Nifty])</f>
        <v>0.81554687512122881</v>
      </c>
      <c r="I136">
        <v>24.681380932920401</v>
      </c>
      <c r="J136">
        <f>(Table2[[#This Row],[1M Return vs Nifty]]-AVERAGE(Table2[1M Return vs Nifty]))/_xlfn.STDEV.P(Table2[1M Return vs Nifty])</f>
        <v>2.7715877334295009</v>
      </c>
      <c r="K136">
        <v>64.390263905392402</v>
      </c>
      <c r="L136">
        <f>(Table2[[#This Row],[6M Return vs Nifty]]-AVERAGE(Table2[6M Return vs Nifty]))/_xlfn.STDEV.P(Table2[6M Return vs Nifty])</f>
        <v>1.597942742211939</v>
      </c>
      <c r="M136">
        <v>1.3895991440454201</v>
      </c>
      <c r="N136">
        <f>(Table2[[#This Row],[1W Return vs Nifty]]-AVERAGE(Table2[1W Return vs Nifty]))/_xlfn.STDEV.P(Table2[1W Return vs Nifty])</f>
        <v>-0.3179635437582099</v>
      </c>
      <c r="O136">
        <v>1266.97</v>
      </c>
      <c r="P136">
        <v>1141.7508389166301</v>
      </c>
      <c r="Q136">
        <v>923.62308559845599</v>
      </c>
      <c r="R136">
        <v>70.297645917075897</v>
      </c>
      <c r="S136" s="1">
        <f>(Table2[[#This Row],[Close Price]]-Table2[[#This Row],[20D EMA]])/Table2[[#This Row],[20D EMA]]</f>
        <v>8.8541954426703123E-2</v>
      </c>
      <c r="T136" s="1">
        <f>(Table2[[#This Row],[Close Price]]-Table2[[#This Row],[50D EMA]])/Table2[[#This Row],[50D EMA]]</f>
        <v>0.20792554118780443</v>
      </c>
      <c r="U136" s="1">
        <f>(Table2[[#This Row],[Close Price]]-Table2[[#This Row],[200D EMA]])/Table2[[#This Row],[200D EMA]]</f>
        <v>0.49319567852333207</v>
      </c>
      <c r="V136">
        <v>1.1181054713471601</v>
      </c>
      <c r="W136">
        <v>1335.8</v>
      </c>
      <c r="X136">
        <v>1426.95</v>
      </c>
      <c r="Y136">
        <v>1322.3</v>
      </c>
      <c r="Z136">
        <v>1426.95</v>
      </c>
      <c r="AA136">
        <v>1322.3</v>
      </c>
      <c r="AB136">
        <v>1426.95</v>
      </c>
      <c r="AC136" s="1">
        <f>(Table2[[#This Row],[Close Price]]/Table2[[#This Row],[Day Low]])-1</f>
        <v>3.2452462943554528E-2</v>
      </c>
      <c r="AD136" s="1">
        <f>(Table2[[#This Row],[Day High]]/Table2[[#This Row],[Close Price]])-1</f>
        <v>3.4659029112134254E-2</v>
      </c>
      <c r="AE136" s="1">
        <f>(Table2[[#This Row],[Close Price]]/Table2[[#This Row],[Current Week Low]])-1</f>
        <v>4.2993269303486459E-2</v>
      </c>
      <c r="AF136" s="1">
        <f>(Table2[[#This Row],[Current Week High]]/Table2[[#This Row],[Close Price]])-1</f>
        <v>3.4659029112134254E-2</v>
      </c>
      <c r="AG136" s="1">
        <f>(Table2[[#This Row],[Close Price]]/Table2[[#This Row],[Current Month Low]])-1</f>
        <v>4.2993269303486459E-2</v>
      </c>
      <c r="AH136" s="1">
        <f>(Table2[[#This Row],[Current Month High]]/Table2[[#This Row],[Close Price]])-1</f>
        <v>3.4659029112134254E-2</v>
      </c>
      <c r="AI136">
        <v>3.4659029112134201</v>
      </c>
      <c r="AJ136">
        <v>121.053053373938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0.37</v>
      </c>
      <c r="AM136" t="s">
        <v>3219</v>
      </c>
      <c r="AN136">
        <v>16.52</v>
      </c>
      <c r="AO136" t="s">
        <v>3219</v>
      </c>
      <c r="AP136">
        <v>3.5334242739048997E-2</v>
      </c>
      <c r="AQ136">
        <f>(Table2[[#This Row],[Sharpe Ratio]]-AVERAGE(Table2[Sharpe Ratio]))/_xlfn.STDEV.P(Table2[Sharpe Ratio])</f>
        <v>-0.27579972599925362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4.5913140810052049</v>
      </c>
      <c r="AS136">
        <f>_xlfn.RANK.AVG(Table2[[#This Row],[1Y Return vs Nifty Z-Score]],Table2[1Y Return vs Nifty Z-Score])</f>
        <v>116</v>
      </c>
      <c r="AT136">
        <f>_xlfn.RANK.AVG(Table2[[#This Row],[6M Return vs Nifty Z-Score]],Table2[6M Return vs Nifty Z-Score])</f>
        <v>54</v>
      </c>
      <c r="AU136">
        <f>_xlfn.RANK.AVG(Table2[[#This Row],[Sharpe Ratio Z-Score]],Table2[Sharpe Ratio Z-Score])</f>
        <v>417</v>
      </c>
      <c r="AV136">
        <f>(Table2[[#This Row],[Rank 1Y]]+Table2[[#This Row],[Rank 6M]]+Table2[[#This Row],[Rank Sharpe]])/3</f>
        <v>195.66666666666666</v>
      </c>
    </row>
    <row r="137" spans="1:48" x14ac:dyDescent="0.3">
      <c r="A137" t="s">
        <v>1757</v>
      </c>
      <c r="B137" t="s">
        <v>1758</v>
      </c>
      <c r="C137" t="s">
        <v>3172</v>
      </c>
      <c r="D137" t="s">
        <v>247</v>
      </c>
      <c r="E137">
        <v>4747.8941088599904</v>
      </c>
      <c r="F137">
        <v>1739.15</v>
      </c>
      <c r="G137">
        <v>29.283433003455201</v>
      </c>
      <c r="H137">
        <f>(Table2[[#This Row],[1Y Return vs Nifty]]-AVERAGE(Table2[1Y Return vs Nifty]))/_xlfn.STDEV.P(Table2[1Y Return vs Nifty])</f>
        <v>0.19863604283136241</v>
      </c>
      <c r="I137">
        <v>16.565067295024999</v>
      </c>
      <c r="J137">
        <f>(Table2[[#This Row],[1M Return vs Nifty]]-AVERAGE(Table2[1M Return vs Nifty]))/_xlfn.STDEV.P(Table2[1M Return vs Nifty])</f>
        <v>1.897064776634928</v>
      </c>
      <c r="K137">
        <v>21.491088723733899</v>
      </c>
      <c r="L137">
        <f>(Table2[[#This Row],[6M Return vs Nifty]]-AVERAGE(Table2[6M Return vs Nifty]))/_xlfn.STDEV.P(Table2[6M Return vs Nifty])</f>
        <v>0.32804311854893065</v>
      </c>
      <c r="M137">
        <v>2.4213764764960799</v>
      </c>
      <c r="N137">
        <f>(Table2[[#This Row],[1W Return vs Nifty]]-AVERAGE(Table2[1W Return vs Nifty]))/_xlfn.STDEV.P(Table2[1W Return vs Nifty])</f>
        <v>-0.10985888472666668</v>
      </c>
      <c r="O137">
        <v>1551.89</v>
      </c>
      <c r="P137">
        <v>1471.80305667632</v>
      </c>
      <c r="Q137">
        <v>1323.5243564935399</v>
      </c>
      <c r="R137">
        <v>74.892986159120497</v>
      </c>
      <c r="S137" s="1">
        <f>(Table2[[#This Row],[Close Price]]-Table2[[#This Row],[20D EMA]])/Table2[[#This Row],[20D EMA]]</f>
        <v>0.12066576883670878</v>
      </c>
      <c r="T137" s="1">
        <f>(Table2[[#This Row],[Close Price]]-Table2[[#This Row],[50D EMA]])/Table2[[#This Row],[50D EMA]]</f>
        <v>0.18164586770692867</v>
      </c>
      <c r="U137" s="1">
        <f>(Table2[[#This Row],[Close Price]]-Table2[[#This Row],[200D EMA]])/Table2[[#This Row],[200D EMA]]</f>
        <v>0.31402946343019478</v>
      </c>
      <c r="V137">
        <v>1.09628927891786</v>
      </c>
      <c r="W137">
        <v>1676.15</v>
      </c>
      <c r="X137">
        <v>1750</v>
      </c>
      <c r="Y137">
        <v>1660</v>
      </c>
      <c r="Z137">
        <v>1750</v>
      </c>
      <c r="AA137">
        <v>1660</v>
      </c>
      <c r="AB137">
        <v>1750</v>
      </c>
      <c r="AC137" s="1">
        <f>(Table2[[#This Row],[Close Price]]/Table2[[#This Row],[Day Low]])-1</f>
        <v>3.7586134892461986E-2</v>
      </c>
      <c r="AD137" s="1">
        <f>(Table2[[#This Row],[Day High]]/Table2[[#This Row],[Close Price]])-1</f>
        <v>6.2386798148519329E-3</v>
      </c>
      <c r="AE137" s="1">
        <f>(Table2[[#This Row],[Close Price]]/Table2[[#This Row],[Current Week Low]])-1</f>
        <v>4.7680722891566329E-2</v>
      </c>
      <c r="AF137" s="1">
        <f>(Table2[[#This Row],[Current Week High]]/Table2[[#This Row],[Close Price]])-1</f>
        <v>6.2386798148519329E-3</v>
      </c>
      <c r="AG137" s="1">
        <f>(Table2[[#This Row],[Close Price]]/Table2[[#This Row],[Current Month Low]])-1</f>
        <v>4.7680722891566329E-2</v>
      </c>
      <c r="AH137" s="1">
        <f>(Table2[[#This Row],[Current Month High]]/Table2[[#This Row],[Close Price]])-1</f>
        <v>6.2386798148519329E-3</v>
      </c>
      <c r="AI137">
        <v>0.62386798148519296</v>
      </c>
      <c r="AJ137">
        <v>84.603545271202606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0.24</v>
      </c>
      <c r="AM137" t="s">
        <v>3219</v>
      </c>
      <c r="AN137">
        <v>26.67</v>
      </c>
      <c r="AO137" t="s">
        <v>3219</v>
      </c>
      <c r="AP137">
        <v>0.12764030944695101</v>
      </c>
      <c r="AQ137">
        <f>(Table2[[#This Row],[Sharpe Ratio]]-AVERAGE(Table2[Sharpe Ratio]))/_xlfn.STDEV.P(Table2[Sharpe Ratio])</f>
        <v>0.79561512253760214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3.1095001758261565</v>
      </c>
      <c r="AS137">
        <f>_xlfn.RANK.AVG(Table2[[#This Row],[1Y Return vs Nifty Z-Score]],Table2[1Y Return vs Nifty Z-Score])</f>
        <v>248</v>
      </c>
      <c r="AT137">
        <f>_xlfn.RANK.AVG(Table2[[#This Row],[6M Return vs Nifty Z-Score]],Table2[6M Return vs Nifty Z-Score])</f>
        <v>192</v>
      </c>
      <c r="AU137">
        <f>_xlfn.RANK.AVG(Table2[[#This Row],[Sharpe Ratio Z-Score]],Table2[Sharpe Ratio Z-Score])</f>
        <v>148</v>
      </c>
      <c r="AV137">
        <f>(Table2[[#This Row],[Rank 1Y]]+Table2[[#This Row],[Rank 6M]]+Table2[[#This Row],[Rank Sharpe]])/3</f>
        <v>196</v>
      </c>
    </row>
    <row r="138" spans="1:48" x14ac:dyDescent="0.3">
      <c r="A138" t="s">
        <v>909</v>
      </c>
      <c r="B138" t="s">
        <v>910</v>
      </c>
      <c r="C138" t="s">
        <v>3184</v>
      </c>
      <c r="D138" t="s">
        <v>697</v>
      </c>
      <c r="E138">
        <v>16964.74976586</v>
      </c>
      <c r="F138">
        <v>3611.4</v>
      </c>
      <c r="G138">
        <v>17.112346869524401</v>
      </c>
      <c r="H138">
        <f>(Table2[[#This Row],[1Y Return vs Nifty]]-AVERAGE(Table2[1Y Return vs Nifty]))/_xlfn.STDEV.P(Table2[1Y Return vs Nifty])</f>
        <v>-3.8994623993347258E-2</v>
      </c>
      <c r="I138">
        <v>18.488196534413099</v>
      </c>
      <c r="J138">
        <f>(Table2[[#This Row],[1M Return vs Nifty]]-AVERAGE(Table2[1M Return vs Nifty]))/_xlfn.STDEV.P(Table2[1M Return vs Nifty])</f>
        <v>2.1042796211765791</v>
      </c>
      <c r="K138">
        <v>55.140610965836203</v>
      </c>
      <c r="L138">
        <f>(Table2[[#This Row],[6M Return vs Nifty]]-AVERAGE(Table2[6M Return vs Nifty]))/_xlfn.STDEV.P(Table2[6M Return vs Nifty])</f>
        <v>1.324134895389329</v>
      </c>
      <c r="M138">
        <v>3.3086077750629799</v>
      </c>
      <c r="N138">
        <f>(Table2[[#This Row],[1W Return vs Nifty]]-AVERAGE(Table2[1W Return vs Nifty]))/_xlfn.STDEV.P(Table2[1W Return vs Nifty])</f>
        <v>6.9091515774797607E-2</v>
      </c>
      <c r="O138">
        <v>3346.58</v>
      </c>
      <c r="P138">
        <v>3134.57864478486</v>
      </c>
      <c r="Q138">
        <v>2699.6054874368901</v>
      </c>
      <c r="R138">
        <v>78.728257562261007</v>
      </c>
      <c r="S138" s="1">
        <f>(Table2[[#This Row],[Close Price]]-Table2[[#This Row],[20D EMA]])/Table2[[#This Row],[20D EMA]]</f>
        <v>7.9131531294635168E-2</v>
      </c>
      <c r="T138" s="1">
        <f>(Table2[[#This Row],[Close Price]]-Table2[[#This Row],[50D EMA]])/Table2[[#This Row],[50D EMA]]</f>
        <v>0.15211657107676954</v>
      </c>
      <c r="U138" s="1">
        <f>(Table2[[#This Row],[Close Price]]-Table2[[#This Row],[200D EMA]])/Table2[[#This Row],[200D EMA]]</f>
        <v>0.3377510220683404</v>
      </c>
      <c r="V138">
        <v>0.67519219235031303</v>
      </c>
      <c r="W138">
        <v>3537.55</v>
      </c>
      <c r="X138">
        <v>3624.8</v>
      </c>
      <c r="Y138">
        <v>3445</v>
      </c>
      <c r="Z138">
        <v>3624.8</v>
      </c>
      <c r="AA138">
        <v>3445</v>
      </c>
      <c r="AB138">
        <v>3624.8</v>
      </c>
      <c r="AC138" s="1">
        <f>(Table2[[#This Row],[Close Price]]/Table2[[#This Row],[Day Low]])-1</f>
        <v>2.0876030020777092E-2</v>
      </c>
      <c r="AD138" s="1">
        <f>(Table2[[#This Row],[Day High]]/Table2[[#This Row],[Close Price]])-1</f>
        <v>3.7104723929777261E-3</v>
      </c>
      <c r="AE138" s="1">
        <f>(Table2[[#This Row],[Close Price]]/Table2[[#This Row],[Current Week Low]])-1</f>
        <v>4.8301886792452953E-2</v>
      </c>
      <c r="AF138" s="1">
        <f>(Table2[[#This Row],[Current Week High]]/Table2[[#This Row],[Close Price]])-1</f>
        <v>3.7104723929777261E-3</v>
      </c>
      <c r="AG138" s="1">
        <f>(Table2[[#This Row],[Close Price]]/Table2[[#This Row],[Current Month Low]])-1</f>
        <v>4.8301886792452953E-2</v>
      </c>
      <c r="AH138" s="1">
        <f>(Table2[[#This Row],[Current Month High]]/Table2[[#This Row],[Close Price]])-1</f>
        <v>3.7104723929777261E-3</v>
      </c>
      <c r="AI138">
        <v>0.371047239297772</v>
      </c>
      <c r="AJ138">
        <v>70.832544938505194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0.27</v>
      </c>
      <c r="AM138" t="s">
        <v>3219</v>
      </c>
      <c r="AN138">
        <v>8.14</v>
      </c>
      <c r="AO138" t="s">
        <v>3219</v>
      </c>
      <c r="AP138">
        <v>0.107524636583078</v>
      </c>
      <c r="AQ138">
        <f>(Table2[[#This Row],[Sharpe Ratio]]-AVERAGE(Table2[Sharpe Ratio]))/_xlfn.STDEV.P(Table2[Sharpe Ratio])</f>
        <v>0.56212851257441943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4.0206399209217771</v>
      </c>
      <c r="AS138">
        <f>_xlfn.RANK.AVG(Table2[[#This Row],[1Y Return vs Nifty Z-Score]],Table2[1Y Return vs Nifty Z-Score])</f>
        <v>319</v>
      </c>
      <c r="AT138">
        <f>_xlfn.RANK.AVG(Table2[[#This Row],[6M Return vs Nifty Z-Score]],Table2[6M Return vs Nifty Z-Score])</f>
        <v>66</v>
      </c>
      <c r="AU138">
        <f>_xlfn.RANK.AVG(Table2[[#This Row],[Sharpe Ratio Z-Score]],Table2[Sharpe Ratio Z-Score])</f>
        <v>205</v>
      </c>
      <c r="AV138">
        <f>(Table2[[#This Row],[Rank 1Y]]+Table2[[#This Row],[Rank 6M]]+Table2[[#This Row],[Rank Sharpe]])/3</f>
        <v>196.66666666666666</v>
      </c>
    </row>
    <row r="139" spans="1:48" x14ac:dyDescent="0.3">
      <c r="A139" t="s">
        <v>842</v>
      </c>
      <c r="B139" t="s">
        <v>843</v>
      </c>
      <c r="C139" t="s">
        <v>3174</v>
      </c>
      <c r="D139" t="s">
        <v>661</v>
      </c>
      <c r="E139">
        <v>18618.610916543999</v>
      </c>
      <c r="F139">
        <v>129.12</v>
      </c>
      <c r="G139">
        <v>74.013848847133005</v>
      </c>
      <c r="H139">
        <f>(Table2[[#This Row],[1Y Return vs Nifty]]-AVERAGE(Table2[1Y Return vs Nifty]))/_xlfn.STDEV.P(Table2[1Y Return vs Nifty])</f>
        <v>1.0719614328018667</v>
      </c>
      <c r="I139">
        <v>5.5748733473244201</v>
      </c>
      <c r="J139">
        <f>(Table2[[#This Row],[1M Return vs Nifty]]-AVERAGE(Table2[1M Return vs Nifty]))/_xlfn.STDEV.P(Table2[1M Return vs Nifty])</f>
        <v>0.7128846998554953</v>
      </c>
      <c r="K139">
        <v>42.924735957518401</v>
      </c>
      <c r="L139">
        <f>(Table2[[#This Row],[6M Return vs Nifty]]-AVERAGE(Table2[6M Return vs Nifty]))/_xlfn.STDEV.P(Table2[6M Return vs Nifty])</f>
        <v>0.96252106458519593</v>
      </c>
      <c r="M139">
        <v>0.50630361456731199</v>
      </c>
      <c r="N139">
        <f>(Table2[[#This Row],[1W Return vs Nifty]]-AVERAGE(Table2[1W Return vs Nifty]))/_xlfn.STDEV.P(Table2[1W Return vs Nifty])</f>
        <v>-0.49612011805464934</v>
      </c>
      <c r="O139">
        <v>128.47</v>
      </c>
      <c r="P139">
        <v>130.602640137489</v>
      </c>
      <c r="Q139">
        <v>119.612429570066</v>
      </c>
      <c r="R139">
        <v>51.449689077840297</v>
      </c>
      <c r="S139" s="1">
        <f>(Table2[[#This Row],[Close Price]]-Table2[[#This Row],[20D EMA]])/Table2[[#This Row],[20D EMA]]</f>
        <v>5.0595469759477365E-3</v>
      </c>
      <c r="T139" s="1">
        <f>(Table2[[#This Row],[Close Price]]-Table2[[#This Row],[50D EMA]])/Table2[[#This Row],[50D EMA]]</f>
        <v>-1.1352298360340829E-2</v>
      </c>
      <c r="U139" s="1">
        <f>(Table2[[#This Row],[Close Price]]-Table2[[#This Row],[200D EMA]])/Table2[[#This Row],[200D EMA]]</f>
        <v>7.9486475311202565E-2</v>
      </c>
      <c r="V139">
        <v>0.56675749336998305</v>
      </c>
      <c r="W139">
        <v>128.22</v>
      </c>
      <c r="X139">
        <v>131.19999999999999</v>
      </c>
      <c r="Y139">
        <v>128.22</v>
      </c>
      <c r="Z139">
        <v>132.69999999999999</v>
      </c>
      <c r="AA139">
        <v>128.22</v>
      </c>
      <c r="AB139">
        <v>132.69999999999999</v>
      </c>
      <c r="AC139" s="1">
        <f>(Table2[[#This Row],[Close Price]]/Table2[[#This Row],[Day Low]])-1</f>
        <v>7.019185774450154E-3</v>
      </c>
      <c r="AD139" s="1">
        <f>(Table2[[#This Row],[Day High]]/Table2[[#This Row],[Close Price]])-1</f>
        <v>1.6109045848822667E-2</v>
      </c>
      <c r="AE139" s="1">
        <f>(Table2[[#This Row],[Close Price]]/Table2[[#This Row],[Current Week Low]])-1</f>
        <v>7.019185774450154E-3</v>
      </c>
      <c r="AF139" s="1">
        <f>(Table2[[#This Row],[Current Week High]]/Table2[[#This Row],[Close Price]])-1</f>
        <v>2.7726146220569792E-2</v>
      </c>
      <c r="AG139" s="1">
        <f>(Table2[[#This Row],[Close Price]]/Table2[[#This Row],[Current Month Low]])-1</f>
        <v>7.019185774450154E-3</v>
      </c>
      <c r="AH139" s="1">
        <f>(Table2[[#This Row],[Current Month High]]/Table2[[#This Row],[Close Price]])-1</f>
        <v>2.7726146220569792E-2</v>
      </c>
      <c r="AI139">
        <v>32.434944237918202</v>
      </c>
      <c r="AJ139">
        <v>95.784685367702707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-0.14000000000000001</v>
      </c>
      <c r="AM139" t="s">
        <v>3218</v>
      </c>
      <c r="AN139">
        <v>1.76</v>
      </c>
      <c r="AO139" t="s">
        <v>3219</v>
      </c>
      <c r="AP139">
        <v>3.7556744027584001E-2</v>
      </c>
      <c r="AQ139">
        <f>(Table2[[#This Row],[Sharpe Ratio]]-AVERAGE(Table2[Sharpe Ratio]))/_xlfn.STDEV.P(Table2[Sharpe Ratio])</f>
        <v>-0.25000271214788944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81</v>
      </c>
      <c r="AT139">
        <f>_xlfn.RANK.AVG(Table2[[#This Row],[6M Return vs Nifty Z-Score]],Table2[6M Return vs Nifty Z-Score])</f>
        <v>96</v>
      </c>
      <c r="AU139">
        <f>_xlfn.RANK.AVG(Table2[[#This Row],[Sharpe Ratio Z-Score]],Table2[Sharpe Ratio Z-Score])</f>
        <v>415</v>
      </c>
      <c r="AV139">
        <f>(Table2[[#This Row],[Rank 1Y]]+Table2[[#This Row],[Rank 6M]]+Table2[[#This Row],[Rank Sharpe]])/3</f>
        <v>197.33333333333334</v>
      </c>
    </row>
    <row r="140" spans="1:48" x14ac:dyDescent="0.3">
      <c r="A140" t="s">
        <v>1659</v>
      </c>
      <c r="B140" t="s">
        <v>1660</v>
      </c>
      <c r="C140" t="s">
        <v>3171</v>
      </c>
      <c r="D140" t="s">
        <v>285</v>
      </c>
      <c r="E140">
        <v>5665.892767065</v>
      </c>
      <c r="F140">
        <v>1150.6500000000001</v>
      </c>
      <c r="G140">
        <v>50.054386630984297</v>
      </c>
      <c r="H140">
        <f>(Table2[[#This Row],[1Y Return vs Nifty]]-AVERAGE(Table2[1Y Return vs Nifty]))/_xlfn.STDEV.P(Table2[1Y Return vs Nifty])</f>
        <v>0.60417220507531322</v>
      </c>
      <c r="I140">
        <v>-4.4649290326285396</v>
      </c>
      <c r="J140">
        <f>(Table2[[#This Row],[1M Return vs Nifty]]-AVERAGE(Table2[1M Return vs Nifty]))/_xlfn.STDEV.P(Table2[1M Return vs Nifty])</f>
        <v>-0.36889183745761439</v>
      </c>
      <c r="K140">
        <v>18.930752008148701</v>
      </c>
      <c r="L140">
        <f>(Table2[[#This Row],[6M Return vs Nifty]]-AVERAGE(Table2[6M Return vs Nifty]))/_xlfn.STDEV.P(Table2[6M Return vs Nifty])</f>
        <v>0.25225213613949854</v>
      </c>
      <c r="M140">
        <v>2.92897860941068</v>
      </c>
      <c r="N140">
        <f>(Table2[[#This Row],[1W Return vs Nifty]]-AVERAGE(Table2[1W Return vs Nifty]))/_xlfn.STDEV.P(Table2[1W Return vs Nifty])</f>
        <v>-7.4779101970402157E-3</v>
      </c>
      <c r="O140">
        <v>1131.3499999999999</v>
      </c>
      <c r="P140">
        <v>1191.57038123289</v>
      </c>
      <c r="Q140">
        <v>1109.8547698038799</v>
      </c>
      <c r="R140">
        <v>62.013728129811398</v>
      </c>
      <c r="S140" s="1">
        <f>(Table2[[#This Row],[Close Price]]-Table2[[#This Row],[20D EMA]])/Table2[[#This Row],[20D EMA]]</f>
        <v>1.7059265479294809E-2</v>
      </c>
      <c r="T140" s="1">
        <f>(Table2[[#This Row],[Close Price]]-Table2[[#This Row],[50D EMA]])/Table2[[#This Row],[50D EMA]]</f>
        <v>-3.4341556216386092E-2</v>
      </c>
      <c r="U140" s="1">
        <f>(Table2[[#This Row],[Close Price]]-Table2[[#This Row],[200D EMA]])/Table2[[#This Row],[200D EMA]]</f>
        <v>3.6757268884224412E-2</v>
      </c>
      <c r="V140">
        <v>1.24353919016847</v>
      </c>
      <c r="W140">
        <v>1140</v>
      </c>
      <c r="X140">
        <v>1178.2</v>
      </c>
      <c r="Y140">
        <v>1103.9000000000001</v>
      </c>
      <c r="Z140">
        <v>1178.2</v>
      </c>
      <c r="AA140">
        <v>1103.9000000000001</v>
      </c>
      <c r="AB140">
        <v>1178.2</v>
      </c>
      <c r="AC140" s="1">
        <f>(Table2[[#This Row],[Close Price]]/Table2[[#This Row],[Day Low]])-1</f>
        <v>9.3421052631579293E-3</v>
      </c>
      <c r="AD140" s="1">
        <f>(Table2[[#This Row],[Day High]]/Table2[[#This Row],[Close Price]])-1</f>
        <v>2.3942988745491611E-2</v>
      </c>
      <c r="AE140" s="1">
        <f>(Table2[[#This Row],[Close Price]]/Table2[[#This Row],[Current Week Low]])-1</f>
        <v>4.2349850529939337E-2</v>
      </c>
      <c r="AF140" s="1">
        <f>(Table2[[#This Row],[Current Week High]]/Table2[[#This Row],[Close Price]])-1</f>
        <v>2.3942988745491611E-2</v>
      </c>
      <c r="AG140" s="1">
        <f>(Table2[[#This Row],[Close Price]]/Table2[[#This Row],[Current Month Low]])-1</f>
        <v>4.2349850529939337E-2</v>
      </c>
      <c r="AH140" s="1">
        <f>(Table2[[#This Row],[Current Month High]]/Table2[[#This Row],[Close Price]])-1</f>
        <v>2.3942988745491611E-2</v>
      </c>
      <c r="AI140">
        <v>31.5386955199235</v>
      </c>
      <c r="AJ140">
        <v>82.050470690609899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-0.08</v>
      </c>
      <c r="AM140" t="s">
        <v>3218</v>
      </c>
      <c r="AN140">
        <v>5.68</v>
      </c>
      <c r="AO140" t="s">
        <v>3219</v>
      </c>
      <c r="AP140">
        <v>9.5238478454163E-2</v>
      </c>
      <c r="AQ140">
        <f>(Table2[[#This Row],[Sharpe Ratio]]-AVERAGE(Table2[Sharpe Ratio]))/_xlfn.STDEV.P(Table2[Sharpe Ratio])</f>
        <v>0.41952063510470994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147</v>
      </c>
      <c r="AT140">
        <f>_xlfn.RANK.AVG(Table2[[#This Row],[6M Return vs Nifty Z-Score]],Table2[6M Return vs Nifty Z-Score])</f>
        <v>210</v>
      </c>
      <c r="AU140">
        <f>_xlfn.RANK.AVG(Table2[[#This Row],[Sharpe Ratio Z-Score]],Table2[Sharpe Ratio Z-Score])</f>
        <v>240</v>
      </c>
      <c r="AV140">
        <f>(Table2[[#This Row],[Rank 1Y]]+Table2[[#This Row],[Rank 6M]]+Table2[[#This Row],[Rank Sharpe]])/3</f>
        <v>199</v>
      </c>
    </row>
    <row r="141" spans="1:48" x14ac:dyDescent="0.3">
      <c r="A141" t="s">
        <v>269</v>
      </c>
      <c r="B141" t="s">
        <v>270</v>
      </c>
      <c r="C141" t="s">
        <v>3181</v>
      </c>
      <c r="D141" t="s">
        <v>271</v>
      </c>
      <c r="E141">
        <v>98275.716</v>
      </c>
      <c r="F141">
        <v>3545.3</v>
      </c>
      <c r="G141">
        <v>61.482768145981801</v>
      </c>
      <c r="H141">
        <f>(Table2[[#This Row],[1Y Return vs Nifty]]-AVERAGE(Table2[1Y Return vs Nifty]))/_xlfn.STDEV.P(Table2[1Y Return vs Nifty])</f>
        <v>0.82730216161756998</v>
      </c>
      <c r="I141">
        <v>-1.3342629938573201</v>
      </c>
      <c r="J141">
        <f>(Table2[[#This Row],[1M Return vs Nifty]]-AVERAGE(Table2[1M Return vs Nifty]))/_xlfn.STDEV.P(Table2[1M Return vs Nifty])</f>
        <v>-3.1566366423637013E-2</v>
      </c>
      <c r="K141">
        <v>-2.5787016556525999</v>
      </c>
      <c r="L141">
        <f>(Table2[[#This Row],[6M Return vs Nifty]]-AVERAGE(Table2[6M Return vs Nifty]))/_xlfn.STDEV.P(Table2[6M Return vs Nifty])</f>
        <v>-0.38446982872794305</v>
      </c>
      <c r="M141">
        <v>0.456451526185505</v>
      </c>
      <c r="N141">
        <f>(Table2[[#This Row],[1W Return vs Nifty]]-AVERAGE(Table2[1W Return vs Nifty]))/_xlfn.STDEV.P(Table2[1W Return vs Nifty])</f>
        <v>-0.50617505096354076</v>
      </c>
      <c r="O141">
        <v>3475.3</v>
      </c>
      <c r="P141">
        <v>3544.7430761319301</v>
      </c>
      <c r="Q141">
        <v>3345.7502846276998</v>
      </c>
      <c r="R141">
        <v>60.573735399719801</v>
      </c>
      <c r="S141" s="1">
        <f>(Table2[[#This Row],[Close Price]]-Table2[[#This Row],[20D EMA]])/Table2[[#This Row],[20D EMA]]</f>
        <v>2.0142146001784017E-2</v>
      </c>
      <c r="T141" s="1">
        <f>(Table2[[#This Row],[Close Price]]-Table2[[#This Row],[50D EMA]])/Table2[[#This Row],[50D EMA]]</f>
        <v>1.5711261891447609E-4</v>
      </c>
      <c r="U141" s="1">
        <f>(Table2[[#This Row],[Close Price]]-Table2[[#This Row],[200D EMA]])/Table2[[#This Row],[200D EMA]]</f>
        <v>5.9642740311237966E-2</v>
      </c>
      <c r="V141">
        <v>0.99750592888281897</v>
      </c>
      <c r="W141">
        <v>3517.5</v>
      </c>
      <c r="X141">
        <v>3578.85</v>
      </c>
      <c r="Y141">
        <v>3415.2</v>
      </c>
      <c r="Z141">
        <v>3578.85</v>
      </c>
      <c r="AA141">
        <v>3415.2</v>
      </c>
      <c r="AB141">
        <v>3578.85</v>
      </c>
      <c r="AC141" s="1">
        <f>(Table2[[#This Row],[Close Price]]/Table2[[#This Row],[Day Low]])-1</f>
        <v>7.9033404406538832E-3</v>
      </c>
      <c r="AD141" s="1">
        <f>(Table2[[#This Row],[Day High]]/Table2[[#This Row],[Close Price]])-1</f>
        <v>9.4632330127208952E-3</v>
      </c>
      <c r="AE141" s="1">
        <f>(Table2[[#This Row],[Close Price]]/Table2[[#This Row],[Current Week Low]])-1</f>
        <v>3.8094401499180197E-2</v>
      </c>
      <c r="AF141" s="1">
        <f>(Table2[[#This Row],[Current Week High]]/Table2[[#This Row],[Close Price]])-1</f>
        <v>9.4632330127208952E-3</v>
      </c>
      <c r="AG141" s="1">
        <f>(Table2[[#This Row],[Close Price]]/Table2[[#This Row],[Current Month Low]])-1</f>
        <v>3.8094401499180197E-2</v>
      </c>
      <c r="AH141" s="1">
        <f>(Table2[[#This Row],[Current Month High]]/Table2[[#This Row],[Close Price]])-1</f>
        <v>9.4632330127208952E-3</v>
      </c>
      <c r="AI141">
        <v>17.674103742983601</v>
      </c>
      <c r="AJ141">
        <v>93.1464683609817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0.03</v>
      </c>
      <c r="AM141" t="s">
        <v>3219</v>
      </c>
      <c r="AN141">
        <v>6.47</v>
      </c>
      <c r="AO141" t="s">
        <v>3219</v>
      </c>
      <c r="AP141">
        <v>0.19429123678625601</v>
      </c>
      <c r="AQ141">
        <f>(Table2[[#This Row],[Sharpe Ratio]]-AVERAGE(Table2[Sharpe Ratio]))/_xlfn.STDEV.P(Table2[Sharpe Ratio])</f>
        <v>1.5692456732364892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112</v>
      </c>
      <c r="AT141">
        <f>_xlfn.RANK.AVG(Table2[[#This Row],[6M Return vs Nifty Z-Score]],Table2[6M Return vs Nifty Z-Score])</f>
        <v>443</v>
      </c>
      <c r="AU141">
        <f>_xlfn.RANK.AVG(Table2[[#This Row],[Sharpe Ratio Z-Score]],Table2[Sharpe Ratio Z-Score])</f>
        <v>43</v>
      </c>
      <c r="AV141">
        <f>(Table2[[#This Row],[Rank 1Y]]+Table2[[#This Row],[Rank 6M]]+Table2[[#This Row],[Rank Sharpe]])/3</f>
        <v>199.33333333333334</v>
      </c>
    </row>
    <row r="142" spans="1:48" x14ac:dyDescent="0.3">
      <c r="A142" t="s">
        <v>1630</v>
      </c>
      <c r="B142" t="s">
        <v>1631</v>
      </c>
      <c r="C142" t="s">
        <v>3178</v>
      </c>
      <c r="D142" t="s">
        <v>226</v>
      </c>
      <c r="E142">
        <v>5839.5118543199997</v>
      </c>
      <c r="F142">
        <v>2034.4</v>
      </c>
      <c r="G142">
        <v>40.862319843371203</v>
      </c>
      <c r="H142">
        <f>(Table2[[#This Row],[1Y Return vs Nifty]]-AVERAGE(Table2[1Y Return vs Nifty]))/_xlfn.STDEV.P(Table2[1Y Return vs Nifty])</f>
        <v>0.4247044947821223</v>
      </c>
      <c r="I142">
        <v>-7.9593673635940299</v>
      </c>
      <c r="J142">
        <f>(Table2[[#This Row],[1M Return vs Nifty]]-AVERAGE(Table2[1M Return vs Nifty]))/_xlfn.STDEV.P(Table2[1M Return vs Nifty])</f>
        <v>-0.7454133320513916</v>
      </c>
      <c r="K142">
        <v>24.775515481471398</v>
      </c>
      <c r="L142">
        <f>(Table2[[#This Row],[6M Return vs Nifty]]-AVERAGE(Table2[6M Return vs Nifty]))/_xlfn.STDEV.P(Table2[6M Return vs Nifty])</f>
        <v>0.42526858467823803</v>
      </c>
      <c r="M142">
        <v>1.1209144505800801</v>
      </c>
      <c r="N142">
        <f>(Table2[[#This Row],[1W Return vs Nifty]]-AVERAGE(Table2[1W Return vs Nifty]))/_xlfn.STDEV.P(Table2[1W Return vs Nifty])</f>
        <v>-0.37215598893220109</v>
      </c>
      <c r="O142">
        <v>2056.6</v>
      </c>
      <c r="P142">
        <v>2157.1410535547102</v>
      </c>
      <c r="Q142">
        <v>1988.6302368045899</v>
      </c>
      <c r="R142">
        <v>48.3254117089594</v>
      </c>
      <c r="S142" s="1">
        <f>(Table2[[#This Row],[Close Price]]-Table2[[#This Row],[20D EMA]])/Table2[[#This Row],[20D EMA]]</f>
        <v>-1.0794515219293893E-2</v>
      </c>
      <c r="T142" s="1">
        <f>(Table2[[#This Row],[Close Price]]-Table2[[#This Row],[50D EMA]])/Table2[[#This Row],[50D EMA]]</f>
        <v>-5.6899873725201021E-2</v>
      </c>
      <c r="U142" s="1">
        <f>(Table2[[#This Row],[Close Price]]-Table2[[#This Row],[200D EMA]])/Table2[[#This Row],[200D EMA]]</f>
        <v>2.3015723259319869E-2</v>
      </c>
      <c r="V142">
        <v>0.96030104659382798</v>
      </c>
      <c r="W142">
        <v>1998.05</v>
      </c>
      <c r="X142">
        <v>2095</v>
      </c>
      <c r="Y142">
        <v>1998.05</v>
      </c>
      <c r="Z142">
        <v>2150</v>
      </c>
      <c r="AA142">
        <v>1998.05</v>
      </c>
      <c r="AB142">
        <v>2150</v>
      </c>
      <c r="AC142" s="1">
        <f>(Table2[[#This Row],[Close Price]]/Table2[[#This Row],[Day Low]])-1</f>
        <v>1.8192737919471513E-2</v>
      </c>
      <c r="AD142" s="1">
        <f>(Table2[[#This Row],[Day High]]/Table2[[#This Row],[Close Price]])-1</f>
        <v>2.9787652379079876E-2</v>
      </c>
      <c r="AE142" s="1">
        <f>(Table2[[#This Row],[Close Price]]/Table2[[#This Row],[Current Week Low]])-1</f>
        <v>1.8192737919471513E-2</v>
      </c>
      <c r="AF142" s="1">
        <f>(Table2[[#This Row],[Current Week High]]/Table2[[#This Row],[Close Price]])-1</f>
        <v>5.6822650412898135E-2</v>
      </c>
      <c r="AG142" s="1">
        <f>(Table2[[#This Row],[Close Price]]/Table2[[#This Row],[Current Month Low]])-1</f>
        <v>1.8192737919471513E-2</v>
      </c>
      <c r="AH142" s="1">
        <f>(Table2[[#This Row],[Current Month High]]/Table2[[#This Row],[Close Price]])-1</f>
        <v>5.6822650412898135E-2</v>
      </c>
      <c r="AI142">
        <v>45.1091230829728</v>
      </c>
      <c r="AJ142">
        <v>81.642857142857096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-0.12</v>
      </c>
      <c r="AM142" t="s">
        <v>3218</v>
      </c>
      <c r="AN142">
        <v>0.78</v>
      </c>
      <c r="AO142" t="s">
        <v>3219</v>
      </c>
      <c r="AP142">
        <v>9.4020412267720996E-2</v>
      </c>
      <c r="AQ142">
        <f>(Table2[[#This Row],[Sharpe Ratio]]-AVERAGE(Table2[Sharpe Ratio]))/_xlfn.STDEV.P(Table2[Sharpe Ratio])</f>
        <v>0.4053822989671253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183</v>
      </c>
      <c r="AT142">
        <f>_xlfn.RANK.AVG(Table2[[#This Row],[6M Return vs Nifty Z-Score]],Table2[6M Return vs Nifty Z-Score])</f>
        <v>169</v>
      </c>
      <c r="AU142">
        <f>_xlfn.RANK.AVG(Table2[[#This Row],[Sharpe Ratio Z-Score]],Table2[Sharpe Ratio Z-Score])</f>
        <v>246</v>
      </c>
      <c r="AV142">
        <f>(Table2[[#This Row],[Rank 1Y]]+Table2[[#This Row],[Rank 6M]]+Table2[[#This Row],[Rank Sharpe]])/3</f>
        <v>199.33333333333334</v>
      </c>
    </row>
    <row r="143" spans="1:48" x14ac:dyDescent="0.3">
      <c r="A143" t="s">
        <v>1132</v>
      </c>
      <c r="B143" t="s">
        <v>1133</v>
      </c>
      <c r="C143" t="s">
        <v>3180</v>
      </c>
      <c r="D143" t="s">
        <v>69</v>
      </c>
      <c r="E143">
        <v>11458.449006975001</v>
      </c>
      <c r="F143">
        <v>369.75</v>
      </c>
      <c r="G143">
        <v>27.660175693434098</v>
      </c>
      <c r="H143">
        <f>(Table2[[#This Row],[1Y Return vs Nifty]]-AVERAGE(Table2[1Y Return vs Nifty]))/_xlfn.STDEV.P(Table2[1Y Return vs Nifty])</f>
        <v>0.16694324953717665</v>
      </c>
      <c r="I143">
        <v>0.42137833150214099</v>
      </c>
      <c r="J143">
        <f>(Table2[[#This Row],[1M Return vs Nifty]]-AVERAGE(Table2[1M Return vs Nifty]))/_xlfn.STDEV.P(Table2[1M Return vs Nifty])</f>
        <v>0.15760185839156646</v>
      </c>
      <c r="K143">
        <v>88.386850772629998</v>
      </c>
      <c r="L143">
        <f>(Table2[[#This Row],[6M Return vs Nifty]]-AVERAGE(Table2[6M Return vs Nifty]))/_xlfn.STDEV.P(Table2[6M Return vs Nifty])</f>
        <v>2.3082887221255697</v>
      </c>
      <c r="M143">
        <v>2.5949700897272798</v>
      </c>
      <c r="N143">
        <f>(Table2[[#This Row],[1W Return vs Nifty]]-AVERAGE(Table2[1W Return vs Nifty]))/_xlfn.STDEV.P(Table2[1W Return vs Nifty])</f>
        <v>-7.4845865390675406E-2</v>
      </c>
      <c r="O143">
        <v>362.23</v>
      </c>
      <c r="P143">
        <v>359.37641283530598</v>
      </c>
      <c r="Q143">
        <v>313.128074778366</v>
      </c>
      <c r="R143">
        <v>77.620699218406997</v>
      </c>
      <c r="S143" s="1">
        <f>(Table2[[#This Row],[Close Price]]-Table2[[#This Row],[20D EMA]])/Table2[[#This Row],[20D EMA]]</f>
        <v>2.076029042321172E-2</v>
      </c>
      <c r="T143" s="1">
        <f>(Table2[[#This Row],[Close Price]]-Table2[[#This Row],[50D EMA]])/Table2[[#This Row],[50D EMA]]</f>
        <v>2.8865520368605811E-2</v>
      </c>
      <c r="U143" s="1">
        <f>(Table2[[#This Row],[Close Price]]-Table2[[#This Row],[200D EMA]])/Table2[[#This Row],[200D EMA]]</f>
        <v>0.18082672804637959</v>
      </c>
      <c r="V143">
        <v>0.68512429351780402</v>
      </c>
      <c r="W143">
        <v>368.25</v>
      </c>
      <c r="X143">
        <v>373.5</v>
      </c>
      <c r="Y143">
        <v>365</v>
      </c>
      <c r="Z143">
        <v>373.5</v>
      </c>
      <c r="AA143">
        <v>365</v>
      </c>
      <c r="AB143">
        <v>373.5</v>
      </c>
      <c r="AC143" s="1">
        <f>(Table2[[#This Row],[Close Price]]/Table2[[#This Row],[Day Low]])-1</f>
        <v>4.0733197556008793E-3</v>
      </c>
      <c r="AD143" s="1">
        <f>(Table2[[#This Row],[Day High]]/Table2[[#This Row],[Close Price]])-1</f>
        <v>1.0141987829614507E-2</v>
      </c>
      <c r="AE143" s="1">
        <f>(Table2[[#This Row],[Close Price]]/Table2[[#This Row],[Current Week Low]])-1</f>
        <v>1.3013698630137016E-2</v>
      </c>
      <c r="AF143" s="1">
        <f>(Table2[[#This Row],[Current Week High]]/Table2[[#This Row],[Close Price]])-1</f>
        <v>1.0141987829614507E-2</v>
      </c>
      <c r="AG143" s="1">
        <f>(Table2[[#This Row],[Close Price]]/Table2[[#This Row],[Current Month Low]])-1</f>
        <v>1.3013698630137016E-2</v>
      </c>
      <c r="AH143" s="1">
        <f>(Table2[[#This Row],[Current Month High]]/Table2[[#This Row],[Close Price]])-1</f>
        <v>1.0141987829614507E-2</v>
      </c>
      <c r="AI143">
        <v>4.1244083840432602</v>
      </c>
      <c r="AJ143">
        <v>114.28571428571399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0.06</v>
      </c>
      <c r="AM143" t="s">
        <v>3219</v>
      </c>
      <c r="AN143">
        <v>4.07</v>
      </c>
      <c r="AO143" t="s">
        <v>3219</v>
      </c>
      <c r="AP143">
        <v>6.8985234689157002E-2</v>
      </c>
      <c r="AQ143">
        <f>(Table2[[#This Row],[Sharpe Ratio]]-AVERAGE(Table2[Sharpe Ratio]))/_xlfn.STDEV.P(Table2[Sharpe Ratio])</f>
        <v>0.11479402075231762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2.6727819854159551</v>
      </c>
      <c r="AS143">
        <f>_xlfn.RANK.AVG(Table2[[#This Row],[1Y Return vs Nifty Z-Score]],Table2[1Y Return vs Nifty Z-Score])</f>
        <v>255</v>
      </c>
      <c r="AT143">
        <f>_xlfn.RANK.AVG(Table2[[#This Row],[6M Return vs Nifty Z-Score]],Table2[6M Return vs Nifty Z-Score])</f>
        <v>24</v>
      </c>
      <c r="AU143">
        <f>_xlfn.RANK.AVG(Table2[[#This Row],[Sharpe Ratio Z-Score]],Table2[Sharpe Ratio Z-Score])</f>
        <v>324</v>
      </c>
      <c r="AV143">
        <f>(Table2[[#This Row],[Rank 1Y]]+Table2[[#This Row],[Rank 6M]]+Table2[[#This Row],[Rank Sharpe]])/3</f>
        <v>201</v>
      </c>
    </row>
    <row r="144" spans="1:48" x14ac:dyDescent="0.3">
      <c r="A144" t="s">
        <v>1483</v>
      </c>
      <c r="B144" t="s">
        <v>1484</v>
      </c>
      <c r="C144" t="s">
        <v>3182</v>
      </c>
      <c r="D144" t="s">
        <v>226</v>
      </c>
      <c r="E144">
        <v>7188.0344103999996</v>
      </c>
      <c r="F144">
        <v>1774</v>
      </c>
      <c r="G144">
        <v>56.577593971256299</v>
      </c>
      <c r="H144">
        <f>(Table2[[#This Row],[1Y Return vs Nifty]]-AVERAGE(Table2[1Y Return vs Nifty]))/_xlfn.STDEV.P(Table2[1Y Return vs Nifty])</f>
        <v>0.73153258138414878</v>
      </c>
      <c r="I144">
        <v>11.084401378067399</v>
      </c>
      <c r="J144">
        <f>(Table2[[#This Row],[1M Return vs Nifty]]-AVERAGE(Table2[1M Return vs Nifty]))/_xlfn.STDEV.P(Table2[1M Return vs Nifty])</f>
        <v>1.3065296671336839</v>
      </c>
      <c r="K144">
        <v>54.691957764398403</v>
      </c>
      <c r="L144">
        <f>(Table2[[#This Row],[6M Return vs Nifty]]-AVERAGE(Table2[6M Return vs Nifty]))/_xlfn.STDEV.P(Table2[6M Return vs Nifty])</f>
        <v>1.3108538817276805</v>
      </c>
      <c r="M144">
        <v>12.441296050317099</v>
      </c>
      <c r="N144">
        <f>(Table2[[#This Row],[1W Return vs Nifty]]-AVERAGE(Table2[1W Return vs Nifty]))/_xlfn.STDEV.P(Table2[1W Return vs Nifty])</f>
        <v>1.9111119980904592</v>
      </c>
      <c r="O144">
        <v>1688.41</v>
      </c>
      <c r="P144">
        <v>1749.57332785987</v>
      </c>
      <c r="Q144">
        <v>1625.8920235190001</v>
      </c>
      <c r="R144">
        <v>67.153598879153407</v>
      </c>
      <c r="S144" s="1">
        <f>(Table2[[#This Row],[Close Price]]-Table2[[#This Row],[20D EMA]])/Table2[[#This Row],[20D EMA]]</f>
        <v>5.0692663511824686E-2</v>
      </c>
      <c r="T144" s="1">
        <f>(Table2[[#This Row],[Close Price]]-Table2[[#This Row],[50D EMA]])/Table2[[#This Row],[50D EMA]]</f>
        <v>1.3961502356697119E-2</v>
      </c>
      <c r="U144" s="1">
        <f>(Table2[[#This Row],[Close Price]]-Table2[[#This Row],[200D EMA]])/Table2[[#This Row],[200D EMA]]</f>
        <v>9.1093365573220758E-2</v>
      </c>
      <c r="V144">
        <v>0.62490410168600796</v>
      </c>
      <c r="W144">
        <v>1766.2</v>
      </c>
      <c r="X144">
        <v>1820.6</v>
      </c>
      <c r="Y144">
        <v>1672.8</v>
      </c>
      <c r="Z144">
        <v>1820.6</v>
      </c>
      <c r="AA144">
        <v>1672.8</v>
      </c>
      <c r="AB144">
        <v>1820.6</v>
      </c>
      <c r="AC144" s="1">
        <f>(Table2[[#This Row],[Close Price]]/Table2[[#This Row],[Day Low]])-1</f>
        <v>4.4162608991054064E-3</v>
      </c>
      <c r="AD144" s="1">
        <f>(Table2[[#This Row],[Day High]]/Table2[[#This Row],[Close Price]])-1</f>
        <v>2.6268320180383276E-2</v>
      </c>
      <c r="AE144" s="1">
        <f>(Table2[[#This Row],[Close Price]]/Table2[[#This Row],[Current Week Low]])-1</f>
        <v>6.0497369679579194E-2</v>
      </c>
      <c r="AF144" s="1">
        <f>(Table2[[#This Row],[Current Week High]]/Table2[[#This Row],[Close Price]])-1</f>
        <v>2.6268320180383276E-2</v>
      </c>
      <c r="AG144" s="1">
        <f>(Table2[[#This Row],[Close Price]]/Table2[[#This Row],[Current Month Low]])-1</f>
        <v>6.0497369679579194E-2</v>
      </c>
      <c r="AH144" s="1">
        <f>(Table2[[#This Row],[Current Month High]]/Table2[[#This Row],[Close Price]])-1</f>
        <v>2.6268320180383276E-2</v>
      </c>
      <c r="AI144">
        <v>33.027057497181502</v>
      </c>
      <c r="AJ144">
        <v>98.079499776686006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-0.01</v>
      </c>
      <c r="AM144" t="s">
        <v>3218</v>
      </c>
      <c r="AN144">
        <v>13</v>
      </c>
      <c r="AO144" t="s">
        <v>3219</v>
      </c>
      <c r="AP144">
        <v>3.8520665933277E-2</v>
      </c>
      <c r="AQ144">
        <f>(Table2[[#This Row],[Sharpe Ratio]]-AVERAGE(Table2[Sharpe Ratio]))/_xlfn.STDEV.P(Table2[Sharpe Ratio])</f>
        <v>-0.23881427915076539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125</v>
      </c>
      <c r="AT144">
        <f>_xlfn.RANK.AVG(Table2[[#This Row],[6M Return vs Nifty Z-Score]],Table2[6M Return vs Nifty Z-Score])</f>
        <v>69</v>
      </c>
      <c r="AU144">
        <f>_xlfn.RANK.AVG(Table2[[#This Row],[Sharpe Ratio Z-Score]],Table2[Sharpe Ratio Z-Score])</f>
        <v>410</v>
      </c>
      <c r="AV144">
        <f>(Table2[[#This Row],[Rank 1Y]]+Table2[[#This Row],[Rank 6M]]+Table2[[#This Row],[Rank Sharpe]])/3</f>
        <v>201.33333333333334</v>
      </c>
    </row>
    <row r="145" spans="1:48" x14ac:dyDescent="0.3">
      <c r="A145" t="s">
        <v>749</v>
      </c>
      <c r="B145" t="s">
        <v>750</v>
      </c>
      <c r="C145" t="s">
        <v>3174</v>
      </c>
      <c r="D145" t="s">
        <v>661</v>
      </c>
      <c r="E145">
        <v>23565.418348179999</v>
      </c>
      <c r="F145">
        <v>1335.1</v>
      </c>
      <c r="G145">
        <v>43.065726019838202</v>
      </c>
      <c r="H145">
        <f>(Table2[[#This Row],[1Y Return vs Nifty]]-AVERAGE(Table2[1Y Return vs Nifty]))/_xlfn.STDEV.P(Table2[1Y Return vs Nifty])</f>
        <v>0.4677242280448623</v>
      </c>
      <c r="I145">
        <v>-3.5486815875639102</v>
      </c>
      <c r="J145">
        <f>(Table2[[#This Row],[1M Return vs Nifty]]-AVERAGE(Table2[1M Return vs Nifty]))/_xlfn.STDEV.P(Table2[1M Return vs Nifty])</f>
        <v>-0.27016728582469246</v>
      </c>
      <c r="K145">
        <v>14.987477748640501</v>
      </c>
      <c r="L145">
        <f>(Table2[[#This Row],[6M Return vs Nifty]]-AVERAGE(Table2[6M Return vs Nifty]))/_xlfn.STDEV.P(Table2[6M Return vs Nifty])</f>
        <v>0.13552349329392538</v>
      </c>
      <c r="M145">
        <v>-0.95398386667052304</v>
      </c>
      <c r="N145">
        <f>(Table2[[#This Row],[1W Return vs Nifty]]-AVERAGE(Table2[1W Return vs Nifty]))/_xlfn.STDEV.P(Table2[1W Return vs Nifty])</f>
        <v>-0.79065326858358198</v>
      </c>
      <c r="O145">
        <v>1313.53</v>
      </c>
      <c r="P145">
        <v>1286.39121340866</v>
      </c>
      <c r="Q145">
        <v>1164.2308841855299</v>
      </c>
      <c r="R145">
        <v>57.649206104859402</v>
      </c>
      <c r="S145" s="1">
        <f>(Table2[[#This Row],[Close Price]]-Table2[[#This Row],[20D EMA]])/Table2[[#This Row],[20D EMA]]</f>
        <v>1.6421398826064068E-2</v>
      </c>
      <c r="T145" s="1">
        <f>(Table2[[#This Row],[Close Price]]-Table2[[#This Row],[50D EMA]])/Table2[[#This Row],[50D EMA]]</f>
        <v>3.7864676067144575E-2</v>
      </c>
      <c r="U145" s="1">
        <f>(Table2[[#This Row],[Close Price]]-Table2[[#This Row],[200D EMA]])/Table2[[#This Row],[200D EMA]]</f>
        <v>0.14676566146414011</v>
      </c>
      <c r="V145">
        <v>0.74521146644687797</v>
      </c>
      <c r="W145">
        <v>1327.65</v>
      </c>
      <c r="X145">
        <v>1357.05</v>
      </c>
      <c r="Y145">
        <v>1307</v>
      </c>
      <c r="Z145">
        <v>1377.65</v>
      </c>
      <c r="AA145">
        <v>1307</v>
      </c>
      <c r="AB145">
        <v>1377.65</v>
      </c>
      <c r="AC145" s="1">
        <f>(Table2[[#This Row],[Close Price]]/Table2[[#This Row],[Day Low]])-1</f>
        <v>5.6114186720896964E-3</v>
      </c>
      <c r="AD145" s="1">
        <f>(Table2[[#This Row],[Day High]]/Table2[[#This Row],[Close Price]])-1</f>
        <v>1.6440716051232096E-2</v>
      </c>
      <c r="AE145" s="1">
        <f>(Table2[[#This Row],[Close Price]]/Table2[[#This Row],[Current Week Low]])-1</f>
        <v>2.149961744452944E-2</v>
      </c>
      <c r="AF145" s="1">
        <f>(Table2[[#This Row],[Current Week High]]/Table2[[#This Row],[Close Price]])-1</f>
        <v>3.1870271889746116E-2</v>
      </c>
      <c r="AG145" s="1">
        <f>(Table2[[#This Row],[Close Price]]/Table2[[#This Row],[Current Month Low]])-1</f>
        <v>2.149961744452944E-2</v>
      </c>
      <c r="AH145" s="1">
        <f>(Table2[[#This Row],[Current Month High]]/Table2[[#This Row],[Close Price]])-1</f>
        <v>3.1870271889746116E-2</v>
      </c>
      <c r="AI145">
        <v>11.976630963972701</v>
      </c>
      <c r="AJ145">
        <v>105.005758157389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0.05</v>
      </c>
      <c r="AM145" t="s">
        <v>3219</v>
      </c>
      <c r="AN145">
        <v>5.81</v>
      </c>
      <c r="AO145" t="s">
        <v>3219</v>
      </c>
      <c r="AP145">
        <v>0.110171357164497</v>
      </c>
      <c r="AQ145">
        <f>(Table2[[#This Row],[Sharpe Ratio]]-AVERAGE(Table2[Sharpe Ratio]))/_xlfn.STDEV.P(Table2[Sharpe Ratio])</f>
        <v>0.5928495240094962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0.13527669094000949</v>
      </c>
      <c r="AS145">
        <f>_xlfn.RANK.AVG(Table2[[#This Row],[1Y Return vs Nifty Z-Score]],Table2[1Y Return vs Nifty Z-Score])</f>
        <v>172</v>
      </c>
      <c r="AT145">
        <f>_xlfn.RANK.AVG(Table2[[#This Row],[6M Return vs Nifty Z-Score]],Table2[6M Return vs Nifty Z-Score])</f>
        <v>234</v>
      </c>
      <c r="AU145">
        <f>_xlfn.RANK.AVG(Table2[[#This Row],[Sharpe Ratio Z-Score]],Table2[Sharpe Ratio Z-Score])</f>
        <v>199</v>
      </c>
      <c r="AV145">
        <f>(Table2[[#This Row],[Rank 1Y]]+Table2[[#This Row],[Rank 6M]]+Table2[[#This Row],[Rank Sharpe]])/3</f>
        <v>201.66666666666666</v>
      </c>
    </row>
    <row r="146" spans="1:48" x14ac:dyDescent="0.3">
      <c r="A146" t="s">
        <v>1905</v>
      </c>
      <c r="B146" t="s">
        <v>1906</v>
      </c>
      <c r="C146" t="s">
        <v>3181</v>
      </c>
      <c r="D146" t="s">
        <v>111</v>
      </c>
      <c r="E146">
        <v>3992.0723370000001</v>
      </c>
      <c r="F146">
        <v>914.5</v>
      </c>
      <c r="G146">
        <v>71.399700992789406</v>
      </c>
      <c r="H146">
        <f>(Table2[[#This Row],[1Y Return vs Nifty]]-AVERAGE(Table2[1Y Return vs Nifty]))/_xlfn.STDEV.P(Table2[1Y Return vs Nifty])</f>
        <v>1.020922298662946</v>
      </c>
      <c r="I146">
        <v>13.066803383186601</v>
      </c>
      <c r="J146">
        <f>(Table2[[#This Row],[1M Return vs Nifty]]-AVERAGE(Table2[1M Return vs Nifty]))/_xlfn.STDEV.P(Table2[1M Return vs Nifty])</f>
        <v>1.5201310803390367</v>
      </c>
      <c r="K146">
        <v>5.9163476625139602</v>
      </c>
      <c r="L146">
        <f>(Table2[[#This Row],[6M Return vs Nifty]]-AVERAGE(Table2[6M Return vs Nifty]))/_xlfn.STDEV.P(Table2[6M Return vs Nifty])</f>
        <v>-0.1329997273458832</v>
      </c>
      <c r="M146">
        <v>16.2686756646665</v>
      </c>
      <c r="N146">
        <f>(Table2[[#This Row],[1W Return vs Nifty]]-AVERAGE(Table2[1W Return vs Nifty]))/_xlfn.STDEV.P(Table2[1W Return vs Nifty])</f>
        <v>2.683076553404578</v>
      </c>
      <c r="O146">
        <v>829.96</v>
      </c>
      <c r="P146">
        <v>817.68145621969904</v>
      </c>
      <c r="Q146">
        <v>788.51318213044999</v>
      </c>
      <c r="R146">
        <v>78.901239043228898</v>
      </c>
      <c r="S146" s="1">
        <f>(Table2[[#This Row],[Close Price]]-Table2[[#This Row],[20D EMA]])/Table2[[#This Row],[20D EMA]]</f>
        <v>0.101860330618343</v>
      </c>
      <c r="T146" s="1">
        <f>(Table2[[#This Row],[Close Price]]-Table2[[#This Row],[50D EMA]])/Table2[[#This Row],[50D EMA]]</f>
        <v>0.11840618745093227</v>
      </c>
      <c r="U146" s="1">
        <f>(Table2[[#This Row],[Close Price]]-Table2[[#This Row],[200D EMA]])/Table2[[#This Row],[200D EMA]]</f>
        <v>0.15977769392409094</v>
      </c>
      <c r="V146">
        <v>1.47400917009081</v>
      </c>
      <c r="W146">
        <v>904.7</v>
      </c>
      <c r="X146">
        <v>923.15</v>
      </c>
      <c r="Y146">
        <v>886</v>
      </c>
      <c r="Z146">
        <v>963</v>
      </c>
      <c r="AA146">
        <v>886</v>
      </c>
      <c r="AB146">
        <v>963</v>
      </c>
      <c r="AC146" s="1">
        <f>(Table2[[#This Row],[Close Price]]/Table2[[#This Row],[Day Low]])-1</f>
        <v>1.0832320106112459E-2</v>
      </c>
      <c r="AD146" s="1">
        <f>(Table2[[#This Row],[Day High]]/Table2[[#This Row],[Close Price]])-1</f>
        <v>9.4587206123564194E-3</v>
      </c>
      <c r="AE146" s="1">
        <f>(Table2[[#This Row],[Close Price]]/Table2[[#This Row],[Current Week Low]])-1</f>
        <v>3.216704288939054E-2</v>
      </c>
      <c r="AF146" s="1">
        <f>(Table2[[#This Row],[Current Week High]]/Table2[[#This Row],[Close Price]])-1</f>
        <v>5.3034445051940882E-2</v>
      </c>
      <c r="AG146" s="1">
        <f>(Table2[[#This Row],[Close Price]]/Table2[[#This Row],[Current Month Low]])-1</f>
        <v>3.216704288939054E-2</v>
      </c>
      <c r="AH146" s="1">
        <f>(Table2[[#This Row],[Current Month High]]/Table2[[#This Row],[Close Price]])-1</f>
        <v>5.3034445051940882E-2</v>
      </c>
      <c r="AI146">
        <v>18.425369054127898</v>
      </c>
      <c r="AJ146">
        <v>114.01825415399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0.13</v>
      </c>
      <c r="AM146" t="s">
        <v>3219</v>
      </c>
      <c r="AN146">
        <v>19.7</v>
      </c>
      <c r="AO146" t="s">
        <v>3219</v>
      </c>
      <c r="AP146">
        <v>0.113483471362161</v>
      </c>
      <c r="AQ146">
        <f>(Table2[[#This Row],[Sharpe Ratio]]-AVERAGE(Table2[Sharpe Ratio]))/_xlfn.STDEV.P(Table2[Sharpe Ratio])</f>
        <v>0.6312938912974716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5.7224240963581483</v>
      </c>
      <c r="AS146">
        <f>_xlfn.RANK.AVG(Table2[[#This Row],[1Y Return vs Nifty Z-Score]],Table2[1Y Return vs Nifty Z-Score])</f>
        <v>87</v>
      </c>
      <c r="AT146">
        <f>_xlfn.RANK.AVG(Table2[[#This Row],[6M Return vs Nifty Z-Score]],Table2[6M Return vs Nifty Z-Score])</f>
        <v>334</v>
      </c>
      <c r="AU146">
        <f>_xlfn.RANK.AVG(Table2[[#This Row],[Sharpe Ratio Z-Score]],Table2[Sharpe Ratio Z-Score])</f>
        <v>186</v>
      </c>
      <c r="AV146">
        <f>(Table2[[#This Row],[Rank 1Y]]+Table2[[#This Row],[Rank 6M]]+Table2[[#This Row],[Rank Sharpe]])/3</f>
        <v>202.33333333333334</v>
      </c>
    </row>
    <row r="147" spans="1:48" x14ac:dyDescent="0.3">
      <c r="A147" t="s">
        <v>727</v>
      </c>
      <c r="B147" t="s">
        <v>728</v>
      </c>
      <c r="C147" t="s">
        <v>3173</v>
      </c>
      <c r="D147" t="s">
        <v>210</v>
      </c>
      <c r="E147">
        <v>24480.87147065</v>
      </c>
      <c r="F147">
        <v>848.95</v>
      </c>
      <c r="G147">
        <v>73.775193118717795</v>
      </c>
      <c r="H147">
        <f>(Table2[[#This Row],[1Y Return vs Nifty]]-AVERAGE(Table2[1Y Return vs Nifty]))/_xlfn.STDEV.P(Table2[1Y Return vs Nifty])</f>
        <v>1.0673018716697884</v>
      </c>
      <c r="I147">
        <v>5.1155092097803303</v>
      </c>
      <c r="J147">
        <f>(Table2[[#This Row],[1M Return vs Nifty]]-AVERAGE(Table2[1M Return vs Nifty]))/_xlfn.STDEV.P(Table2[1M Return vs Nifty])</f>
        <v>0.66338877082500791</v>
      </c>
      <c r="K147">
        <v>50.722481122519397</v>
      </c>
      <c r="L147">
        <f>(Table2[[#This Row],[6M Return vs Nifty]]-AVERAGE(Table2[6M Return vs Nifty]))/_xlfn.STDEV.P(Table2[6M Return vs Nifty])</f>
        <v>1.1933495970341963</v>
      </c>
      <c r="M147">
        <v>1.4974545483545501</v>
      </c>
      <c r="N147">
        <f>(Table2[[#This Row],[1W Return vs Nifty]]-AVERAGE(Table2[1W Return vs Nifty]))/_xlfn.STDEV.P(Table2[1W Return vs Nifty])</f>
        <v>-0.29620961349386765</v>
      </c>
      <c r="O147">
        <v>834.16</v>
      </c>
      <c r="P147">
        <v>792.19843665030703</v>
      </c>
      <c r="Q147">
        <v>669.25712676925502</v>
      </c>
      <c r="R147">
        <v>51.645072243505901</v>
      </c>
      <c r="S147" s="1">
        <f>(Table2[[#This Row],[Close Price]]-Table2[[#This Row],[20D EMA]])/Table2[[#This Row],[20D EMA]]</f>
        <v>1.7730411431859688E-2</v>
      </c>
      <c r="T147" s="1">
        <f>(Table2[[#This Row],[Close Price]]-Table2[[#This Row],[50D EMA]])/Table2[[#This Row],[50D EMA]]</f>
        <v>7.1638065318152533E-2</v>
      </c>
      <c r="U147" s="1">
        <f>(Table2[[#This Row],[Close Price]]-Table2[[#This Row],[200D EMA]])/Table2[[#This Row],[200D EMA]]</f>
        <v>0.26849601751450475</v>
      </c>
      <c r="V147">
        <v>0.88044923879303105</v>
      </c>
      <c r="W147">
        <v>841</v>
      </c>
      <c r="X147">
        <v>897.55</v>
      </c>
      <c r="Y147">
        <v>841</v>
      </c>
      <c r="Z147">
        <v>911.85</v>
      </c>
      <c r="AA147">
        <v>841</v>
      </c>
      <c r="AB147">
        <v>911.85</v>
      </c>
      <c r="AC147" s="1">
        <f>(Table2[[#This Row],[Close Price]]/Table2[[#This Row],[Day Low]])-1</f>
        <v>9.4530321046373267E-3</v>
      </c>
      <c r="AD147" s="1">
        <f>(Table2[[#This Row],[Day High]]/Table2[[#This Row],[Close Price]])-1</f>
        <v>5.7247187702455848E-2</v>
      </c>
      <c r="AE147" s="1">
        <f>(Table2[[#This Row],[Close Price]]/Table2[[#This Row],[Current Week Low]])-1</f>
        <v>9.4530321046373267E-3</v>
      </c>
      <c r="AF147" s="1">
        <f>(Table2[[#This Row],[Current Week High]]/Table2[[#This Row],[Close Price]])-1</f>
        <v>7.4091524824783539E-2</v>
      </c>
      <c r="AG147" s="1">
        <f>(Table2[[#This Row],[Close Price]]/Table2[[#This Row],[Current Month Low]])-1</f>
        <v>9.4530321046373267E-3</v>
      </c>
      <c r="AH147" s="1">
        <f>(Table2[[#This Row],[Current Month High]]/Table2[[#This Row],[Close Price]])-1</f>
        <v>7.4091524824783539E-2</v>
      </c>
      <c r="AI147">
        <v>7.4091524824783503</v>
      </c>
      <c r="AJ147">
        <v>89.709497206703901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0.11</v>
      </c>
      <c r="AM147" t="s">
        <v>3219</v>
      </c>
      <c r="AN147">
        <v>5.95</v>
      </c>
      <c r="AO147" t="s">
        <v>3219</v>
      </c>
      <c r="AP147">
        <v>2.3274361137995001E-2</v>
      </c>
      <c r="AQ147">
        <f>(Table2[[#This Row],[Sharpe Ratio]]-AVERAGE(Table2[Sharpe Ratio]))/_xlfn.STDEV.P(Table2[Sharpe Ratio])</f>
        <v>-0.41578116687089189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2.2120494591642332</v>
      </c>
      <c r="AS147">
        <f>_xlfn.RANK.AVG(Table2[[#This Row],[1Y Return vs Nifty Z-Score]],Table2[1Y Return vs Nifty Z-Score])</f>
        <v>82</v>
      </c>
      <c r="AT147">
        <f>_xlfn.RANK.AVG(Table2[[#This Row],[6M Return vs Nifty Z-Score]],Table2[6M Return vs Nifty Z-Score])</f>
        <v>80</v>
      </c>
      <c r="AU147">
        <f>_xlfn.RANK.AVG(Table2[[#This Row],[Sharpe Ratio Z-Score]],Table2[Sharpe Ratio Z-Score])</f>
        <v>449</v>
      </c>
      <c r="AV147">
        <f>(Table2[[#This Row],[Rank 1Y]]+Table2[[#This Row],[Rank 6M]]+Table2[[#This Row],[Rank Sharpe]])/3</f>
        <v>203.66666666666666</v>
      </c>
    </row>
    <row r="148" spans="1:48" x14ac:dyDescent="0.3">
      <c r="A148" t="s">
        <v>329</v>
      </c>
      <c r="B148" t="s">
        <v>330</v>
      </c>
      <c r="C148" t="s">
        <v>3179</v>
      </c>
      <c r="D148" t="s">
        <v>80</v>
      </c>
      <c r="E148">
        <v>80154.864151600006</v>
      </c>
      <c r="F148">
        <v>1689.1</v>
      </c>
      <c r="G148">
        <v>45.7168928925893</v>
      </c>
      <c r="H148">
        <f>(Table2[[#This Row],[1Y Return vs Nifty]]-AVERAGE(Table2[1Y Return vs Nifty]))/_xlfn.STDEV.P(Table2[1Y Return vs Nifty])</f>
        <v>0.51948612874155531</v>
      </c>
      <c r="I148">
        <v>-9.5659328009207396</v>
      </c>
      <c r="J148">
        <f>(Table2[[#This Row],[1M Return vs Nifty]]-AVERAGE(Table2[1M Return vs Nifty]))/_xlfn.STDEV.P(Table2[1M Return vs Nifty])</f>
        <v>-0.91851881062420315</v>
      </c>
      <c r="K148">
        <v>8.9465411238910004</v>
      </c>
      <c r="L148">
        <f>(Table2[[#This Row],[6M Return vs Nifty]]-AVERAGE(Table2[6M Return vs Nifty]))/_xlfn.STDEV.P(Table2[6M Return vs Nifty])</f>
        <v>-4.3300064824771646E-2</v>
      </c>
      <c r="M148">
        <v>7.4824348744313296</v>
      </c>
      <c r="N148">
        <f>(Table2[[#This Row],[1W Return vs Nifty]]-AVERAGE(Table2[1W Return vs Nifty]))/_xlfn.STDEV.P(Table2[1W Return vs Nifty])</f>
        <v>0.91093290737389243</v>
      </c>
      <c r="O148">
        <v>1638.84</v>
      </c>
      <c r="P148">
        <v>1710.76778494118</v>
      </c>
      <c r="Q148">
        <v>1536.1661388467101</v>
      </c>
      <c r="R148">
        <v>59.068501565394499</v>
      </c>
      <c r="S148" s="1">
        <f>(Table2[[#This Row],[Close Price]]-Table2[[#This Row],[20D EMA]])/Table2[[#This Row],[20D EMA]]</f>
        <v>3.0668033487100628E-2</v>
      </c>
      <c r="T148" s="1">
        <f>(Table2[[#This Row],[Close Price]]-Table2[[#This Row],[50D EMA]])/Table2[[#This Row],[50D EMA]]</f>
        <v>-1.2665532477235128E-2</v>
      </c>
      <c r="U148" s="1">
        <f>(Table2[[#This Row],[Close Price]]-Table2[[#This Row],[200D EMA]])/Table2[[#This Row],[200D EMA]]</f>
        <v>9.9555547597284147E-2</v>
      </c>
      <c r="V148">
        <v>1.3058170445360799</v>
      </c>
      <c r="W148">
        <v>1652.25</v>
      </c>
      <c r="X148">
        <v>1715</v>
      </c>
      <c r="Y148">
        <v>1506.8</v>
      </c>
      <c r="Z148">
        <v>1719.85</v>
      </c>
      <c r="AA148">
        <v>1506.8</v>
      </c>
      <c r="AB148">
        <v>1719.85</v>
      </c>
      <c r="AC148" s="1">
        <f>(Table2[[#This Row],[Close Price]]/Table2[[#This Row],[Day Low]])-1</f>
        <v>2.2302920260251158E-2</v>
      </c>
      <c r="AD148" s="1">
        <f>(Table2[[#This Row],[Day High]]/Table2[[#This Row],[Close Price]])-1</f>
        <v>1.533360961458774E-2</v>
      </c>
      <c r="AE148" s="1">
        <f>(Table2[[#This Row],[Close Price]]/Table2[[#This Row],[Current Week Low]])-1</f>
        <v>0.12098486859569957</v>
      </c>
      <c r="AF148" s="1">
        <f>(Table2[[#This Row],[Current Week High]]/Table2[[#This Row],[Close Price]])-1</f>
        <v>1.8204961221952587E-2</v>
      </c>
      <c r="AG148" s="1">
        <f>(Table2[[#This Row],[Close Price]]/Table2[[#This Row],[Current Month Low]])-1</f>
        <v>0.12098486859569957</v>
      </c>
      <c r="AH148" s="1">
        <f>(Table2[[#This Row],[Current Month High]]/Table2[[#This Row],[Close Price]])-1</f>
        <v>1.8204961221952587E-2</v>
      </c>
      <c r="AI148">
        <v>20.596767509324501</v>
      </c>
      <c r="AJ148">
        <v>94.372842347525804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0.06</v>
      </c>
      <c r="AM148" t="s">
        <v>3219</v>
      </c>
      <c r="AN148">
        <v>6.98</v>
      </c>
      <c r="AO148" t="s">
        <v>3219</v>
      </c>
      <c r="AP148">
        <v>0.12445445553741299</v>
      </c>
      <c r="AQ148">
        <f>(Table2[[#This Row],[Sharpe Ratio]]-AVERAGE(Table2[Sharpe Ratio]))/_xlfn.STDEV.P(Table2[Sharpe Ratio])</f>
        <v>0.75863628348957224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159</v>
      </c>
      <c r="AT148">
        <f>_xlfn.RANK.AVG(Table2[[#This Row],[6M Return vs Nifty Z-Score]],Table2[6M Return vs Nifty Z-Score])</f>
        <v>295</v>
      </c>
      <c r="AU148">
        <f>_xlfn.RANK.AVG(Table2[[#This Row],[Sharpe Ratio Z-Score]],Table2[Sharpe Ratio Z-Score])</f>
        <v>158</v>
      </c>
      <c r="AV148">
        <f>(Table2[[#This Row],[Rank 1Y]]+Table2[[#This Row],[Rank 6M]]+Table2[[#This Row],[Rank Sharpe]])/3</f>
        <v>204</v>
      </c>
    </row>
    <row r="149" spans="1:48" x14ac:dyDescent="0.3">
      <c r="A149" t="s">
        <v>1146</v>
      </c>
      <c r="B149" t="s">
        <v>1147</v>
      </c>
      <c r="C149" t="s">
        <v>3181</v>
      </c>
      <c r="D149" t="s">
        <v>271</v>
      </c>
      <c r="E149">
        <v>11127.395682079999</v>
      </c>
      <c r="F149">
        <v>1706.65</v>
      </c>
      <c r="G149">
        <v>50.666129995958499</v>
      </c>
      <c r="H149">
        <f>(Table2[[#This Row],[1Y Return vs Nifty]]-AVERAGE(Table2[1Y Return vs Nifty]))/_xlfn.STDEV.P(Table2[1Y Return vs Nifty])</f>
        <v>0.61611600221426777</v>
      </c>
      <c r="I149">
        <v>-13.8163320691639</v>
      </c>
      <c r="J149">
        <f>(Table2[[#This Row],[1M Return vs Nifty]]-AVERAGE(Table2[1M Return vs Nifty]))/_xlfn.STDEV.P(Table2[1M Return vs Nifty])</f>
        <v>-1.3764941799182553</v>
      </c>
      <c r="K149">
        <v>11.470134096104699</v>
      </c>
      <c r="L149">
        <f>(Table2[[#This Row],[6M Return vs Nifty]]-AVERAGE(Table2[6M Return vs Nifty]))/_xlfn.STDEV.P(Table2[6M Return vs Nifty])</f>
        <v>3.1403230800897138E-2</v>
      </c>
      <c r="M149">
        <v>-4.45394563752071</v>
      </c>
      <c r="N149">
        <f>(Table2[[#This Row],[1W Return vs Nifty]]-AVERAGE(Table2[1W Return vs Nifty]))/_xlfn.STDEV.P(Table2[1W Return vs Nifty])</f>
        <v>-1.4965791772447368</v>
      </c>
      <c r="O149">
        <v>1811.02</v>
      </c>
      <c r="P149">
        <v>1851.0149537556999</v>
      </c>
      <c r="Q149">
        <v>1635.9348633269001</v>
      </c>
      <c r="R149">
        <v>29.753871887572501</v>
      </c>
      <c r="S149" s="1">
        <f>(Table2[[#This Row],[Close Price]]-Table2[[#This Row],[20D EMA]])/Table2[[#This Row],[20D EMA]]</f>
        <v>-5.7630506565360895E-2</v>
      </c>
      <c r="T149" s="1">
        <f>(Table2[[#This Row],[Close Price]]-Table2[[#This Row],[50D EMA]])/Table2[[#This Row],[50D EMA]]</f>
        <v>-7.7992321705874973E-2</v>
      </c>
      <c r="U149" s="1">
        <f>(Table2[[#This Row],[Close Price]]-Table2[[#This Row],[200D EMA]])/Table2[[#This Row],[200D EMA]]</f>
        <v>4.3226132200209356E-2</v>
      </c>
      <c r="V149">
        <v>1.13944784915222</v>
      </c>
      <c r="W149">
        <v>1665.15</v>
      </c>
      <c r="X149">
        <v>1709.7</v>
      </c>
      <c r="Y149">
        <v>1665.15</v>
      </c>
      <c r="Z149">
        <v>1734.95</v>
      </c>
      <c r="AA149">
        <v>1665.15</v>
      </c>
      <c r="AB149">
        <v>1734.95</v>
      </c>
      <c r="AC149" s="1">
        <f>(Table2[[#This Row],[Close Price]]/Table2[[#This Row],[Day Low]])-1</f>
        <v>2.4922679638470946E-2</v>
      </c>
      <c r="AD149" s="1">
        <f>(Table2[[#This Row],[Day High]]/Table2[[#This Row],[Close Price]])-1</f>
        <v>1.7871268274103347E-3</v>
      </c>
      <c r="AE149" s="1">
        <f>(Table2[[#This Row],[Close Price]]/Table2[[#This Row],[Current Week Low]])-1</f>
        <v>2.4922679638470946E-2</v>
      </c>
      <c r="AF149" s="1">
        <f>(Table2[[#This Row],[Current Week High]]/Table2[[#This Row],[Close Price]])-1</f>
        <v>1.6582193185480376E-2</v>
      </c>
      <c r="AG149" s="1">
        <f>(Table2[[#This Row],[Close Price]]/Table2[[#This Row],[Current Month Low]])-1</f>
        <v>2.4922679638470946E-2</v>
      </c>
      <c r="AH149" s="1">
        <f>(Table2[[#This Row],[Current Month High]]/Table2[[#This Row],[Close Price]])-1</f>
        <v>1.6582193185480376E-2</v>
      </c>
      <c r="AI149">
        <v>36.460316995283101</v>
      </c>
      <c r="AJ149">
        <v>77.047564707712993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-0.03</v>
      </c>
      <c r="AM149" t="s">
        <v>3218</v>
      </c>
      <c r="AN149">
        <v>-13.36</v>
      </c>
      <c r="AO149" t="s">
        <v>3218</v>
      </c>
      <c r="AP149">
        <v>0.108113999209718</v>
      </c>
      <c r="AQ149">
        <f>(Table2[[#This Row],[Sharpe Ratio]]-AVERAGE(Table2[Sharpe Ratio]))/_xlfn.STDEV.P(Table2[Sharpe Ratio])</f>
        <v>0.5689693616309931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144</v>
      </c>
      <c r="AT149">
        <f>_xlfn.RANK.AVG(Table2[[#This Row],[6M Return vs Nifty Z-Score]],Table2[6M Return vs Nifty Z-Score])</f>
        <v>267</v>
      </c>
      <c r="AU149">
        <f>_xlfn.RANK.AVG(Table2[[#This Row],[Sharpe Ratio Z-Score]],Table2[Sharpe Ratio Z-Score])</f>
        <v>202</v>
      </c>
      <c r="AV149">
        <f>(Table2[[#This Row],[Rank 1Y]]+Table2[[#This Row],[Rank 6M]]+Table2[[#This Row],[Rank Sharpe]])/3</f>
        <v>204.33333333333334</v>
      </c>
    </row>
    <row r="150" spans="1:48" x14ac:dyDescent="0.3">
      <c r="A150" t="s">
        <v>49</v>
      </c>
      <c r="B150" t="s">
        <v>50</v>
      </c>
      <c r="C150" t="s">
        <v>3177</v>
      </c>
      <c r="D150" t="s">
        <v>51</v>
      </c>
      <c r="E150">
        <v>431928.28129940003</v>
      </c>
      <c r="F150">
        <v>1800.2</v>
      </c>
      <c r="G150">
        <v>27.933165435225298</v>
      </c>
      <c r="H150">
        <f>(Table2[[#This Row],[1Y Return vs Nifty]]-AVERAGE(Table2[1Y Return vs Nifty]))/_xlfn.STDEV.P(Table2[1Y Return vs Nifty])</f>
        <v>0.17227315466349896</v>
      </c>
      <c r="I150">
        <v>-3.62825832346177</v>
      </c>
      <c r="J150">
        <f>(Table2[[#This Row],[1M Return vs Nifty]]-AVERAGE(Table2[1M Return vs Nifty]))/_xlfn.STDEV.P(Table2[1M Return vs Nifty])</f>
        <v>-0.27874158266365773</v>
      </c>
      <c r="K150">
        <v>14.0986726119539</v>
      </c>
      <c r="L150">
        <f>(Table2[[#This Row],[6M Return vs Nifty]]-AVERAGE(Table2[6M Return vs Nifty]))/_xlfn.STDEV.P(Table2[6M Return vs Nifty])</f>
        <v>0.1092131201035654</v>
      </c>
      <c r="M150">
        <v>1.00230366047385</v>
      </c>
      <c r="N150">
        <f>(Table2[[#This Row],[1W Return vs Nifty]]-AVERAGE(Table2[1W Return vs Nifty]))/_xlfn.STDEV.P(Table2[1W Return vs Nifty])</f>
        <v>-0.39607923017446722</v>
      </c>
      <c r="O150">
        <v>1794.97</v>
      </c>
      <c r="P150">
        <v>1810.4967723648599</v>
      </c>
      <c r="Q150">
        <v>1659.46466839749</v>
      </c>
      <c r="R150">
        <v>55.178591077775799</v>
      </c>
      <c r="S150" s="1">
        <f>(Table2[[#This Row],[Close Price]]-Table2[[#This Row],[20D EMA]])/Table2[[#This Row],[20D EMA]]</f>
        <v>2.9136977219675082E-3</v>
      </c>
      <c r="T150" s="1">
        <f>(Table2[[#This Row],[Close Price]]-Table2[[#This Row],[50D EMA]])/Table2[[#This Row],[50D EMA]]</f>
        <v>-5.6872635853475071E-3</v>
      </c>
      <c r="U150" s="1">
        <f>(Table2[[#This Row],[Close Price]]-Table2[[#This Row],[200D EMA]])/Table2[[#This Row],[200D EMA]]</f>
        <v>8.4807669776070155E-2</v>
      </c>
      <c r="V150">
        <v>1.11893152483229</v>
      </c>
      <c r="W150">
        <v>1785</v>
      </c>
      <c r="X150">
        <v>1814.85</v>
      </c>
      <c r="Y150">
        <v>1785</v>
      </c>
      <c r="Z150">
        <v>1832</v>
      </c>
      <c r="AA150">
        <v>1785</v>
      </c>
      <c r="AB150">
        <v>1832</v>
      </c>
      <c r="AC150" s="1">
        <f>(Table2[[#This Row],[Close Price]]/Table2[[#This Row],[Day Low]])-1</f>
        <v>8.5154061624650446E-3</v>
      </c>
      <c r="AD150" s="1">
        <f>(Table2[[#This Row],[Day High]]/Table2[[#This Row],[Close Price]])-1</f>
        <v>8.137984668370013E-3</v>
      </c>
      <c r="AE150" s="1">
        <f>(Table2[[#This Row],[Close Price]]/Table2[[#This Row],[Current Week Low]])-1</f>
        <v>8.5154061624650446E-3</v>
      </c>
      <c r="AF150" s="1">
        <f>(Table2[[#This Row],[Current Week High]]/Table2[[#This Row],[Close Price]])-1</f>
        <v>1.766470392178654E-2</v>
      </c>
      <c r="AG150" s="1">
        <f>(Table2[[#This Row],[Close Price]]/Table2[[#This Row],[Current Month Low]])-1</f>
        <v>8.5154061624650446E-3</v>
      </c>
      <c r="AH150" s="1">
        <f>(Table2[[#This Row],[Current Month High]]/Table2[[#This Row],[Close Price]])-1</f>
        <v>1.766470392178654E-2</v>
      </c>
      <c r="AI150">
        <v>8.8962337518053491</v>
      </c>
      <c r="AJ150">
        <v>48.9553597286003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0.02</v>
      </c>
      <c r="AM150" t="s">
        <v>3219</v>
      </c>
      <c r="AN150">
        <v>1.81</v>
      </c>
      <c r="AO150" t="s">
        <v>3219</v>
      </c>
      <c r="AP150">
        <v>0.14288227659830799</v>
      </c>
      <c r="AQ150">
        <f>(Table2[[#This Row],[Sharpe Ratio]]-AVERAGE(Table2[Sharpe Ratio]))/_xlfn.STDEV.P(Table2[Sharpe Ratio])</f>
        <v>0.97253166236322197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253</v>
      </c>
      <c r="AT150">
        <f>_xlfn.RANK.AVG(Table2[[#This Row],[6M Return vs Nifty Z-Score]],Table2[6M Return vs Nifty Z-Score])</f>
        <v>240</v>
      </c>
      <c r="AU150">
        <f>_xlfn.RANK.AVG(Table2[[#This Row],[Sharpe Ratio Z-Score]],Table2[Sharpe Ratio Z-Score])</f>
        <v>124</v>
      </c>
      <c r="AV150">
        <f>(Table2[[#This Row],[Rank 1Y]]+Table2[[#This Row],[Rank 6M]]+Table2[[#This Row],[Rank Sharpe]])/3</f>
        <v>205.66666666666666</v>
      </c>
    </row>
    <row r="151" spans="1:48" x14ac:dyDescent="0.3">
      <c r="A151" t="s">
        <v>946</v>
      </c>
      <c r="B151" t="s">
        <v>947</v>
      </c>
      <c r="C151" t="s">
        <v>3187</v>
      </c>
      <c r="D151" t="s">
        <v>948</v>
      </c>
      <c r="E151">
        <v>16180.799687745</v>
      </c>
      <c r="F151">
        <v>911.15</v>
      </c>
      <c r="G151">
        <v>46.331954465215603</v>
      </c>
      <c r="H151">
        <f>(Table2[[#This Row],[1Y Return vs Nifty]]-AVERAGE(Table2[1Y Return vs Nifty]))/_xlfn.STDEV.P(Table2[1Y Return vs Nifty])</f>
        <v>0.5314947112158821</v>
      </c>
      <c r="I151">
        <v>7.7608761458912898</v>
      </c>
      <c r="J151">
        <f>(Table2[[#This Row],[1M Return vs Nifty]]-AVERAGE(Table2[1M Return vs Nifty]))/_xlfn.STDEV.P(Table2[1M Return vs Nifty])</f>
        <v>0.94842385177269817</v>
      </c>
      <c r="K151">
        <v>28.806922193084901</v>
      </c>
      <c r="L151">
        <f>(Table2[[#This Row],[6M Return vs Nifty]]-AVERAGE(Table2[6M Return vs Nifty]))/_xlfn.STDEV.P(Table2[6M Return vs Nifty])</f>
        <v>0.54460612075514014</v>
      </c>
      <c r="M151">
        <v>3.6442501730390902</v>
      </c>
      <c r="N151">
        <f>(Table2[[#This Row],[1W Return vs Nifty]]-AVERAGE(Table2[1W Return vs Nifty]))/_xlfn.STDEV.P(Table2[1W Return vs Nifty])</f>
        <v>0.13678901657319606</v>
      </c>
      <c r="O151">
        <v>845.63</v>
      </c>
      <c r="P151">
        <v>823.63675653916096</v>
      </c>
      <c r="Q151">
        <v>740.63698433876698</v>
      </c>
      <c r="R151">
        <v>76.1854439765508</v>
      </c>
      <c r="S151" s="1">
        <f>(Table2[[#This Row],[Close Price]]-Table2[[#This Row],[20D EMA]])/Table2[[#This Row],[20D EMA]]</f>
        <v>7.7480694866549182E-2</v>
      </c>
      <c r="T151" s="1">
        <f>(Table2[[#This Row],[Close Price]]-Table2[[#This Row],[50D EMA]])/Table2[[#This Row],[50D EMA]]</f>
        <v>0.10625223166163794</v>
      </c>
      <c r="U151" s="1">
        <f>(Table2[[#This Row],[Close Price]]-Table2[[#This Row],[200D EMA]])/Table2[[#This Row],[200D EMA]]</f>
        <v>0.23022481899613109</v>
      </c>
      <c r="V151">
        <v>1.79312344892007</v>
      </c>
      <c r="W151">
        <v>901</v>
      </c>
      <c r="X151">
        <v>917.5</v>
      </c>
      <c r="Y151">
        <v>849.1</v>
      </c>
      <c r="Z151">
        <v>918</v>
      </c>
      <c r="AA151">
        <v>849.1</v>
      </c>
      <c r="AB151">
        <v>918</v>
      </c>
      <c r="AC151" s="1">
        <f>(Table2[[#This Row],[Close Price]]/Table2[[#This Row],[Day Low]])-1</f>
        <v>1.1265260821309742E-2</v>
      </c>
      <c r="AD151" s="1">
        <f>(Table2[[#This Row],[Day High]]/Table2[[#This Row],[Close Price]])-1</f>
        <v>6.969214728639761E-3</v>
      </c>
      <c r="AE151" s="1">
        <f>(Table2[[#This Row],[Close Price]]/Table2[[#This Row],[Current Week Low]])-1</f>
        <v>7.3077376045224351E-2</v>
      </c>
      <c r="AF151" s="1">
        <f>(Table2[[#This Row],[Current Week High]]/Table2[[#This Row],[Close Price]])-1</f>
        <v>7.5179717938869128E-3</v>
      </c>
      <c r="AG151" s="1">
        <f>(Table2[[#This Row],[Close Price]]/Table2[[#This Row],[Current Month Low]])-1</f>
        <v>7.3077376045224351E-2</v>
      </c>
      <c r="AH151" s="1">
        <f>(Table2[[#This Row],[Current Month High]]/Table2[[#This Row],[Close Price]])-1</f>
        <v>7.5179717938869128E-3</v>
      </c>
      <c r="AI151">
        <v>0.75179717938869095</v>
      </c>
      <c r="AJ151">
        <v>76.272006190752506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0.28000000000000003</v>
      </c>
      <c r="AM151" t="s">
        <v>3219</v>
      </c>
      <c r="AN151">
        <v>16.59</v>
      </c>
      <c r="AO151" t="s">
        <v>3219</v>
      </c>
      <c r="AP151">
        <v>7.2327670686064993E-2</v>
      </c>
      <c r="AQ151">
        <f>(Table2[[#This Row],[Sharpe Ratio]]-AVERAGE(Table2[Sharpe Ratio]))/_xlfn.STDEV.P(Table2[Sharpe Ratio])</f>
        <v>0.15359033918611717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2.3149040395030336</v>
      </c>
      <c r="AS151">
        <f>_xlfn.RANK.AVG(Table2[[#This Row],[1Y Return vs Nifty Z-Score]],Table2[1Y Return vs Nifty Z-Score])</f>
        <v>158</v>
      </c>
      <c r="AT151">
        <f>_xlfn.RANK.AVG(Table2[[#This Row],[6M Return vs Nifty Z-Score]],Table2[6M Return vs Nifty Z-Score])</f>
        <v>153</v>
      </c>
      <c r="AU151">
        <f>_xlfn.RANK.AVG(Table2[[#This Row],[Sharpe Ratio Z-Score]],Table2[Sharpe Ratio Z-Score])</f>
        <v>307</v>
      </c>
      <c r="AV151">
        <f>(Table2[[#This Row],[Rank 1Y]]+Table2[[#This Row],[Rank 6M]]+Table2[[#This Row],[Rank Sharpe]])/3</f>
        <v>206</v>
      </c>
    </row>
    <row r="152" spans="1:48" x14ac:dyDescent="0.3">
      <c r="A152" t="s">
        <v>1439</v>
      </c>
      <c r="B152" t="s">
        <v>1440</v>
      </c>
      <c r="C152" t="s">
        <v>3176</v>
      </c>
      <c r="D152" t="s">
        <v>46</v>
      </c>
      <c r="E152">
        <v>7660.2563750399904</v>
      </c>
      <c r="F152">
        <v>45.6</v>
      </c>
      <c r="G152">
        <v>42.399045248201702</v>
      </c>
      <c r="H152">
        <f>(Table2[[#This Row],[1Y Return vs Nifty]]-AVERAGE(Table2[1Y Return vs Nifty]))/_xlfn.STDEV.P(Table2[1Y Return vs Nifty])</f>
        <v>0.45470782223030348</v>
      </c>
      <c r="I152">
        <v>9.2758574713854003</v>
      </c>
      <c r="J152">
        <f>(Table2[[#This Row],[1M Return vs Nifty]]-AVERAGE(Table2[1M Return vs Nifty]))/_xlfn.STDEV.P(Table2[1M Return vs Nifty])</f>
        <v>1.1116612533035759</v>
      </c>
      <c r="K152">
        <v>19.420375874584199</v>
      </c>
      <c r="L152">
        <f>(Table2[[#This Row],[6M Return vs Nifty]]-AVERAGE(Table2[6M Return vs Nifty]))/_xlfn.STDEV.P(Table2[6M Return vs Nifty])</f>
        <v>0.26674596174546739</v>
      </c>
      <c r="M152">
        <v>18.971499731143201</v>
      </c>
      <c r="N152">
        <f>(Table2[[#This Row],[1W Return vs Nifty]]-AVERAGE(Table2[1W Return vs Nifty]))/_xlfn.STDEV.P(Table2[1W Return vs Nifty])</f>
        <v>3.2282235178570855</v>
      </c>
      <c r="O152">
        <v>40.479999999999997</v>
      </c>
      <c r="P152">
        <v>40.967466460076601</v>
      </c>
      <c r="Q152">
        <v>40.301769714572998</v>
      </c>
      <c r="R152">
        <v>82.429549164195706</v>
      </c>
      <c r="S152" s="1">
        <f>(Table2[[#This Row],[Close Price]]-Table2[[#This Row],[20D EMA]])/Table2[[#This Row],[20D EMA]]</f>
        <v>0.12648221343873531</v>
      </c>
      <c r="T152" s="1">
        <f>(Table2[[#This Row],[Close Price]]-Table2[[#This Row],[50D EMA]])/Table2[[#This Row],[50D EMA]]</f>
        <v>0.11307835070635557</v>
      </c>
      <c r="U152" s="1">
        <f>(Table2[[#This Row],[Close Price]]-Table2[[#This Row],[200D EMA]])/Table2[[#This Row],[200D EMA]]</f>
        <v>0.13146396108534111</v>
      </c>
      <c r="V152">
        <v>1.3648797426449299</v>
      </c>
      <c r="W152">
        <v>44.88</v>
      </c>
      <c r="X152">
        <v>46.65</v>
      </c>
      <c r="Y152">
        <v>41.8</v>
      </c>
      <c r="Z152">
        <v>46.65</v>
      </c>
      <c r="AA152">
        <v>41.8</v>
      </c>
      <c r="AB152">
        <v>46.65</v>
      </c>
      <c r="AC152" s="1">
        <f>(Table2[[#This Row],[Close Price]]/Table2[[#This Row],[Day Low]])-1</f>
        <v>1.6042780748663166E-2</v>
      </c>
      <c r="AD152" s="1">
        <f>(Table2[[#This Row],[Day High]]/Table2[[#This Row],[Close Price]])-1</f>
        <v>2.3026315789473673E-2</v>
      </c>
      <c r="AE152" s="1">
        <f>(Table2[[#This Row],[Close Price]]/Table2[[#This Row],[Current Week Low]])-1</f>
        <v>9.090909090909105E-2</v>
      </c>
      <c r="AF152" s="1">
        <f>(Table2[[#This Row],[Current Week High]]/Table2[[#This Row],[Close Price]])-1</f>
        <v>2.3026315789473673E-2</v>
      </c>
      <c r="AG152" s="1">
        <f>(Table2[[#This Row],[Close Price]]/Table2[[#This Row],[Current Month Low]])-1</f>
        <v>9.090909090909105E-2</v>
      </c>
      <c r="AH152" s="1">
        <f>(Table2[[#This Row],[Current Month High]]/Table2[[#This Row],[Close Price]])-1</f>
        <v>2.3026315789473673E-2</v>
      </c>
      <c r="AI152">
        <v>26.0964912280701</v>
      </c>
      <c r="AJ152">
        <v>71.486032666643894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7.0000000000000007E-2</v>
      </c>
      <c r="AM152" t="s">
        <v>3219</v>
      </c>
      <c r="AN152">
        <v>28.2</v>
      </c>
      <c r="AO152" t="s">
        <v>3219</v>
      </c>
      <c r="AP152">
        <v>9.5982847562333995E-2</v>
      </c>
      <c r="AQ152">
        <f>(Table2[[#This Row],[Sharpe Ratio]]-AVERAGE(Table2[Sharpe Ratio]))/_xlfn.STDEV.P(Table2[Sharpe Ratio])</f>
        <v>0.42816067517716017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173</v>
      </c>
      <c r="AT152">
        <f>_xlfn.RANK.AVG(Table2[[#This Row],[6M Return vs Nifty Z-Score]],Table2[6M Return vs Nifty Z-Score])</f>
        <v>208</v>
      </c>
      <c r="AU152">
        <f>_xlfn.RANK.AVG(Table2[[#This Row],[Sharpe Ratio Z-Score]],Table2[Sharpe Ratio Z-Score])</f>
        <v>239</v>
      </c>
      <c r="AV152">
        <f>(Table2[[#This Row],[Rank 1Y]]+Table2[[#This Row],[Rank 6M]]+Table2[[#This Row],[Rank Sharpe]])/3</f>
        <v>206.66666666666666</v>
      </c>
    </row>
    <row r="153" spans="1:48" x14ac:dyDescent="0.3">
      <c r="A153" t="s">
        <v>1608</v>
      </c>
      <c r="B153" t="s">
        <v>1609</v>
      </c>
      <c r="C153" t="s">
        <v>3178</v>
      </c>
      <c r="D153" t="s">
        <v>226</v>
      </c>
      <c r="E153">
        <v>6090.4184550600003</v>
      </c>
      <c r="F153">
        <v>499.7</v>
      </c>
      <c r="G153">
        <v>28.223675789760001</v>
      </c>
      <c r="H153">
        <f>(Table2[[#This Row],[1Y Return vs Nifty]]-AVERAGE(Table2[1Y Return vs Nifty]))/_xlfn.STDEV.P(Table2[1Y Return vs Nifty])</f>
        <v>0.17794513566075026</v>
      </c>
      <c r="I153">
        <v>2.6551769798480098</v>
      </c>
      <c r="J153">
        <f>(Table2[[#This Row],[1M Return vs Nifty]]-AVERAGE(Table2[1M Return vs Nifty]))/_xlfn.STDEV.P(Table2[1M Return vs Nifty])</f>
        <v>0.39829095518966701</v>
      </c>
      <c r="K153">
        <v>8.79588210649983</v>
      </c>
      <c r="L153">
        <f>(Table2[[#This Row],[6M Return vs Nifty]]-AVERAGE(Table2[6M Return vs Nifty]))/_xlfn.STDEV.P(Table2[6M Return vs Nifty])</f>
        <v>-4.7759866876357138E-2</v>
      </c>
      <c r="M153">
        <v>4.9489275493941998</v>
      </c>
      <c r="N153">
        <f>(Table2[[#This Row],[1W Return vs Nifty]]-AVERAGE(Table2[1W Return vs Nifty]))/_xlfn.STDEV.P(Table2[1W Return vs Nifty])</f>
        <v>0.39993633723361793</v>
      </c>
      <c r="O153">
        <v>473.97</v>
      </c>
      <c r="P153">
        <v>471.18928448530301</v>
      </c>
      <c r="Q153">
        <v>447.07209339013201</v>
      </c>
      <c r="R153">
        <v>82.1242510100505</v>
      </c>
      <c r="S153" s="1">
        <f>(Table2[[#This Row],[Close Price]]-Table2[[#This Row],[20D EMA]])/Table2[[#This Row],[20D EMA]]</f>
        <v>5.4286136253349285E-2</v>
      </c>
      <c r="T153" s="1">
        <f>(Table2[[#This Row],[Close Price]]-Table2[[#This Row],[50D EMA]])/Table2[[#This Row],[50D EMA]]</f>
        <v>6.0507987879733431E-2</v>
      </c>
      <c r="U153" s="1">
        <f>(Table2[[#This Row],[Close Price]]-Table2[[#This Row],[200D EMA]])/Table2[[#This Row],[200D EMA]]</f>
        <v>0.11771682327741015</v>
      </c>
      <c r="V153">
        <v>1.1016602294662301</v>
      </c>
      <c r="W153">
        <v>494.65</v>
      </c>
      <c r="X153">
        <v>501.9</v>
      </c>
      <c r="Y153">
        <v>483.75</v>
      </c>
      <c r="Z153">
        <v>523.79999999999995</v>
      </c>
      <c r="AA153">
        <v>483.75</v>
      </c>
      <c r="AB153">
        <v>523.79999999999995</v>
      </c>
      <c r="AC153" s="1">
        <f>(Table2[[#This Row],[Close Price]]/Table2[[#This Row],[Day Low]])-1</f>
        <v>1.0209238855756642E-2</v>
      </c>
      <c r="AD153" s="1">
        <f>(Table2[[#This Row],[Day High]]/Table2[[#This Row],[Close Price]])-1</f>
        <v>4.4026415849509615E-3</v>
      </c>
      <c r="AE153" s="1">
        <f>(Table2[[#This Row],[Close Price]]/Table2[[#This Row],[Current Week Low]])-1</f>
        <v>3.2971576227390109E-2</v>
      </c>
      <c r="AF153" s="1">
        <f>(Table2[[#This Row],[Current Week High]]/Table2[[#This Row],[Close Price]])-1</f>
        <v>4.8228937362417401E-2</v>
      </c>
      <c r="AG153" s="1">
        <f>(Table2[[#This Row],[Close Price]]/Table2[[#This Row],[Current Month Low]])-1</f>
        <v>3.2971576227390109E-2</v>
      </c>
      <c r="AH153" s="1">
        <f>(Table2[[#This Row],[Current Month High]]/Table2[[#This Row],[Close Price]])-1</f>
        <v>4.8228937362417401E-2</v>
      </c>
      <c r="AI153">
        <v>8.5651390834500596</v>
      </c>
      <c r="AJ153">
        <v>52.347560975609703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0.13</v>
      </c>
      <c r="AM153" t="s">
        <v>3219</v>
      </c>
      <c r="AN153">
        <v>9.57</v>
      </c>
      <c r="AO153" t="s">
        <v>3219</v>
      </c>
      <c r="AP153">
        <v>0.16489471356397301</v>
      </c>
      <c r="AQ153">
        <f>(Table2[[#This Row],[Sharpe Ratio]]-AVERAGE(Table2[Sharpe Ratio]))/_xlfn.STDEV.P(Table2[Sharpe Ratio])</f>
        <v>1.2280343899588728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2.1564469511665507</v>
      </c>
      <c r="AS153">
        <f>_xlfn.RANK.AVG(Table2[[#This Row],[1Y Return vs Nifty Z-Score]],Table2[1Y Return vs Nifty Z-Score])</f>
        <v>251</v>
      </c>
      <c r="AT153">
        <f>_xlfn.RANK.AVG(Table2[[#This Row],[6M Return vs Nifty Z-Score]],Table2[6M Return vs Nifty Z-Score])</f>
        <v>296</v>
      </c>
      <c r="AU153">
        <f>_xlfn.RANK.AVG(Table2[[#This Row],[Sharpe Ratio Z-Score]],Table2[Sharpe Ratio Z-Score])</f>
        <v>78</v>
      </c>
      <c r="AV153">
        <f>(Table2[[#This Row],[Rank 1Y]]+Table2[[#This Row],[Rank 6M]]+Table2[[#This Row],[Rank Sharpe]])/3</f>
        <v>208.33333333333334</v>
      </c>
    </row>
    <row r="154" spans="1:48" x14ac:dyDescent="0.3">
      <c r="A154" t="s">
        <v>177</v>
      </c>
      <c r="B154" t="s">
        <v>178</v>
      </c>
      <c r="C154" t="s">
        <v>3173</v>
      </c>
      <c r="D154" t="s">
        <v>144</v>
      </c>
      <c r="E154">
        <v>143155.22276</v>
      </c>
      <c r="F154">
        <v>543.65</v>
      </c>
      <c r="G154">
        <v>20.179954557518901</v>
      </c>
      <c r="H154">
        <f>(Table2[[#This Row],[1Y Return vs Nifty]]-AVERAGE(Table2[1Y Return vs Nifty]))/_xlfn.STDEV.P(Table2[1Y Return vs Nifty])</f>
        <v>2.0897948652452685E-2</v>
      </c>
      <c r="I154">
        <v>0.85212015321078605</v>
      </c>
      <c r="J154">
        <f>(Table2[[#This Row],[1M Return vs Nifty]]-AVERAGE(Table2[1M Return vs Nifty]))/_xlfn.STDEV.P(Table2[1M Return vs Nifty])</f>
        <v>0.20401376758355813</v>
      </c>
      <c r="K154">
        <v>8.4207067907446795</v>
      </c>
      <c r="L154">
        <f>(Table2[[#This Row],[6M Return vs Nifty]]-AVERAGE(Table2[6M Return vs Nifty]))/_xlfn.STDEV.P(Table2[6M Return vs Nifty])</f>
        <v>-5.886579118067372E-2</v>
      </c>
      <c r="M154">
        <v>2.6768858733301899</v>
      </c>
      <c r="N154">
        <f>(Table2[[#This Row],[1W Return vs Nifty]]-AVERAGE(Table2[1W Return vs Nifty]))/_xlfn.STDEV.P(Table2[1W Return vs Nifty])</f>
        <v>-5.8323835220177853E-2</v>
      </c>
      <c r="O154">
        <v>525.27</v>
      </c>
      <c r="P154">
        <v>532.86919047374795</v>
      </c>
      <c r="Q154">
        <v>509.13649867167999</v>
      </c>
      <c r="R154">
        <v>68.870811716063898</v>
      </c>
      <c r="S154" s="1">
        <f>(Table2[[#This Row],[Close Price]]-Table2[[#This Row],[20D EMA]])/Table2[[#This Row],[20D EMA]]</f>
        <v>3.4991528166466765E-2</v>
      </c>
      <c r="T154" s="1">
        <f>(Table2[[#This Row],[Close Price]]-Table2[[#This Row],[50D EMA]])/Table2[[#This Row],[50D EMA]]</f>
        <v>2.02316247945717E-2</v>
      </c>
      <c r="U154" s="1">
        <f>(Table2[[#This Row],[Close Price]]-Table2[[#This Row],[200D EMA]])/Table2[[#This Row],[200D EMA]]</f>
        <v>6.7788307101071241E-2</v>
      </c>
      <c r="V154">
        <v>1.08686249165975</v>
      </c>
      <c r="W154">
        <v>541.20000000000005</v>
      </c>
      <c r="X154">
        <v>555.9</v>
      </c>
      <c r="Y154">
        <v>530.1</v>
      </c>
      <c r="Z154">
        <v>555.9</v>
      </c>
      <c r="AA154">
        <v>530.1</v>
      </c>
      <c r="AB154">
        <v>555.9</v>
      </c>
      <c r="AC154" s="1">
        <f>(Table2[[#This Row],[Close Price]]/Table2[[#This Row],[Day Low]])-1</f>
        <v>4.5269770879525773E-3</v>
      </c>
      <c r="AD154" s="1">
        <f>(Table2[[#This Row],[Day High]]/Table2[[#This Row],[Close Price]])-1</f>
        <v>2.2532879610043244E-2</v>
      </c>
      <c r="AE154" s="1">
        <f>(Table2[[#This Row],[Close Price]]/Table2[[#This Row],[Current Week Low]])-1</f>
        <v>2.5561214865119641E-2</v>
      </c>
      <c r="AF154" s="1">
        <f>(Table2[[#This Row],[Current Week High]]/Table2[[#This Row],[Close Price]])-1</f>
        <v>2.2532879610043244E-2</v>
      </c>
      <c r="AG154" s="1">
        <f>(Table2[[#This Row],[Close Price]]/Table2[[#This Row],[Current Month Low]])-1</f>
        <v>2.5561214865119641E-2</v>
      </c>
      <c r="AH154" s="1">
        <f>(Table2[[#This Row],[Current Month High]]/Table2[[#This Row],[Close Price]])-1</f>
        <v>2.2532879610043244E-2</v>
      </c>
      <c r="AI154">
        <v>20.297985836475601</v>
      </c>
      <c r="AJ154">
        <v>44.530107669812502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-7.0000000000000007E-2</v>
      </c>
      <c r="AM154" t="s">
        <v>3218</v>
      </c>
      <c r="AN154">
        <v>8.2200000000000006</v>
      </c>
      <c r="AO154" t="s">
        <v>3219</v>
      </c>
      <c r="AP154">
        <v>0.20462829183637901</v>
      </c>
      <c r="AQ154">
        <f>(Table2[[#This Row],[Sharpe Ratio]]-AVERAGE(Table2[Sharpe Ratio]))/_xlfn.STDEV.P(Table2[Sharpe Ratio])</f>
        <v>1.6892299241730158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300</v>
      </c>
      <c r="AT154">
        <f>_xlfn.RANK.AVG(Table2[[#This Row],[6M Return vs Nifty Z-Score]],Table2[6M Return vs Nifty Z-Score])</f>
        <v>300</v>
      </c>
      <c r="AU154">
        <f>_xlfn.RANK.AVG(Table2[[#This Row],[Sharpe Ratio Z-Score]],Table2[Sharpe Ratio Z-Score])</f>
        <v>26</v>
      </c>
      <c r="AV154">
        <f>(Table2[[#This Row],[Rank 1Y]]+Table2[[#This Row],[Rank 6M]]+Table2[[#This Row],[Rank Sharpe]])/3</f>
        <v>208.66666666666666</v>
      </c>
    </row>
    <row r="155" spans="1:48" x14ac:dyDescent="0.3">
      <c r="A155" t="s">
        <v>239</v>
      </c>
      <c r="B155" t="s">
        <v>240</v>
      </c>
      <c r="C155" t="s">
        <v>3185</v>
      </c>
      <c r="D155" t="s">
        <v>97</v>
      </c>
      <c r="E155">
        <v>109201.266384355</v>
      </c>
      <c r="F155">
        <v>8445.5499999999993</v>
      </c>
      <c r="G155">
        <v>66.055381577674893</v>
      </c>
      <c r="H155">
        <f>(Table2[[#This Row],[1Y Return vs Nifty]]-AVERAGE(Table2[1Y Return vs Nifty]))/_xlfn.STDEV.P(Table2[1Y Return vs Nifty])</f>
        <v>0.91657876084199141</v>
      </c>
      <c r="I155">
        <v>11.208199863994199</v>
      </c>
      <c r="J155">
        <f>(Table2[[#This Row],[1M Return vs Nifty]]-AVERAGE(Table2[1M Return vs Nifty]))/_xlfn.STDEV.P(Table2[1M Return vs Nifty])</f>
        <v>1.3198688039376025</v>
      </c>
      <c r="K155">
        <v>38.081997662393597</v>
      </c>
      <c r="L155">
        <f>(Table2[[#This Row],[6M Return vs Nifty]]-AVERAGE(Table2[6M Return vs Nifty]))/_xlfn.STDEV.P(Table2[6M Return vs Nifty])</f>
        <v>0.81916652426044956</v>
      </c>
      <c r="M155">
        <v>1.93427049336962</v>
      </c>
      <c r="N155">
        <f>(Table2[[#This Row],[1W Return vs Nifty]]-AVERAGE(Table2[1W Return vs Nifty]))/_xlfn.STDEV.P(Table2[1W Return vs Nifty])</f>
        <v>-0.20810588177009523</v>
      </c>
      <c r="O155">
        <v>8083.69</v>
      </c>
      <c r="P155">
        <v>7903.4343169987897</v>
      </c>
      <c r="Q155">
        <v>6912.4196801486096</v>
      </c>
      <c r="R155">
        <v>68.094635163209304</v>
      </c>
      <c r="S155" s="1">
        <f>(Table2[[#This Row],[Close Price]]-Table2[[#This Row],[20D EMA]])/Table2[[#This Row],[20D EMA]]</f>
        <v>4.4764210403912034E-2</v>
      </c>
      <c r="T155" s="1">
        <f>(Table2[[#This Row],[Close Price]]-Table2[[#This Row],[50D EMA]])/Table2[[#This Row],[50D EMA]]</f>
        <v>6.8592419606147856E-2</v>
      </c>
      <c r="U155" s="1">
        <f>(Table2[[#This Row],[Close Price]]-Table2[[#This Row],[200D EMA]])/Table2[[#This Row],[200D EMA]]</f>
        <v>0.22179358181250203</v>
      </c>
      <c r="V155">
        <v>1.37303514296014</v>
      </c>
      <c r="W155">
        <v>8386.4</v>
      </c>
      <c r="X155">
        <v>8525</v>
      </c>
      <c r="Y155">
        <v>8229.15</v>
      </c>
      <c r="Z155">
        <v>8525</v>
      </c>
      <c r="AA155">
        <v>8229.15</v>
      </c>
      <c r="AB155">
        <v>8525</v>
      </c>
      <c r="AC155" s="1">
        <f>(Table2[[#This Row],[Close Price]]/Table2[[#This Row],[Day Low]])-1</f>
        <v>7.0530859486788167E-3</v>
      </c>
      <c r="AD155" s="1">
        <f>(Table2[[#This Row],[Day High]]/Table2[[#This Row],[Close Price]])-1</f>
        <v>9.4073210152092468E-3</v>
      </c>
      <c r="AE155" s="1">
        <f>(Table2[[#This Row],[Close Price]]/Table2[[#This Row],[Current Week Low]])-1</f>
        <v>2.6296762120024519E-2</v>
      </c>
      <c r="AF155" s="1">
        <f>(Table2[[#This Row],[Current Week High]]/Table2[[#This Row],[Close Price]])-1</f>
        <v>9.4073210152092468E-3</v>
      </c>
      <c r="AG155" s="1">
        <f>(Table2[[#This Row],[Close Price]]/Table2[[#This Row],[Current Month Low]])-1</f>
        <v>2.6296762120024519E-2</v>
      </c>
      <c r="AH155" s="1">
        <f>(Table2[[#This Row],[Current Month High]]/Table2[[#This Row],[Close Price]])-1</f>
        <v>9.4073210152092468E-3</v>
      </c>
      <c r="AI155">
        <v>0.94073210152092401</v>
      </c>
      <c r="AJ155">
        <v>84.790005141838094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0.08</v>
      </c>
      <c r="AM155" t="s">
        <v>3219</v>
      </c>
      <c r="AN155">
        <v>8.7200000000000006</v>
      </c>
      <c r="AO155" t="s">
        <v>3219</v>
      </c>
      <c r="AP155">
        <v>3.8289759179843001E-2</v>
      </c>
      <c r="AQ155">
        <f>(Table2[[#This Row],[Sharpe Ratio]]-AVERAGE(Table2[Sharpe Ratio]))/_xlfn.STDEV.P(Table2[Sharpe Ratio])</f>
        <v>-0.24149445969663894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2.6060137475733094</v>
      </c>
      <c r="AS155">
        <f>_xlfn.RANK.AVG(Table2[[#This Row],[1Y Return vs Nifty Z-Score]],Table2[1Y Return vs Nifty Z-Score])</f>
        <v>100</v>
      </c>
      <c r="AT155">
        <f>_xlfn.RANK.AVG(Table2[[#This Row],[6M Return vs Nifty Z-Score]],Table2[6M Return vs Nifty Z-Score])</f>
        <v>116</v>
      </c>
      <c r="AU155">
        <f>_xlfn.RANK.AVG(Table2[[#This Row],[Sharpe Ratio Z-Score]],Table2[Sharpe Ratio Z-Score])</f>
        <v>411</v>
      </c>
      <c r="AV155">
        <f>(Table2[[#This Row],[Rank 1Y]]+Table2[[#This Row],[Rank 6M]]+Table2[[#This Row],[Rank Sharpe]])/3</f>
        <v>209</v>
      </c>
    </row>
    <row r="156" spans="1:48" x14ac:dyDescent="0.3">
      <c r="A156" t="s">
        <v>783</v>
      </c>
      <c r="B156" t="s">
        <v>784</v>
      </c>
      <c r="C156" t="s">
        <v>3173</v>
      </c>
      <c r="D156" t="s">
        <v>402</v>
      </c>
      <c r="E156">
        <v>20843.870310170001</v>
      </c>
      <c r="F156">
        <v>1213.7</v>
      </c>
      <c r="G156">
        <v>108.270535993679</v>
      </c>
      <c r="H156">
        <f>(Table2[[#This Row],[1Y Return vs Nifty]]-AVERAGE(Table2[1Y Return vs Nifty]))/_xlfn.STDEV.P(Table2[1Y Return vs Nifty])</f>
        <v>1.7407956946139744</v>
      </c>
      <c r="I156">
        <v>18.683361404240099</v>
      </c>
      <c r="J156">
        <f>(Table2[[#This Row],[1M Return vs Nifty]]-AVERAGE(Table2[1M Return vs Nifty]))/_xlfn.STDEV.P(Table2[1M Return vs Nifty])</f>
        <v>2.1253083993433863</v>
      </c>
      <c r="K156">
        <v>71.079897801230302</v>
      </c>
      <c r="L156">
        <f>(Table2[[#This Row],[6M Return vs Nifty]]-AVERAGE(Table2[6M Return vs Nifty]))/_xlfn.STDEV.P(Table2[6M Return vs Nifty])</f>
        <v>1.795969010334687</v>
      </c>
      <c r="M156">
        <v>3.6558190141256999</v>
      </c>
      <c r="N156">
        <f>(Table2[[#This Row],[1W Return vs Nifty]]-AVERAGE(Table2[1W Return vs Nifty]))/_xlfn.STDEV.P(Table2[1W Return vs Nifty])</f>
        <v>0.13912239767588097</v>
      </c>
      <c r="O156">
        <v>1101.7</v>
      </c>
      <c r="P156">
        <v>1050.1114640426299</v>
      </c>
      <c r="Q156">
        <v>863.63186367789001</v>
      </c>
      <c r="R156">
        <v>83.120863836619293</v>
      </c>
      <c r="S156" s="1">
        <f>(Table2[[#This Row],[Close Price]]-Table2[[#This Row],[20D EMA]])/Table2[[#This Row],[20D EMA]]</f>
        <v>0.10166106925660343</v>
      </c>
      <c r="T156" s="1">
        <f>(Table2[[#This Row],[Close Price]]-Table2[[#This Row],[50D EMA]])/Table2[[#This Row],[50D EMA]]</f>
        <v>0.15578206843643139</v>
      </c>
      <c r="U156" s="1">
        <f>(Table2[[#This Row],[Close Price]]-Table2[[#This Row],[200D EMA]])/Table2[[#This Row],[200D EMA]]</f>
        <v>0.40534416462044232</v>
      </c>
      <c r="V156">
        <v>1.03425722236572</v>
      </c>
      <c r="W156">
        <v>1192</v>
      </c>
      <c r="X156">
        <v>1239</v>
      </c>
      <c r="Y156">
        <v>1133.7</v>
      </c>
      <c r="Z156">
        <v>1243.1500000000001</v>
      </c>
      <c r="AA156">
        <v>1133.7</v>
      </c>
      <c r="AB156">
        <v>1243.1500000000001</v>
      </c>
      <c r="AC156" s="1">
        <f>(Table2[[#This Row],[Close Price]]/Table2[[#This Row],[Day Low]])-1</f>
        <v>1.8204697986577312E-2</v>
      </c>
      <c r="AD156" s="1">
        <f>(Table2[[#This Row],[Day High]]/Table2[[#This Row],[Close Price]])-1</f>
        <v>2.0845348933014707E-2</v>
      </c>
      <c r="AE156" s="1">
        <f>(Table2[[#This Row],[Close Price]]/Table2[[#This Row],[Current Week Low]])-1</f>
        <v>7.0565405310046847E-2</v>
      </c>
      <c r="AF156" s="1">
        <f>(Table2[[#This Row],[Current Week High]]/Table2[[#This Row],[Close Price]])-1</f>
        <v>2.4264645299497456E-2</v>
      </c>
      <c r="AG156" s="1">
        <f>(Table2[[#This Row],[Close Price]]/Table2[[#This Row],[Current Month Low]])-1</f>
        <v>7.0565405310046847E-2</v>
      </c>
      <c r="AH156" s="1">
        <f>(Table2[[#This Row],[Current Month High]]/Table2[[#This Row],[Close Price]])-1</f>
        <v>2.4264645299497456E-2</v>
      </c>
      <c r="AI156">
        <v>2.4264645299497398</v>
      </c>
      <c r="AJ156">
        <v>166.016438356164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0.16</v>
      </c>
      <c r="AM156" t="s">
        <v>3219</v>
      </c>
      <c r="AN156">
        <v>24.16</v>
      </c>
      <c r="AO156" t="s">
        <v>3219</v>
      </c>
      <c r="AQ156">
        <f>(Table2[[#This Row],[Sharpe Ratio]]-AVERAGE(Table2[Sharpe Ratio]))/_xlfn.STDEV.P(Table2[Sharpe Ratio])</f>
        <v>-0.68593129895665506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5.1152642030112743</v>
      </c>
      <c r="AS156">
        <f>_xlfn.RANK.AVG(Table2[[#This Row],[1Y Return vs Nifty Z-Score]],Table2[1Y Return vs Nifty Z-Score])</f>
        <v>48</v>
      </c>
      <c r="AT156">
        <f>_xlfn.RANK.AVG(Table2[[#This Row],[6M Return vs Nifty Z-Score]],Table2[6M Return vs Nifty Z-Score])</f>
        <v>43</v>
      </c>
      <c r="AU156">
        <f>_xlfn.RANK.AVG(Table2[[#This Row],[Sharpe Ratio Z-Score]],Table2[Sharpe Ratio Z-Score])</f>
        <v>539.5</v>
      </c>
      <c r="AV156">
        <f>(Table2[[#This Row],[Rank 1Y]]+Table2[[#This Row],[Rank 6M]]+Table2[[#This Row],[Rank Sharpe]])/3</f>
        <v>210.16666666666666</v>
      </c>
    </row>
    <row r="157" spans="1:48" x14ac:dyDescent="0.3">
      <c r="A157" t="s">
        <v>700</v>
      </c>
      <c r="B157" t="s">
        <v>701</v>
      </c>
      <c r="C157" t="s">
        <v>3177</v>
      </c>
      <c r="D157" t="s">
        <v>51</v>
      </c>
      <c r="E157">
        <v>25624.353551550001</v>
      </c>
      <c r="F157">
        <v>1430.65</v>
      </c>
      <c r="G157">
        <v>62.201518643568903</v>
      </c>
      <c r="H157">
        <f>(Table2[[#This Row],[1Y Return vs Nifty]]-AVERAGE(Table2[1Y Return vs Nifty]))/_xlfn.STDEV.P(Table2[1Y Return vs Nifty])</f>
        <v>0.84133518694848619</v>
      </c>
      <c r="I157">
        <v>-1.3693573628547799</v>
      </c>
      <c r="J157">
        <f>(Table2[[#This Row],[1M Return vs Nifty]]-AVERAGE(Table2[1M Return vs Nifty]))/_xlfn.STDEV.P(Table2[1M Return vs Nifty])</f>
        <v>-3.5347742145639877E-2</v>
      </c>
      <c r="K157">
        <v>35.633846279277599</v>
      </c>
      <c r="L157">
        <f>(Table2[[#This Row],[6M Return vs Nifty]]-AVERAGE(Table2[6M Return vs Nifty]))/_xlfn.STDEV.P(Table2[6M Return vs Nifty])</f>
        <v>0.74669644746003849</v>
      </c>
      <c r="M157">
        <v>4.1044385769435197</v>
      </c>
      <c r="N157">
        <f>(Table2[[#This Row],[1W Return vs Nifty]]-AVERAGE(Table2[1W Return vs Nifty]))/_xlfn.STDEV.P(Table2[1W Return vs Nifty])</f>
        <v>0.2296068638671819</v>
      </c>
      <c r="O157">
        <v>1386.85</v>
      </c>
      <c r="P157">
        <v>1393.3607537294799</v>
      </c>
      <c r="Q157">
        <v>1243.97987687868</v>
      </c>
      <c r="R157">
        <v>69.706661726404704</v>
      </c>
      <c r="S157" s="1">
        <f>(Table2[[#This Row],[Close Price]]-Table2[[#This Row],[20D EMA]])/Table2[[#This Row],[20D EMA]]</f>
        <v>3.1582362908750175E-2</v>
      </c>
      <c r="T157" s="1">
        <f>(Table2[[#This Row],[Close Price]]-Table2[[#This Row],[50D EMA]])/Table2[[#This Row],[50D EMA]]</f>
        <v>2.6762090270385092E-2</v>
      </c>
      <c r="U157" s="1">
        <f>(Table2[[#This Row],[Close Price]]-Table2[[#This Row],[200D EMA]])/Table2[[#This Row],[200D EMA]]</f>
        <v>0.15005879644106593</v>
      </c>
      <c r="V157">
        <v>1.0035560203545899</v>
      </c>
      <c r="W157">
        <v>1409</v>
      </c>
      <c r="X157">
        <v>1466.1</v>
      </c>
      <c r="Y157">
        <v>1380.05</v>
      </c>
      <c r="Z157">
        <v>1466.1</v>
      </c>
      <c r="AA157">
        <v>1380.05</v>
      </c>
      <c r="AB157">
        <v>1466.1</v>
      </c>
      <c r="AC157" s="1">
        <f>(Table2[[#This Row],[Close Price]]/Table2[[#This Row],[Day Low]])-1</f>
        <v>1.5365507452093752E-2</v>
      </c>
      <c r="AD157" s="1">
        <f>(Table2[[#This Row],[Day High]]/Table2[[#This Row],[Close Price]])-1</f>
        <v>2.4778946632649346E-2</v>
      </c>
      <c r="AE157" s="1">
        <f>(Table2[[#This Row],[Close Price]]/Table2[[#This Row],[Current Week Low]])-1</f>
        <v>3.6665338212383602E-2</v>
      </c>
      <c r="AF157" s="1">
        <f>(Table2[[#This Row],[Current Week High]]/Table2[[#This Row],[Close Price]])-1</f>
        <v>2.4778946632649346E-2</v>
      </c>
      <c r="AG157" s="1">
        <f>(Table2[[#This Row],[Close Price]]/Table2[[#This Row],[Current Month Low]])-1</f>
        <v>3.6665338212383602E-2</v>
      </c>
      <c r="AH157" s="1">
        <f>(Table2[[#This Row],[Current Month High]]/Table2[[#This Row],[Close Price]])-1</f>
        <v>2.4778946632649346E-2</v>
      </c>
      <c r="AI157">
        <v>14.5633103833921</v>
      </c>
      <c r="AJ157">
        <v>90.132234699980003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-0.05</v>
      </c>
      <c r="AM157" t="s">
        <v>3218</v>
      </c>
      <c r="AN157">
        <v>3.93</v>
      </c>
      <c r="AO157" t="s">
        <v>3219</v>
      </c>
      <c r="AP157">
        <v>4.4873133929476998E-2</v>
      </c>
      <c r="AQ157">
        <f>(Table2[[#This Row],[Sharpe Ratio]]-AVERAGE(Table2[Sharpe Ratio]))/_xlfn.STDEV.P(Table2[Sharpe Ratio])</f>
        <v>-0.16507992149991343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109</v>
      </c>
      <c r="AT157">
        <f>_xlfn.RANK.AVG(Table2[[#This Row],[6M Return vs Nifty Z-Score]],Table2[6M Return vs Nifty Z-Score])</f>
        <v>126</v>
      </c>
      <c r="AU157">
        <f>_xlfn.RANK.AVG(Table2[[#This Row],[Sharpe Ratio Z-Score]],Table2[Sharpe Ratio Z-Score])</f>
        <v>396</v>
      </c>
      <c r="AV157">
        <f>(Table2[[#This Row],[Rank 1Y]]+Table2[[#This Row],[Rank 6M]]+Table2[[#This Row],[Rank Sharpe]])/3</f>
        <v>210.33333333333334</v>
      </c>
    </row>
    <row r="158" spans="1:48" x14ac:dyDescent="0.3">
      <c r="A158" t="s">
        <v>886</v>
      </c>
      <c r="B158" t="s">
        <v>887</v>
      </c>
      <c r="C158" t="s">
        <v>3173</v>
      </c>
      <c r="D158" t="s">
        <v>210</v>
      </c>
      <c r="E158">
        <v>17368.539287554999</v>
      </c>
      <c r="F158">
        <v>4184.1499999999996</v>
      </c>
      <c r="G158">
        <v>39.669680421296199</v>
      </c>
      <c r="H158">
        <f>(Table2[[#This Row],[1Y Return vs Nifty]]-AVERAGE(Table2[1Y Return vs Nifty]))/_xlfn.STDEV.P(Table2[1Y Return vs Nifty])</f>
        <v>0.40141916937808708</v>
      </c>
      <c r="I158">
        <v>-0.17482594436915999</v>
      </c>
      <c r="J158">
        <f>(Table2[[#This Row],[1M Return vs Nifty]]-AVERAGE(Table2[1M Return vs Nifty]))/_xlfn.STDEV.P(Table2[1M Return vs Nifty])</f>
        <v>9.336157031865043E-2</v>
      </c>
      <c r="K158">
        <v>-2.6698861880661502</v>
      </c>
      <c r="L158">
        <f>(Table2[[#This Row],[6M Return vs Nifty]]-AVERAGE(Table2[6M Return vs Nifty]))/_xlfn.STDEV.P(Table2[6M Return vs Nifty])</f>
        <v>-0.38716906951533619</v>
      </c>
      <c r="M158">
        <v>1.49864007173549</v>
      </c>
      <c r="N158">
        <f>(Table2[[#This Row],[1W Return vs Nifty]]-AVERAGE(Table2[1W Return vs Nifty]))/_xlfn.STDEV.P(Table2[1W Return vs Nifty])</f>
        <v>-0.29597049897641797</v>
      </c>
      <c r="O158">
        <v>4073.42</v>
      </c>
      <c r="P158">
        <v>4011.1856080205398</v>
      </c>
      <c r="Q158">
        <v>3661.2034679108701</v>
      </c>
      <c r="R158">
        <v>64.992755458579495</v>
      </c>
      <c r="S158" s="1">
        <f>(Table2[[#This Row],[Close Price]]-Table2[[#This Row],[20D EMA]])/Table2[[#This Row],[20D EMA]]</f>
        <v>2.7183546012932516E-2</v>
      </c>
      <c r="T158" s="1">
        <f>(Table2[[#This Row],[Close Price]]-Table2[[#This Row],[50D EMA]])/Table2[[#This Row],[50D EMA]]</f>
        <v>4.3120515698303767E-2</v>
      </c>
      <c r="U158" s="1">
        <f>(Table2[[#This Row],[Close Price]]-Table2[[#This Row],[200D EMA]])/Table2[[#This Row],[200D EMA]]</f>
        <v>0.14283459979008747</v>
      </c>
      <c r="V158">
        <v>0.63066095887621498</v>
      </c>
      <c r="W158">
        <v>4155.05</v>
      </c>
      <c r="X158">
        <v>4301</v>
      </c>
      <c r="Y158">
        <v>4130.05</v>
      </c>
      <c r="Z158">
        <v>4301</v>
      </c>
      <c r="AA158">
        <v>4130.05</v>
      </c>
      <c r="AB158">
        <v>4301</v>
      </c>
      <c r="AC158" s="1">
        <f>(Table2[[#This Row],[Close Price]]/Table2[[#This Row],[Day Low]])-1</f>
        <v>7.0035258300138459E-3</v>
      </c>
      <c r="AD158" s="1">
        <f>(Table2[[#This Row],[Day High]]/Table2[[#This Row],[Close Price]])-1</f>
        <v>2.7926819067194186E-2</v>
      </c>
      <c r="AE158" s="1">
        <f>(Table2[[#This Row],[Close Price]]/Table2[[#This Row],[Current Week Low]])-1</f>
        <v>1.3099115022820351E-2</v>
      </c>
      <c r="AF158" s="1">
        <f>(Table2[[#This Row],[Current Week High]]/Table2[[#This Row],[Close Price]])-1</f>
        <v>2.7926819067194186E-2</v>
      </c>
      <c r="AG158" s="1">
        <f>(Table2[[#This Row],[Close Price]]/Table2[[#This Row],[Current Month Low]])-1</f>
        <v>1.3099115022820351E-2</v>
      </c>
      <c r="AH158" s="1">
        <f>(Table2[[#This Row],[Current Month High]]/Table2[[#This Row],[Close Price]])-1</f>
        <v>2.7926819067194186E-2</v>
      </c>
      <c r="AI158">
        <v>4.72855896657624</v>
      </c>
      <c r="AJ158">
        <v>75.069037656903703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0.04</v>
      </c>
      <c r="AM158" t="s">
        <v>3219</v>
      </c>
      <c r="AN158">
        <v>7.73</v>
      </c>
      <c r="AO158" t="s">
        <v>3219</v>
      </c>
      <c r="AP158">
        <v>0.26396151651922101</v>
      </c>
      <c r="AQ158">
        <f>(Table2[[#This Row],[Sharpe Ratio]]-AVERAGE(Table2[Sharpe Ratio]))/_xlfn.STDEV.P(Table2[Sharpe Ratio])</f>
        <v>2.3779224468209161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2.1895636180258995</v>
      </c>
      <c r="AS158">
        <f>_xlfn.RANK.AVG(Table2[[#This Row],[1Y Return vs Nifty Z-Score]],Table2[1Y Return vs Nifty Z-Score])</f>
        <v>186</v>
      </c>
      <c r="AT158">
        <f>_xlfn.RANK.AVG(Table2[[#This Row],[6M Return vs Nifty Z-Score]],Table2[6M Return vs Nifty Z-Score])</f>
        <v>444</v>
      </c>
      <c r="AU158">
        <f>_xlfn.RANK.AVG(Table2[[#This Row],[Sharpe Ratio Z-Score]],Table2[Sharpe Ratio Z-Score])</f>
        <v>4</v>
      </c>
      <c r="AV158">
        <f>(Table2[[#This Row],[Rank 1Y]]+Table2[[#This Row],[Rank 6M]]+Table2[[#This Row],[Rank Sharpe]])/3</f>
        <v>211.33333333333334</v>
      </c>
    </row>
    <row r="159" spans="1:48" x14ac:dyDescent="0.3">
      <c r="A159" t="s">
        <v>638</v>
      </c>
      <c r="B159" t="s">
        <v>639</v>
      </c>
      <c r="C159" t="s">
        <v>3173</v>
      </c>
      <c r="D159" t="s">
        <v>417</v>
      </c>
      <c r="E159">
        <v>29518.617026399999</v>
      </c>
      <c r="F159">
        <v>1572</v>
      </c>
      <c r="G159">
        <v>27.257788482789699</v>
      </c>
      <c r="H159">
        <f>(Table2[[#This Row],[1Y Return vs Nifty]]-AVERAGE(Table2[1Y Return vs Nifty]))/_xlfn.STDEV.P(Table2[1Y Return vs Nifty])</f>
        <v>0.15908696291370159</v>
      </c>
      <c r="I159">
        <v>-16.1682224196642</v>
      </c>
      <c r="J159">
        <f>(Table2[[#This Row],[1M Return vs Nifty]]-AVERAGE(Table2[1M Return vs Nifty]))/_xlfn.STDEV.P(Table2[1M Return vs Nifty])</f>
        <v>-1.6299075144859274</v>
      </c>
      <c r="K159">
        <v>31.726228977995099</v>
      </c>
      <c r="L159">
        <f>(Table2[[#This Row],[6M Return vs Nifty]]-AVERAGE(Table2[6M Return vs Nifty]))/_xlfn.STDEV.P(Table2[6M Return vs Nifty])</f>
        <v>0.63102332042893117</v>
      </c>
      <c r="M159">
        <v>0.11768880308290899</v>
      </c>
      <c r="N159">
        <f>(Table2[[#This Row],[1W Return vs Nifty]]-AVERAGE(Table2[1W Return vs Nifty]))/_xlfn.STDEV.P(Table2[1W Return vs Nifty])</f>
        <v>-0.57450190673620727</v>
      </c>
      <c r="O159">
        <v>1607.04</v>
      </c>
      <c r="P159">
        <v>1686.91491456376</v>
      </c>
      <c r="Q159">
        <v>1495.87188177958</v>
      </c>
      <c r="R159">
        <v>47.481101133394198</v>
      </c>
      <c r="S159" s="1">
        <f>(Table2[[#This Row],[Close Price]]-Table2[[#This Row],[20D EMA]])/Table2[[#This Row],[20D EMA]]</f>
        <v>-2.1804062126642751E-2</v>
      </c>
      <c r="T159" s="1">
        <f>(Table2[[#This Row],[Close Price]]-Table2[[#This Row],[50D EMA]])/Table2[[#This Row],[50D EMA]]</f>
        <v>-6.812134599774837E-2</v>
      </c>
      <c r="U159" s="1">
        <f>(Table2[[#This Row],[Close Price]]-Table2[[#This Row],[200D EMA]])/Table2[[#This Row],[200D EMA]]</f>
        <v>5.0892137988350551E-2</v>
      </c>
      <c r="V159">
        <v>0.81642437337101104</v>
      </c>
      <c r="W159">
        <v>1525.2</v>
      </c>
      <c r="X159">
        <v>1643.35</v>
      </c>
      <c r="Y159">
        <v>1501.05</v>
      </c>
      <c r="Z159">
        <v>1643.35</v>
      </c>
      <c r="AA159">
        <v>1501.05</v>
      </c>
      <c r="AB159">
        <v>1643.35</v>
      </c>
      <c r="AC159" s="1">
        <f>(Table2[[#This Row],[Close Price]]/Table2[[#This Row],[Day Low]])-1</f>
        <v>3.0684500393391101E-2</v>
      </c>
      <c r="AD159" s="1">
        <f>(Table2[[#This Row],[Day High]]/Table2[[#This Row],[Close Price]])-1</f>
        <v>4.5388040712468047E-2</v>
      </c>
      <c r="AE159" s="1">
        <f>(Table2[[#This Row],[Close Price]]/Table2[[#This Row],[Current Week Low]])-1</f>
        <v>4.726691316078746E-2</v>
      </c>
      <c r="AF159" s="1">
        <f>(Table2[[#This Row],[Current Week High]]/Table2[[#This Row],[Close Price]])-1</f>
        <v>4.5388040712468047E-2</v>
      </c>
      <c r="AG159" s="1">
        <f>(Table2[[#This Row],[Close Price]]/Table2[[#This Row],[Current Month Low]])-1</f>
        <v>4.726691316078746E-2</v>
      </c>
      <c r="AH159" s="1">
        <f>(Table2[[#This Row],[Current Month High]]/Table2[[#This Row],[Close Price]])-1</f>
        <v>4.5388040712468047E-2</v>
      </c>
      <c r="AI159">
        <v>37.0833333333333</v>
      </c>
      <c r="AJ159">
        <v>58.940397350993301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-0.19</v>
      </c>
      <c r="AM159" t="s">
        <v>3218</v>
      </c>
      <c r="AN159">
        <v>-0.11</v>
      </c>
      <c r="AO159" t="s">
        <v>3218</v>
      </c>
      <c r="AP159">
        <v>9.6140402958278998E-2</v>
      </c>
      <c r="AQ159">
        <f>(Table2[[#This Row],[Sharpe Ratio]]-AVERAGE(Table2[Sharpe Ratio]))/_xlfn.STDEV.P(Table2[Sharpe Ratio])</f>
        <v>0.42998945194886212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260</v>
      </c>
      <c r="AT159">
        <f>_xlfn.RANK.AVG(Table2[[#This Row],[6M Return vs Nifty Z-Score]],Table2[6M Return vs Nifty Z-Score])</f>
        <v>139</v>
      </c>
      <c r="AU159">
        <f>_xlfn.RANK.AVG(Table2[[#This Row],[Sharpe Ratio Z-Score]],Table2[Sharpe Ratio Z-Score])</f>
        <v>238</v>
      </c>
      <c r="AV159">
        <f>(Table2[[#This Row],[Rank 1Y]]+Table2[[#This Row],[Rank 6M]]+Table2[[#This Row],[Rank Sharpe]])/3</f>
        <v>212.33333333333334</v>
      </c>
    </row>
    <row r="160" spans="1:48" x14ac:dyDescent="0.3">
      <c r="A160" t="s">
        <v>1687</v>
      </c>
      <c r="B160" t="s">
        <v>1688</v>
      </c>
      <c r="C160" t="s">
        <v>3181</v>
      </c>
      <c r="D160" t="s">
        <v>226</v>
      </c>
      <c r="E160">
        <v>5454.0720444400004</v>
      </c>
      <c r="F160">
        <v>8030.8</v>
      </c>
      <c r="G160">
        <v>61.691910723160298</v>
      </c>
      <c r="H160">
        <f>(Table2[[#This Row],[1Y Return vs Nifty]]-AVERAGE(Table2[1Y Return vs Nifty]))/_xlfn.STDEV.P(Table2[1Y Return vs Nifty])</f>
        <v>0.83138550221096308</v>
      </c>
      <c r="I160">
        <v>3.4895813311245099</v>
      </c>
      <c r="J160">
        <f>(Table2[[#This Row],[1M Return vs Nifty]]-AVERAGE(Table2[1M Return vs Nifty]))/_xlfn.STDEV.P(Table2[1M Return vs Nifty])</f>
        <v>0.488197012667973</v>
      </c>
      <c r="K160">
        <v>0.55159163926741395</v>
      </c>
      <c r="L160">
        <f>(Table2[[#This Row],[6M Return vs Nifty]]-AVERAGE(Table2[6M Return vs Nifty]))/_xlfn.STDEV.P(Table2[6M Return vs Nifty])</f>
        <v>-0.29180701504118156</v>
      </c>
      <c r="M160">
        <v>8.8334409937390692</v>
      </c>
      <c r="N160">
        <f>(Table2[[#This Row],[1W Return vs Nifty]]-AVERAGE(Table2[1W Return vs Nifty]))/_xlfn.STDEV.P(Table2[1W Return vs Nifty])</f>
        <v>1.1834245186601005</v>
      </c>
      <c r="O160">
        <v>7497.29</v>
      </c>
      <c r="P160">
        <v>7469.6313555926899</v>
      </c>
      <c r="Q160">
        <v>7078.0011907847202</v>
      </c>
      <c r="R160">
        <v>80.540984024893802</v>
      </c>
      <c r="S160" s="1">
        <f>(Table2[[#This Row],[Close Price]]-Table2[[#This Row],[20D EMA]])/Table2[[#This Row],[20D EMA]]</f>
        <v>7.1160379283714548E-2</v>
      </c>
      <c r="T160" s="1">
        <f>(Table2[[#This Row],[Close Price]]-Table2[[#This Row],[50D EMA]])/Table2[[#This Row],[50D EMA]]</f>
        <v>7.512668533329292E-2</v>
      </c>
      <c r="U160" s="1">
        <f>(Table2[[#This Row],[Close Price]]-Table2[[#This Row],[200D EMA]])/Table2[[#This Row],[200D EMA]]</f>
        <v>0.1346141069396522</v>
      </c>
      <c r="V160">
        <v>0.86846971814460705</v>
      </c>
      <c r="W160">
        <v>7861.9</v>
      </c>
      <c r="X160">
        <v>8085</v>
      </c>
      <c r="Y160">
        <v>7701</v>
      </c>
      <c r="Z160">
        <v>8085</v>
      </c>
      <c r="AA160">
        <v>7701</v>
      </c>
      <c r="AB160">
        <v>8085</v>
      </c>
      <c r="AC160" s="1">
        <f>(Table2[[#This Row],[Close Price]]/Table2[[#This Row],[Day Low]])-1</f>
        <v>2.1483356440555212E-2</v>
      </c>
      <c r="AD160" s="1">
        <f>(Table2[[#This Row],[Day High]]/Table2[[#This Row],[Close Price]])-1</f>
        <v>6.7490162872938519E-3</v>
      </c>
      <c r="AE160" s="1">
        <f>(Table2[[#This Row],[Close Price]]/Table2[[#This Row],[Current Week Low]])-1</f>
        <v>4.2825607064017612E-2</v>
      </c>
      <c r="AF160" s="1">
        <f>(Table2[[#This Row],[Current Week High]]/Table2[[#This Row],[Close Price]])-1</f>
        <v>6.7490162872938519E-3</v>
      </c>
      <c r="AG160" s="1">
        <f>(Table2[[#This Row],[Close Price]]/Table2[[#This Row],[Current Month Low]])-1</f>
        <v>4.2825607064017612E-2</v>
      </c>
      <c r="AH160" s="1">
        <f>(Table2[[#This Row],[Current Month High]]/Table2[[#This Row],[Close Price]])-1</f>
        <v>6.7490162872938519E-3</v>
      </c>
      <c r="AI160">
        <v>13.100811874284</v>
      </c>
      <c r="AJ160">
        <v>90.305572340904504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0.08</v>
      </c>
      <c r="AM160" t="s">
        <v>3219</v>
      </c>
      <c r="AN160">
        <v>14.33</v>
      </c>
      <c r="AO160" t="s">
        <v>3219</v>
      </c>
      <c r="AP160">
        <v>0.135997744933334</v>
      </c>
      <c r="AQ160">
        <f>(Table2[[#This Row],[Sharpe Ratio]]-AVERAGE(Table2[Sharpe Ratio]))/_xlfn.STDEV.P(Table2[Sharpe Ratio])</f>
        <v>0.89262153603948979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3.1038215545373449</v>
      </c>
      <c r="AS160">
        <f>_xlfn.RANK.AVG(Table2[[#This Row],[1Y Return vs Nifty Z-Score]],Table2[1Y Return vs Nifty Z-Score])</f>
        <v>111</v>
      </c>
      <c r="AT160">
        <f>_xlfn.RANK.AVG(Table2[[#This Row],[6M Return vs Nifty Z-Score]],Table2[6M Return vs Nifty Z-Score])</f>
        <v>392</v>
      </c>
      <c r="AU160">
        <f>_xlfn.RANK.AVG(Table2[[#This Row],[Sharpe Ratio Z-Score]],Table2[Sharpe Ratio Z-Score])</f>
        <v>134</v>
      </c>
      <c r="AV160">
        <f>(Table2[[#This Row],[Rank 1Y]]+Table2[[#This Row],[Rank 6M]]+Table2[[#This Row],[Rank Sharpe]])/3</f>
        <v>212.33333333333334</v>
      </c>
    </row>
    <row r="161" spans="1:48" x14ac:dyDescent="0.3">
      <c r="A161" t="s">
        <v>75</v>
      </c>
      <c r="B161" t="s">
        <v>76</v>
      </c>
      <c r="C161" t="s">
        <v>3181</v>
      </c>
      <c r="D161" t="s">
        <v>77</v>
      </c>
      <c r="E161">
        <v>302376.58462500002</v>
      </c>
      <c r="F161">
        <v>4521.3500000000004</v>
      </c>
      <c r="G161">
        <v>61.0864860099284</v>
      </c>
      <c r="H161">
        <f>(Table2[[#This Row],[1Y Return vs Nifty]]-AVERAGE(Table2[1Y Return vs Nifty]))/_xlfn.STDEV.P(Table2[1Y Return vs Nifty])</f>
        <v>0.81956507166480352</v>
      </c>
      <c r="I161">
        <v>3.9906807309803201</v>
      </c>
      <c r="J161">
        <f>(Table2[[#This Row],[1M Return vs Nifty]]-AVERAGE(Table2[1M Return vs Nifty]))/_xlfn.STDEV.P(Table2[1M Return vs Nifty])</f>
        <v>0.54218986562572558</v>
      </c>
      <c r="K161">
        <v>-7.4642008560144202</v>
      </c>
      <c r="L161">
        <f>(Table2[[#This Row],[6M Return vs Nifty]]-AVERAGE(Table2[6M Return vs Nifty]))/_xlfn.STDEV.P(Table2[6M Return vs Nifty])</f>
        <v>-0.52909017561512417</v>
      </c>
      <c r="M161">
        <v>2.5065995408694199</v>
      </c>
      <c r="N161">
        <f>(Table2[[#This Row],[1W Return vs Nifty]]-AVERAGE(Table2[1W Return vs Nifty]))/_xlfn.STDEV.P(Table2[1W Return vs Nifty])</f>
        <v>-9.266979150350721E-2</v>
      </c>
      <c r="O161">
        <v>4354.07</v>
      </c>
      <c r="P161">
        <v>4390.5362473205596</v>
      </c>
      <c r="Q161">
        <v>4150.54340934623</v>
      </c>
      <c r="R161">
        <v>71.981025295046194</v>
      </c>
      <c r="S161" s="1">
        <f>(Table2[[#This Row],[Close Price]]-Table2[[#This Row],[20D EMA]])/Table2[[#This Row],[20D EMA]]</f>
        <v>3.8419226149327107E-2</v>
      </c>
      <c r="T161" s="1">
        <f>(Table2[[#This Row],[Close Price]]-Table2[[#This Row],[50D EMA]])/Table2[[#This Row],[50D EMA]]</f>
        <v>2.9794481883454054E-2</v>
      </c>
      <c r="U161" s="1">
        <f>(Table2[[#This Row],[Close Price]]-Table2[[#This Row],[200D EMA]])/Table2[[#This Row],[200D EMA]]</f>
        <v>8.9339287433733344E-2</v>
      </c>
      <c r="V161">
        <v>1.05174276372811</v>
      </c>
      <c r="W161">
        <v>4490</v>
      </c>
      <c r="X161">
        <v>4627</v>
      </c>
      <c r="Y161">
        <v>4444</v>
      </c>
      <c r="Z161">
        <v>4627</v>
      </c>
      <c r="AA161">
        <v>4444</v>
      </c>
      <c r="AB161">
        <v>4627</v>
      </c>
      <c r="AC161" s="1">
        <f>(Table2[[#This Row],[Close Price]]/Table2[[#This Row],[Day Low]])-1</f>
        <v>6.9821826280624943E-3</v>
      </c>
      <c r="AD161" s="1">
        <f>(Table2[[#This Row],[Day High]]/Table2[[#This Row],[Close Price]])-1</f>
        <v>2.3366914748913503E-2</v>
      </c>
      <c r="AE161" s="1">
        <f>(Table2[[#This Row],[Close Price]]/Table2[[#This Row],[Current Week Low]])-1</f>
        <v>1.7405490549055047E-2</v>
      </c>
      <c r="AF161" s="1">
        <f>(Table2[[#This Row],[Current Week High]]/Table2[[#This Row],[Close Price]])-1</f>
        <v>2.3366914748913503E-2</v>
      </c>
      <c r="AG161" s="1">
        <f>(Table2[[#This Row],[Close Price]]/Table2[[#This Row],[Current Month Low]])-1</f>
        <v>1.7405490549055047E-2</v>
      </c>
      <c r="AH161" s="1">
        <f>(Table2[[#This Row],[Current Month High]]/Table2[[#This Row],[Close Price]])-1</f>
        <v>2.3366914748913503E-2</v>
      </c>
      <c r="AI161">
        <v>25.510079953996001</v>
      </c>
      <c r="AJ161">
        <v>82.828548321876198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0</v>
      </c>
      <c r="AM161">
        <v>0</v>
      </c>
      <c r="AN161">
        <v>10.63</v>
      </c>
      <c r="AO161" t="s">
        <v>3219</v>
      </c>
      <c r="AP161">
        <v>0.25278571912060299</v>
      </c>
      <c r="AQ161">
        <f>(Table2[[#This Row],[Sharpe Ratio]]-AVERAGE(Table2[Sharpe Ratio]))/_xlfn.STDEV.P(Table2[Sharpe Ratio])</f>
        <v>2.2482027468686931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115</v>
      </c>
      <c r="AT161">
        <f>_xlfn.RANK.AVG(Table2[[#This Row],[6M Return vs Nifty Z-Score]],Table2[6M Return vs Nifty Z-Score])</f>
        <v>515</v>
      </c>
      <c r="AU161">
        <f>_xlfn.RANK.AVG(Table2[[#This Row],[Sharpe Ratio Z-Score]],Table2[Sharpe Ratio Z-Score])</f>
        <v>8</v>
      </c>
      <c r="AV161">
        <f>(Table2[[#This Row],[Rank 1Y]]+Table2[[#This Row],[Rank 6M]]+Table2[[#This Row],[Rank Sharpe]])/3</f>
        <v>212.66666666666666</v>
      </c>
    </row>
    <row r="162" spans="1:48" x14ac:dyDescent="0.3">
      <c r="A162" t="s">
        <v>343</v>
      </c>
      <c r="B162" t="s">
        <v>344</v>
      </c>
      <c r="C162" t="s">
        <v>3186</v>
      </c>
      <c r="D162" t="s">
        <v>131</v>
      </c>
      <c r="E162">
        <v>76262.941226759998</v>
      </c>
      <c r="F162">
        <v>1770.55</v>
      </c>
      <c r="G162">
        <v>37.770132291379497</v>
      </c>
      <c r="H162">
        <f>(Table2[[#This Row],[1Y Return vs Nifty]]-AVERAGE(Table2[1Y Return vs Nifty]))/_xlfn.STDEV.P(Table2[1Y Return vs Nifty])</f>
        <v>0.36433202006284726</v>
      </c>
      <c r="I162">
        <v>3.16042791271764</v>
      </c>
      <c r="J162">
        <f>(Table2[[#This Row],[1M Return vs Nifty]]-AVERAGE(Table2[1M Return vs Nifty]))/_xlfn.STDEV.P(Table2[1M Return vs Nifty])</f>
        <v>0.45273113079763427</v>
      </c>
      <c r="K162">
        <v>5.3165869692110599</v>
      </c>
      <c r="L162">
        <f>(Table2[[#This Row],[6M Return vs Nifty]]-AVERAGE(Table2[6M Return vs Nifty]))/_xlfn.STDEV.P(Table2[6M Return vs Nifty])</f>
        <v>-0.15075381878209465</v>
      </c>
      <c r="M162">
        <v>2.2518572004517998</v>
      </c>
      <c r="N162">
        <f>(Table2[[#This Row],[1W Return vs Nifty]]-AVERAGE(Table2[1W Return vs Nifty]))/_xlfn.STDEV.P(Table2[1W Return vs Nifty])</f>
        <v>-0.14405012932076708</v>
      </c>
      <c r="O162">
        <v>1671.86</v>
      </c>
      <c r="P162">
        <v>1699.7353819669399</v>
      </c>
      <c r="Q162">
        <v>1569.7626707977699</v>
      </c>
      <c r="R162">
        <v>67.385136326981197</v>
      </c>
      <c r="S162" s="1">
        <f>(Table2[[#This Row],[Close Price]]-Table2[[#This Row],[20D EMA]])/Table2[[#This Row],[20D EMA]]</f>
        <v>5.9030062325792866E-2</v>
      </c>
      <c r="T162" s="1">
        <f>(Table2[[#This Row],[Close Price]]-Table2[[#This Row],[50D EMA]])/Table2[[#This Row],[50D EMA]]</f>
        <v>4.1662142698419967E-2</v>
      </c>
      <c r="U162" s="1">
        <f>(Table2[[#This Row],[Close Price]]-Table2[[#This Row],[200D EMA]])/Table2[[#This Row],[200D EMA]]</f>
        <v>0.12790935403005077</v>
      </c>
      <c r="V162">
        <v>0.88853192086056398</v>
      </c>
      <c r="W162">
        <v>1711.55</v>
      </c>
      <c r="X162">
        <v>1779.3</v>
      </c>
      <c r="Y162">
        <v>1615.9</v>
      </c>
      <c r="Z162">
        <v>1779.3</v>
      </c>
      <c r="AA162">
        <v>1615.9</v>
      </c>
      <c r="AB162">
        <v>1779.3</v>
      </c>
      <c r="AC162" s="1">
        <f>(Table2[[#This Row],[Close Price]]/Table2[[#This Row],[Day Low]])-1</f>
        <v>3.4471677719026594E-2</v>
      </c>
      <c r="AD162" s="1">
        <f>(Table2[[#This Row],[Day High]]/Table2[[#This Row],[Close Price]])-1</f>
        <v>4.9419671853379032E-3</v>
      </c>
      <c r="AE162" s="1">
        <f>(Table2[[#This Row],[Close Price]]/Table2[[#This Row],[Current Week Low]])-1</f>
        <v>9.5705179775976257E-2</v>
      </c>
      <c r="AF162" s="1">
        <f>(Table2[[#This Row],[Current Week High]]/Table2[[#This Row],[Close Price]])-1</f>
        <v>4.9419671853379032E-3</v>
      </c>
      <c r="AG162" s="1">
        <f>(Table2[[#This Row],[Close Price]]/Table2[[#This Row],[Current Month Low]])-1</f>
        <v>9.5705179775976257E-2</v>
      </c>
      <c r="AH162" s="1">
        <f>(Table2[[#This Row],[Current Month High]]/Table2[[#This Row],[Close Price]])-1</f>
        <v>4.9419671853379032E-3</v>
      </c>
      <c r="AI162">
        <v>17.183925898731999</v>
      </c>
      <c r="AJ162">
        <v>83.040421792618602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-7.0000000000000007E-2</v>
      </c>
      <c r="AM162" t="s">
        <v>3218</v>
      </c>
      <c r="AN162">
        <v>14.44</v>
      </c>
      <c r="AO162" t="s">
        <v>3219</v>
      </c>
      <c r="AP162">
        <v>0.15568400990192</v>
      </c>
      <c r="AQ162">
        <f>(Table2[[#This Row],[Sharpe Ratio]]-AVERAGE(Table2[Sharpe Ratio]))/_xlfn.STDEV.P(Table2[Sharpe Ratio])</f>
        <v>1.1211239232803965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197</v>
      </c>
      <c r="AT162">
        <f>_xlfn.RANK.AVG(Table2[[#This Row],[6M Return vs Nifty Z-Score]],Table2[6M Return vs Nifty Z-Score])</f>
        <v>344</v>
      </c>
      <c r="AU162">
        <f>_xlfn.RANK.AVG(Table2[[#This Row],[Sharpe Ratio Z-Score]],Table2[Sharpe Ratio Z-Score])</f>
        <v>97</v>
      </c>
      <c r="AV162">
        <f>(Table2[[#This Row],[Rank 1Y]]+Table2[[#This Row],[Rank 6M]]+Table2[[#This Row],[Rank Sharpe]])/3</f>
        <v>212.66666666666666</v>
      </c>
    </row>
    <row r="163" spans="1:48" x14ac:dyDescent="0.3">
      <c r="A163" t="s">
        <v>441</v>
      </c>
      <c r="B163" t="s">
        <v>442</v>
      </c>
      <c r="C163" t="s">
        <v>3173</v>
      </c>
      <c r="D163" t="s">
        <v>24</v>
      </c>
      <c r="E163">
        <v>52858.07990656</v>
      </c>
      <c r="F163">
        <v>215.44</v>
      </c>
      <c r="G163">
        <v>18.017747521861601</v>
      </c>
      <c r="H163">
        <f>(Table2[[#This Row],[1Y Return vs Nifty]]-AVERAGE(Table2[1Y Return vs Nifty]))/_xlfn.STDEV.P(Table2[1Y Return vs Nifty])</f>
        <v>-2.1317404524937311E-2</v>
      </c>
      <c r="I163">
        <v>0.737617894715767</v>
      </c>
      <c r="J163">
        <f>(Table2[[#This Row],[1M Return vs Nifty]]-AVERAGE(Table2[1M Return vs Nifty]))/_xlfn.STDEV.P(Table2[1M Return vs Nifty])</f>
        <v>0.19167628801756567</v>
      </c>
      <c r="K163">
        <v>27.5054693904601</v>
      </c>
      <c r="L163">
        <f>(Table2[[#This Row],[6M Return vs Nifty]]-AVERAGE(Table2[6M Return vs Nifty]))/_xlfn.STDEV.P(Table2[6M Return vs Nifty])</f>
        <v>0.50608056828775794</v>
      </c>
      <c r="M163">
        <v>-2.4973260013969401</v>
      </c>
      <c r="N163">
        <f>(Table2[[#This Row],[1W Return vs Nifty]]-AVERAGE(Table2[1W Return vs Nifty]))/_xlfn.STDEV.P(Table2[1W Return vs Nifty])</f>
        <v>-1.101938154008814</v>
      </c>
      <c r="O163">
        <v>207.61</v>
      </c>
      <c r="P163">
        <v>201.389372013318</v>
      </c>
      <c r="Q163">
        <v>182.400249478257</v>
      </c>
      <c r="R163">
        <v>69.750743729329699</v>
      </c>
      <c r="S163" s="1">
        <f>(Table2[[#This Row],[Close Price]]-Table2[[#This Row],[20D EMA]])/Table2[[#This Row],[20D EMA]]</f>
        <v>3.771494629353106E-2</v>
      </c>
      <c r="T163" s="1">
        <f>(Table2[[#This Row],[Close Price]]-Table2[[#This Row],[50D EMA]])/Table2[[#This Row],[50D EMA]]</f>
        <v>6.9768468148124652E-2</v>
      </c>
      <c r="U163" s="1">
        <f>(Table2[[#This Row],[Close Price]]-Table2[[#This Row],[200D EMA]])/Table2[[#This Row],[200D EMA]]</f>
        <v>0.18113873537043326</v>
      </c>
      <c r="V163">
        <v>1.0172058909981001</v>
      </c>
      <c r="W163">
        <v>209.27</v>
      </c>
      <c r="X163">
        <v>216.28</v>
      </c>
      <c r="Y163">
        <v>206.34</v>
      </c>
      <c r="Z163">
        <v>216.28</v>
      </c>
      <c r="AA163">
        <v>206.34</v>
      </c>
      <c r="AB163">
        <v>216.28</v>
      </c>
      <c r="AC163" s="1">
        <f>(Table2[[#This Row],[Close Price]]/Table2[[#This Row],[Day Low]])-1</f>
        <v>2.948344244277723E-2</v>
      </c>
      <c r="AD163" s="1">
        <f>(Table2[[#This Row],[Day High]]/Table2[[#This Row],[Close Price]])-1</f>
        <v>3.898997400668458E-3</v>
      </c>
      <c r="AE163" s="1">
        <f>(Table2[[#This Row],[Close Price]]/Table2[[#This Row],[Current Week Low]])-1</f>
        <v>4.4101967626247962E-2</v>
      </c>
      <c r="AF163" s="1">
        <f>(Table2[[#This Row],[Current Week High]]/Table2[[#This Row],[Close Price]])-1</f>
        <v>3.898997400668458E-3</v>
      </c>
      <c r="AG163" s="1">
        <f>(Table2[[#This Row],[Close Price]]/Table2[[#This Row],[Current Month Low]])-1</f>
        <v>4.4101967626247962E-2</v>
      </c>
      <c r="AH163" s="1">
        <f>(Table2[[#This Row],[Current Month High]]/Table2[[#This Row],[Close Price]])-1</f>
        <v>3.898997400668458E-3</v>
      </c>
      <c r="AI163">
        <v>0.38989974006684502</v>
      </c>
      <c r="AJ163">
        <v>54.54806312769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0.13</v>
      </c>
      <c r="AM163" t="s">
        <v>3219</v>
      </c>
      <c r="AN163">
        <v>9.3699999999999992</v>
      </c>
      <c r="AO163" t="s">
        <v>3219</v>
      </c>
      <c r="AP163">
        <v>0.11900093100261599</v>
      </c>
      <c r="AQ163">
        <f>(Table2[[#This Row],[Sharpe Ratio]]-AVERAGE(Table2[Sharpe Ratio]))/_xlfn.STDEV.P(Table2[Sharpe Ratio])</f>
        <v>0.69533614112805875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0.26983743889963097</v>
      </c>
      <c r="AS163">
        <f>_xlfn.RANK.AVG(Table2[[#This Row],[1Y Return vs Nifty Z-Score]],Table2[1Y Return vs Nifty Z-Score])</f>
        <v>312</v>
      </c>
      <c r="AT163">
        <f>_xlfn.RANK.AVG(Table2[[#This Row],[6M Return vs Nifty Z-Score]],Table2[6M Return vs Nifty Z-Score])</f>
        <v>158</v>
      </c>
      <c r="AU163">
        <f>_xlfn.RANK.AVG(Table2[[#This Row],[Sharpe Ratio Z-Score]],Table2[Sharpe Ratio Z-Score])</f>
        <v>170</v>
      </c>
      <c r="AV163">
        <f>(Table2[[#This Row],[Rank 1Y]]+Table2[[#This Row],[Rank 6M]]+Table2[[#This Row],[Rank Sharpe]])/3</f>
        <v>213.33333333333334</v>
      </c>
    </row>
    <row r="164" spans="1:48" x14ac:dyDescent="0.3">
      <c r="A164" t="s">
        <v>211</v>
      </c>
      <c r="B164" t="s">
        <v>212</v>
      </c>
      <c r="C164" t="s">
        <v>3173</v>
      </c>
      <c r="D164" t="s">
        <v>54</v>
      </c>
      <c r="E164">
        <v>117784.89019905</v>
      </c>
      <c r="F164">
        <v>3132.3</v>
      </c>
      <c r="G164">
        <v>32.386801378041099</v>
      </c>
      <c r="H164">
        <f>(Table2[[#This Row],[1Y Return vs Nifty]]-AVERAGE(Table2[1Y Return vs Nifty]))/_xlfn.STDEV.P(Table2[1Y Return vs Nifty])</f>
        <v>0.25922681411837756</v>
      </c>
      <c r="I164">
        <v>-1.8246549899086899</v>
      </c>
      <c r="J164">
        <f>(Table2[[#This Row],[1M Return vs Nifty]]-AVERAGE(Table2[1M Return vs Nifty]))/_xlfn.STDEV.P(Table2[1M Return vs Nifty])</f>
        <v>-8.4405509599779938E-2</v>
      </c>
      <c r="K164">
        <v>26.7517843356421</v>
      </c>
      <c r="L164">
        <f>(Table2[[#This Row],[6M Return vs Nifty]]-AVERAGE(Table2[6M Return vs Nifty]))/_xlfn.STDEV.P(Table2[6M Return vs Nifty])</f>
        <v>0.4837700142171748</v>
      </c>
      <c r="M164">
        <v>3.3727040275415399</v>
      </c>
      <c r="N164">
        <f>(Table2[[#This Row],[1W Return vs Nifty]]-AVERAGE(Table2[1W Return vs Nifty]))/_xlfn.STDEV.P(Table2[1W Return vs Nifty])</f>
        <v>8.2019429916474401E-2</v>
      </c>
      <c r="O164">
        <v>3044.19</v>
      </c>
      <c r="P164">
        <v>3110.5551657983901</v>
      </c>
      <c r="Q164">
        <v>2839.9281133786399</v>
      </c>
      <c r="R164">
        <v>65.540720171193598</v>
      </c>
      <c r="S164" s="1">
        <f>(Table2[[#This Row],[Close Price]]-Table2[[#This Row],[20D EMA]])/Table2[[#This Row],[20D EMA]]</f>
        <v>2.8943659889822951E-2</v>
      </c>
      <c r="T164" s="1">
        <f>(Table2[[#This Row],[Close Price]]-Table2[[#This Row],[50D EMA]])/Table2[[#This Row],[50D EMA]]</f>
        <v>6.9906602013370088E-3</v>
      </c>
      <c r="U164" s="1">
        <f>(Table2[[#This Row],[Close Price]]-Table2[[#This Row],[200D EMA]])/Table2[[#This Row],[200D EMA]]</f>
        <v>0.10295045330338584</v>
      </c>
      <c r="V164">
        <v>1.1480025601175701</v>
      </c>
      <c r="W164">
        <v>3119.7</v>
      </c>
      <c r="X164">
        <v>3173.45</v>
      </c>
      <c r="Y164">
        <v>3010.7</v>
      </c>
      <c r="Z164">
        <v>3206.9</v>
      </c>
      <c r="AA164">
        <v>3010.7</v>
      </c>
      <c r="AB164">
        <v>3206.9</v>
      </c>
      <c r="AC164" s="1">
        <f>(Table2[[#This Row],[Close Price]]/Table2[[#This Row],[Day Low]])-1</f>
        <v>4.0388498894126101E-3</v>
      </c>
      <c r="AD164" s="1">
        <f>(Table2[[#This Row],[Day High]]/Table2[[#This Row],[Close Price]])-1</f>
        <v>1.3137311240940974E-2</v>
      </c>
      <c r="AE164" s="1">
        <f>(Table2[[#This Row],[Close Price]]/Table2[[#This Row],[Current Week Low]])-1</f>
        <v>4.038927824094074E-2</v>
      </c>
      <c r="AF164" s="1">
        <f>(Table2[[#This Row],[Current Week High]]/Table2[[#This Row],[Close Price]])-1</f>
        <v>2.3816364971426696E-2</v>
      </c>
      <c r="AG164" s="1">
        <f>(Table2[[#This Row],[Close Price]]/Table2[[#This Row],[Current Month Low]])-1</f>
        <v>4.038927824094074E-2</v>
      </c>
      <c r="AH164" s="1">
        <f>(Table2[[#This Row],[Current Month High]]/Table2[[#This Row],[Close Price]])-1</f>
        <v>2.3816364971426696E-2</v>
      </c>
      <c r="AI164">
        <v>16.599623280017799</v>
      </c>
      <c r="AJ164">
        <v>58.838742393509101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-0.09</v>
      </c>
      <c r="AM164" t="s">
        <v>3218</v>
      </c>
      <c r="AN164">
        <v>10.97</v>
      </c>
      <c r="AO164" t="s">
        <v>3219</v>
      </c>
      <c r="AP164">
        <v>9.1462630646090004E-2</v>
      </c>
      <c r="AQ164">
        <f>(Table2[[#This Row],[Sharpe Ratio]]-AVERAGE(Table2[Sharpe Ratio]))/_xlfn.STDEV.P(Table2[Sharpe Ratio])</f>
        <v>0.37569361970184878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227</v>
      </c>
      <c r="AT164">
        <f>_xlfn.RANK.AVG(Table2[[#This Row],[6M Return vs Nifty Z-Score]],Table2[6M Return vs Nifty Z-Score])</f>
        <v>162</v>
      </c>
      <c r="AU164">
        <f>_xlfn.RANK.AVG(Table2[[#This Row],[Sharpe Ratio Z-Score]],Table2[Sharpe Ratio Z-Score])</f>
        <v>253</v>
      </c>
      <c r="AV164">
        <f>(Table2[[#This Row],[Rank 1Y]]+Table2[[#This Row],[Rank 6M]]+Table2[[#This Row],[Rank Sharpe]])/3</f>
        <v>214</v>
      </c>
    </row>
    <row r="165" spans="1:48" x14ac:dyDescent="0.3">
      <c r="A165" t="s">
        <v>625</v>
      </c>
      <c r="B165" t="s">
        <v>626</v>
      </c>
      <c r="C165" t="s">
        <v>3175</v>
      </c>
      <c r="D165" t="s">
        <v>235</v>
      </c>
      <c r="E165">
        <v>31386.602396400001</v>
      </c>
      <c r="F165">
        <v>2346</v>
      </c>
      <c r="G165">
        <v>26.286324773099501</v>
      </c>
      <c r="H165">
        <f>(Table2[[#This Row],[1Y Return vs Nifty]]-AVERAGE(Table2[1Y Return vs Nifty]))/_xlfn.STDEV.P(Table2[1Y Return vs Nifty])</f>
        <v>0.14011991538898472</v>
      </c>
      <c r="I165">
        <v>-2.2789193790842699</v>
      </c>
      <c r="J165">
        <f>(Table2[[#This Row],[1M Return vs Nifty]]-AVERAGE(Table2[1M Return vs Nifty]))/_xlfn.STDEV.P(Table2[1M Return vs Nifty])</f>
        <v>-0.13335194692490548</v>
      </c>
      <c r="K165">
        <v>37.4245026920794</v>
      </c>
      <c r="L165">
        <f>(Table2[[#This Row],[6M Return vs Nifty]]-AVERAGE(Table2[6M Return vs Nifty]))/_xlfn.STDEV.P(Table2[6M Return vs Nifty])</f>
        <v>0.79970338512486761</v>
      </c>
      <c r="M165">
        <v>0.17645489085836599</v>
      </c>
      <c r="N165">
        <f>(Table2[[#This Row],[1W Return vs Nifty]]-AVERAGE(Table2[1W Return vs Nifty]))/_xlfn.STDEV.P(Table2[1W Return vs Nifty])</f>
        <v>-0.56264906186891228</v>
      </c>
      <c r="O165">
        <v>2341.04</v>
      </c>
      <c r="P165">
        <v>2243.27586384497</v>
      </c>
      <c r="Q165">
        <v>1913.6167980217101</v>
      </c>
      <c r="R165">
        <v>47.528161538535699</v>
      </c>
      <c r="S165" s="1">
        <f>(Table2[[#This Row],[Close Price]]-Table2[[#This Row],[20D EMA]])/Table2[[#This Row],[20D EMA]]</f>
        <v>2.1187164678946263E-3</v>
      </c>
      <c r="T165" s="1">
        <f>(Table2[[#This Row],[Close Price]]-Table2[[#This Row],[50D EMA]])/Table2[[#This Row],[50D EMA]]</f>
        <v>4.5792021307161514E-2</v>
      </c>
      <c r="U165" s="1">
        <f>(Table2[[#This Row],[Close Price]]-Table2[[#This Row],[200D EMA]])/Table2[[#This Row],[200D EMA]]</f>
        <v>0.22595077678315012</v>
      </c>
      <c r="V165">
        <v>0.70660519797771504</v>
      </c>
      <c r="W165">
        <v>2340</v>
      </c>
      <c r="X165">
        <v>2404.1999999999998</v>
      </c>
      <c r="Y165">
        <v>2340</v>
      </c>
      <c r="Z165">
        <v>2473.6999999999998</v>
      </c>
      <c r="AA165">
        <v>2340</v>
      </c>
      <c r="AB165">
        <v>2473.6999999999998</v>
      </c>
      <c r="AC165" s="1">
        <f>(Table2[[#This Row],[Close Price]]/Table2[[#This Row],[Day Low]])-1</f>
        <v>2.564102564102555E-3</v>
      </c>
      <c r="AD165" s="1">
        <f>(Table2[[#This Row],[Day High]]/Table2[[#This Row],[Close Price]])-1</f>
        <v>2.4808184143222389E-2</v>
      </c>
      <c r="AE165" s="1">
        <f>(Table2[[#This Row],[Close Price]]/Table2[[#This Row],[Current Week Low]])-1</f>
        <v>2.564102564102555E-3</v>
      </c>
      <c r="AF165" s="1">
        <f>(Table2[[#This Row],[Current Week High]]/Table2[[#This Row],[Close Price]])-1</f>
        <v>5.4433077578857514E-2</v>
      </c>
      <c r="AG165" s="1">
        <f>(Table2[[#This Row],[Close Price]]/Table2[[#This Row],[Current Month Low]])-1</f>
        <v>2.564102564102555E-3</v>
      </c>
      <c r="AH165" s="1">
        <f>(Table2[[#This Row],[Current Month High]]/Table2[[#This Row],[Close Price]])-1</f>
        <v>5.4433077578857514E-2</v>
      </c>
      <c r="AI165">
        <v>7.5873827791986299</v>
      </c>
      <c r="AJ165">
        <v>64.073154526698602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0.25</v>
      </c>
      <c r="AM165" t="s">
        <v>3219</v>
      </c>
      <c r="AN165">
        <v>4.3099999999999996</v>
      </c>
      <c r="AO165" t="s">
        <v>3219</v>
      </c>
      <c r="AP165">
        <v>9.0201079318520005E-2</v>
      </c>
      <c r="AQ165">
        <f>(Table2[[#This Row],[Sharpe Ratio]]-AVERAGE(Table2[Sharpe Ratio]))/_xlfn.STDEV.P(Table2[Sharpe Ratio])</f>
        <v>0.36105054289491373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0.60487283461494845</v>
      </c>
      <c r="AS165">
        <f>_xlfn.RANK.AVG(Table2[[#This Row],[1Y Return vs Nifty Z-Score]],Table2[1Y Return vs Nifty Z-Score])</f>
        <v>266</v>
      </c>
      <c r="AT165">
        <f>_xlfn.RANK.AVG(Table2[[#This Row],[6M Return vs Nifty Z-Score]],Table2[6M Return vs Nifty Z-Score])</f>
        <v>120</v>
      </c>
      <c r="AU165">
        <f>_xlfn.RANK.AVG(Table2[[#This Row],[Sharpe Ratio Z-Score]],Table2[Sharpe Ratio Z-Score])</f>
        <v>257</v>
      </c>
      <c r="AV165">
        <f>(Table2[[#This Row],[Rank 1Y]]+Table2[[#This Row],[Rank 6M]]+Table2[[#This Row],[Rank Sharpe]])/3</f>
        <v>214.33333333333334</v>
      </c>
    </row>
    <row r="166" spans="1:48" x14ac:dyDescent="0.3">
      <c r="A166" t="s">
        <v>712</v>
      </c>
      <c r="B166" t="s">
        <v>713</v>
      </c>
      <c r="C166" t="s">
        <v>3172</v>
      </c>
      <c r="D166" t="s">
        <v>714</v>
      </c>
      <c r="E166">
        <v>24962.503121000002</v>
      </c>
      <c r="F166">
        <v>1778.5</v>
      </c>
      <c r="G166">
        <v>38.244348647771702</v>
      </c>
      <c r="H166">
        <f>(Table2[[#This Row],[1Y Return vs Nifty]]-AVERAGE(Table2[1Y Return vs Nifty]))/_xlfn.STDEV.P(Table2[1Y Return vs Nifty])</f>
        <v>0.37359071298052443</v>
      </c>
      <c r="I166">
        <v>14.991580514270799</v>
      </c>
      <c r="J166">
        <f>(Table2[[#This Row],[1M Return vs Nifty]]-AVERAGE(Table2[1M Return vs Nifty]))/_xlfn.STDEV.P(Table2[1M Return vs Nifty])</f>
        <v>1.727523483213552</v>
      </c>
      <c r="K166">
        <v>51.707513343059297</v>
      </c>
      <c r="L166">
        <f>(Table2[[#This Row],[6M Return vs Nifty]]-AVERAGE(Table2[6M Return vs Nifty]))/_xlfn.STDEV.P(Table2[6M Return vs Nifty])</f>
        <v>1.2225084804127833</v>
      </c>
      <c r="M166">
        <v>10.544961284518701</v>
      </c>
      <c r="N166">
        <f>(Table2[[#This Row],[1W Return vs Nifty]]-AVERAGE(Table2[1W Return vs Nifty]))/_xlfn.STDEV.P(Table2[1W Return vs Nifty])</f>
        <v>1.528630151053944</v>
      </c>
      <c r="O166">
        <v>1625.34</v>
      </c>
      <c r="P166">
        <v>1581.28593157515</v>
      </c>
      <c r="Q166">
        <v>1412.6328840255101</v>
      </c>
      <c r="R166">
        <v>83.176557536499203</v>
      </c>
      <c r="S166" s="1">
        <f>(Table2[[#This Row],[Close Price]]-Table2[[#This Row],[20D EMA]])/Table2[[#This Row],[20D EMA]]</f>
        <v>9.4232591334736174E-2</v>
      </c>
      <c r="T166" s="1">
        <f>(Table2[[#This Row],[Close Price]]-Table2[[#This Row],[50D EMA]])/Table2[[#This Row],[50D EMA]]</f>
        <v>0.12471752545626026</v>
      </c>
      <c r="U166" s="1">
        <f>(Table2[[#This Row],[Close Price]]-Table2[[#This Row],[200D EMA]])/Table2[[#This Row],[200D EMA]]</f>
        <v>0.25899660139009117</v>
      </c>
      <c r="V166">
        <v>2.3551389675363801</v>
      </c>
      <c r="W166">
        <v>1761</v>
      </c>
      <c r="X166">
        <v>1815</v>
      </c>
      <c r="Y166">
        <v>1595.05</v>
      </c>
      <c r="Z166">
        <v>1815</v>
      </c>
      <c r="AA166">
        <v>1595.05</v>
      </c>
      <c r="AB166">
        <v>1815</v>
      </c>
      <c r="AC166" s="1">
        <f>(Table2[[#This Row],[Close Price]]/Table2[[#This Row],[Day Low]])-1</f>
        <v>9.9375354911981351E-3</v>
      </c>
      <c r="AD166" s="1">
        <f>(Table2[[#This Row],[Day High]]/Table2[[#This Row],[Close Price]])-1</f>
        <v>2.0522912566769858E-2</v>
      </c>
      <c r="AE166" s="1">
        <f>(Table2[[#This Row],[Close Price]]/Table2[[#This Row],[Current Week Low]])-1</f>
        <v>0.1150120685871916</v>
      </c>
      <c r="AF166" s="1">
        <f>(Table2[[#This Row],[Current Week High]]/Table2[[#This Row],[Close Price]])-1</f>
        <v>2.0522912566769858E-2</v>
      </c>
      <c r="AG166" s="1">
        <f>(Table2[[#This Row],[Close Price]]/Table2[[#This Row],[Current Month Low]])-1</f>
        <v>0.1150120685871916</v>
      </c>
      <c r="AH166" s="1">
        <f>(Table2[[#This Row],[Current Month High]]/Table2[[#This Row],[Close Price]])-1</f>
        <v>2.0522912566769858E-2</v>
      </c>
      <c r="AI166">
        <v>2.05229125667698</v>
      </c>
      <c r="AJ166">
        <v>78.170707273091494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0.11</v>
      </c>
      <c r="AM166" t="s">
        <v>3219</v>
      </c>
      <c r="AN166">
        <v>12.55</v>
      </c>
      <c r="AO166" t="s">
        <v>3219</v>
      </c>
      <c r="AP166">
        <v>5.0062018980719998E-2</v>
      </c>
      <c r="AQ166">
        <f>(Table2[[#This Row],[Sharpe Ratio]]-AVERAGE(Table2[Sharpe Ratio]))/_xlfn.STDEV.P(Table2[Sharpe Ratio])</f>
        <v>-0.10485150218219651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4.7474013254786076</v>
      </c>
      <c r="AS166">
        <f>_xlfn.RANK.AVG(Table2[[#This Row],[1Y Return vs Nifty Z-Score]],Table2[1Y Return vs Nifty Z-Score])</f>
        <v>191</v>
      </c>
      <c r="AT166">
        <f>_xlfn.RANK.AVG(Table2[[#This Row],[6M Return vs Nifty Z-Score]],Table2[6M Return vs Nifty Z-Score])</f>
        <v>76</v>
      </c>
      <c r="AU166">
        <f>_xlfn.RANK.AVG(Table2[[#This Row],[Sharpe Ratio Z-Score]],Table2[Sharpe Ratio Z-Score])</f>
        <v>380</v>
      </c>
      <c r="AV166">
        <f>(Table2[[#This Row],[Rank 1Y]]+Table2[[#This Row],[Rank 6M]]+Table2[[#This Row],[Rank Sharpe]])/3</f>
        <v>215.66666666666666</v>
      </c>
    </row>
    <row r="167" spans="1:48" x14ac:dyDescent="0.3">
      <c r="A167" t="s">
        <v>407</v>
      </c>
      <c r="B167" t="s">
        <v>408</v>
      </c>
      <c r="C167" t="s">
        <v>3172</v>
      </c>
      <c r="D167" t="s">
        <v>21</v>
      </c>
      <c r="E167">
        <v>58608.268297150003</v>
      </c>
      <c r="F167">
        <v>8765.9</v>
      </c>
      <c r="G167">
        <v>35.324174204337702</v>
      </c>
      <c r="H167">
        <f>(Table2[[#This Row],[1Y Return vs Nifty]]-AVERAGE(Table2[1Y Return vs Nifty]))/_xlfn.STDEV.P(Table2[1Y Return vs Nifty])</f>
        <v>0.31657665584529765</v>
      </c>
      <c r="I167">
        <v>13.091528238191</v>
      </c>
      <c r="J167">
        <f>(Table2[[#This Row],[1M Return vs Nifty]]-AVERAGE(Table2[1M Return vs Nifty]))/_xlfn.STDEV.P(Table2[1M Return vs Nifty])</f>
        <v>1.5227951534970536</v>
      </c>
      <c r="K167">
        <v>64.681917253023698</v>
      </c>
      <c r="L167">
        <f>(Table2[[#This Row],[6M Return vs Nifty]]-AVERAGE(Table2[6M Return vs Nifty]))/_xlfn.STDEV.P(Table2[6M Return vs Nifty])</f>
        <v>1.6065762526425869</v>
      </c>
      <c r="M167">
        <v>0.34658503208498098</v>
      </c>
      <c r="N167">
        <f>(Table2[[#This Row],[1W Return vs Nifty]]-AVERAGE(Table2[1W Return vs Nifty]))/_xlfn.STDEV.P(Table2[1W Return vs Nifty])</f>
        <v>-0.52833460862650572</v>
      </c>
      <c r="O167">
        <v>8323.5300000000007</v>
      </c>
      <c r="P167">
        <v>7766.9621689217502</v>
      </c>
      <c r="Q167">
        <v>6551.82007005796</v>
      </c>
      <c r="R167">
        <v>89.159223712478607</v>
      </c>
      <c r="S167" s="1">
        <f>(Table2[[#This Row],[Close Price]]-Table2[[#This Row],[20D EMA]])/Table2[[#This Row],[20D EMA]]</f>
        <v>5.3146922039086657E-2</v>
      </c>
      <c r="T167" s="1">
        <f>(Table2[[#This Row],[Close Price]]-Table2[[#This Row],[50D EMA]])/Table2[[#This Row],[50D EMA]]</f>
        <v>0.12861371142959066</v>
      </c>
      <c r="U167" s="1">
        <f>(Table2[[#This Row],[Close Price]]-Table2[[#This Row],[200D EMA]])/Table2[[#This Row],[200D EMA]]</f>
        <v>0.33793356750751746</v>
      </c>
      <c r="V167">
        <v>0.63677658425755002</v>
      </c>
      <c r="W167">
        <v>8678.2000000000007</v>
      </c>
      <c r="X167">
        <v>8775</v>
      </c>
      <c r="Y167">
        <v>8595</v>
      </c>
      <c r="Z167">
        <v>8775</v>
      </c>
      <c r="AA167">
        <v>8595</v>
      </c>
      <c r="AB167">
        <v>8775</v>
      </c>
      <c r="AC167" s="1">
        <f>(Table2[[#This Row],[Close Price]]/Table2[[#This Row],[Day Low]])-1</f>
        <v>1.0105782305086075E-2</v>
      </c>
      <c r="AD167" s="1">
        <f>(Table2[[#This Row],[Day High]]/Table2[[#This Row],[Close Price]])-1</f>
        <v>1.0381135992882928E-3</v>
      </c>
      <c r="AE167" s="1">
        <f>(Table2[[#This Row],[Close Price]]/Table2[[#This Row],[Current Week Low]])-1</f>
        <v>1.9883653286794534E-2</v>
      </c>
      <c r="AF167" s="1">
        <f>(Table2[[#This Row],[Current Week High]]/Table2[[#This Row],[Close Price]])-1</f>
        <v>1.0381135992882928E-3</v>
      </c>
      <c r="AG167" s="1">
        <f>(Table2[[#This Row],[Close Price]]/Table2[[#This Row],[Current Month Low]])-1</f>
        <v>1.9883653286794534E-2</v>
      </c>
      <c r="AH167" s="1">
        <f>(Table2[[#This Row],[Current Month High]]/Table2[[#This Row],[Close Price]])-1</f>
        <v>1.0381135992882928E-3</v>
      </c>
      <c r="AI167">
        <v>0.10381135992882901</v>
      </c>
      <c r="AJ167">
        <v>104.464400256574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0.23</v>
      </c>
      <c r="AM167" t="s">
        <v>3219</v>
      </c>
      <c r="AN167">
        <v>8.57</v>
      </c>
      <c r="AO167" t="s">
        <v>3219</v>
      </c>
      <c r="AP167">
        <v>4.9135351375051997E-2</v>
      </c>
      <c r="AQ167">
        <f>(Table2[[#This Row],[Sharpe Ratio]]-AVERAGE(Table2[Sharpe Ratio]))/_xlfn.STDEV.P(Table2[Sharpe Ratio])</f>
        <v>-0.11560751712011605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2.8020059362383165</v>
      </c>
      <c r="AS167">
        <f>_xlfn.RANK.AVG(Table2[[#This Row],[1Y Return vs Nifty Z-Score]],Table2[1Y Return vs Nifty Z-Score])</f>
        <v>210</v>
      </c>
      <c r="AT167">
        <f>_xlfn.RANK.AVG(Table2[[#This Row],[6M Return vs Nifty Z-Score]],Table2[6M Return vs Nifty Z-Score])</f>
        <v>53</v>
      </c>
      <c r="AU167">
        <f>_xlfn.RANK.AVG(Table2[[#This Row],[Sharpe Ratio Z-Score]],Table2[Sharpe Ratio Z-Score])</f>
        <v>386</v>
      </c>
      <c r="AV167">
        <f>(Table2[[#This Row],[Rank 1Y]]+Table2[[#This Row],[Rank 6M]]+Table2[[#This Row],[Rank Sharpe]])/3</f>
        <v>216.33333333333334</v>
      </c>
    </row>
    <row r="168" spans="1:48" x14ac:dyDescent="0.3">
      <c r="A168" t="s">
        <v>1072</v>
      </c>
      <c r="B168" t="s">
        <v>1073</v>
      </c>
      <c r="C168" t="s">
        <v>3187</v>
      </c>
      <c r="D168" t="s">
        <v>495</v>
      </c>
      <c r="E168">
        <v>12494.94110357</v>
      </c>
      <c r="F168">
        <v>790.55</v>
      </c>
      <c r="G168">
        <v>59.323148263411603</v>
      </c>
      <c r="H168">
        <f>(Table2[[#This Row],[1Y Return vs Nifty]]-AVERAGE(Table2[1Y Return vs Nifty]))/_xlfn.STDEV.P(Table2[1Y Return vs Nifty])</f>
        <v>0.78513732052320195</v>
      </c>
      <c r="I168">
        <v>6.7756284269783604</v>
      </c>
      <c r="J168">
        <f>(Table2[[#This Row],[1M Return vs Nifty]]-AVERAGE(Table2[1M Return vs Nifty]))/_xlfn.STDEV.P(Table2[1M Return vs Nifty])</f>
        <v>0.84226460426704519</v>
      </c>
      <c r="K168">
        <v>53.722898680460098</v>
      </c>
      <c r="L168">
        <f>(Table2[[#This Row],[6M Return vs Nifty]]-AVERAGE(Table2[6M Return vs Nifty]))/_xlfn.STDEV.P(Table2[6M Return vs Nifty])</f>
        <v>1.2821678344834291</v>
      </c>
      <c r="M168">
        <v>2.9364442357665701</v>
      </c>
      <c r="N168">
        <f>(Table2[[#This Row],[1W Return vs Nifty]]-AVERAGE(Table2[1W Return vs Nifty]))/_xlfn.STDEV.P(Table2[1W Return vs Nifty])</f>
        <v>-5.9721283016779163E-3</v>
      </c>
      <c r="O168">
        <v>733.64</v>
      </c>
      <c r="P168">
        <v>719.17805325730797</v>
      </c>
      <c r="Q168">
        <v>626.11413137628801</v>
      </c>
      <c r="R168">
        <v>75.082551505555799</v>
      </c>
      <c r="S168" s="1">
        <f>(Table2[[#This Row],[Close Price]]-Table2[[#This Row],[20D EMA]])/Table2[[#This Row],[20D EMA]]</f>
        <v>7.7572106210130262E-2</v>
      </c>
      <c r="T168" s="1">
        <f>(Table2[[#This Row],[Close Price]]-Table2[[#This Row],[50D EMA]])/Table2[[#This Row],[50D EMA]]</f>
        <v>9.9240996606380721E-2</v>
      </c>
      <c r="U168" s="1">
        <f>(Table2[[#This Row],[Close Price]]-Table2[[#This Row],[200D EMA]])/Table2[[#This Row],[200D EMA]]</f>
        <v>0.26262922426340785</v>
      </c>
      <c r="V168">
        <v>0.47838050618606598</v>
      </c>
      <c r="W168">
        <v>770.05</v>
      </c>
      <c r="X168">
        <v>822.5</v>
      </c>
      <c r="Y168">
        <v>770.05</v>
      </c>
      <c r="Z168">
        <v>822.5</v>
      </c>
      <c r="AA168">
        <v>770.05</v>
      </c>
      <c r="AB168">
        <v>822.5</v>
      </c>
      <c r="AC168" s="1">
        <f>(Table2[[#This Row],[Close Price]]/Table2[[#This Row],[Day Low]])-1</f>
        <v>2.6621647944938598E-2</v>
      </c>
      <c r="AD168" s="1">
        <f>(Table2[[#This Row],[Day High]]/Table2[[#This Row],[Close Price]])-1</f>
        <v>4.0414901018278382E-2</v>
      </c>
      <c r="AE168" s="1">
        <f>(Table2[[#This Row],[Close Price]]/Table2[[#This Row],[Current Week Low]])-1</f>
        <v>2.6621647944938598E-2</v>
      </c>
      <c r="AF168" s="1">
        <f>(Table2[[#This Row],[Current Week High]]/Table2[[#This Row],[Close Price]])-1</f>
        <v>4.0414901018278382E-2</v>
      </c>
      <c r="AG168" s="1">
        <f>(Table2[[#This Row],[Close Price]]/Table2[[#This Row],[Current Month Low]])-1</f>
        <v>2.6621647944938598E-2</v>
      </c>
      <c r="AH168" s="1">
        <f>(Table2[[#This Row],[Current Month High]]/Table2[[#This Row],[Close Price]])-1</f>
        <v>4.0414901018278382E-2</v>
      </c>
      <c r="AI168">
        <v>5.8756561887293604</v>
      </c>
      <c r="AJ168">
        <v>88.226190476190396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0.16</v>
      </c>
      <c r="AM168" t="s">
        <v>3219</v>
      </c>
      <c r="AN168">
        <v>20.399999999999999</v>
      </c>
      <c r="AO168" t="s">
        <v>3219</v>
      </c>
      <c r="AP168">
        <v>2.0030793633414E-2</v>
      </c>
      <c r="AQ168">
        <f>(Table2[[#This Row],[Sharpe Ratio]]-AVERAGE(Table2[Sharpe Ratio]))/_xlfn.STDEV.P(Table2[Sharpe Ratio])</f>
        <v>-0.45342989907867665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2.4501677318933215</v>
      </c>
      <c r="AS168">
        <f>_xlfn.RANK.AVG(Table2[[#This Row],[1Y Return vs Nifty Z-Score]],Table2[1Y Return vs Nifty Z-Score])</f>
        <v>121</v>
      </c>
      <c r="AT168">
        <f>_xlfn.RANK.AVG(Table2[[#This Row],[6M Return vs Nifty Z-Score]],Table2[6M Return vs Nifty Z-Score])</f>
        <v>72</v>
      </c>
      <c r="AU168">
        <f>_xlfn.RANK.AVG(Table2[[#This Row],[Sharpe Ratio Z-Score]],Table2[Sharpe Ratio Z-Score])</f>
        <v>458</v>
      </c>
      <c r="AV168">
        <f>(Table2[[#This Row],[Rank 1Y]]+Table2[[#This Row],[Rank 6M]]+Table2[[#This Row],[Rank Sharpe]])/3</f>
        <v>217</v>
      </c>
    </row>
    <row r="169" spans="1:48" x14ac:dyDescent="0.3">
      <c r="A169" t="s">
        <v>1138</v>
      </c>
      <c r="B169" t="s">
        <v>1139</v>
      </c>
      <c r="C169" t="s">
        <v>3181</v>
      </c>
      <c r="D169" t="s">
        <v>271</v>
      </c>
      <c r="E169">
        <v>11248.666989200001</v>
      </c>
      <c r="F169">
        <v>1711.9</v>
      </c>
      <c r="G169">
        <v>184.34544355817701</v>
      </c>
      <c r="H169">
        <f>(Table2[[#This Row],[1Y Return vs Nifty]]-AVERAGE(Table2[1Y Return vs Nifty]))/_xlfn.STDEV.P(Table2[1Y Return vs Nifty])</f>
        <v>3.2260970731641061</v>
      </c>
      <c r="I169">
        <v>0.25326422008532301</v>
      </c>
      <c r="J169">
        <f>(Table2[[#This Row],[1M Return vs Nifty]]-AVERAGE(Table2[1M Return vs Nifty]))/_xlfn.STDEV.P(Table2[1M Return vs Nifty])</f>
        <v>0.13948776665554885</v>
      </c>
      <c r="K169">
        <v>42.034521797242199</v>
      </c>
      <c r="L169">
        <f>(Table2[[#This Row],[6M Return vs Nifty]]-AVERAGE(Table2[6M Return vs Nifty]))/_xlfn.STDEV.P(Table2[6M Return vs Nifty])</f>
        <v>0.93616898153634598</v>
      </c>
      <c r="M169">
        <v>2.1585301642700099</v>
      </c>
      <c r="N169">
        <f>(Table2[[#This Row],[1W Return vs Nifty]]-AVERAGE(Table2[1W Return vs Nifty]))/_xlfn.STDEV.P(Table2[1W Return vs Nifty])</f>
        <v>-0.16287375572948609</v>
      </c>
      <c r="O169">
        <v>1647.49</v>
      </c>
      <c r="P169">
        <v>1536.8508336222201</v>
      </c>
      <c r="Q169">
        <v>1234.57698043759</v>
      </c>
      <c r="R169">
        <v>74.798417845342101</v>
      </c>
      <c r="S169" s="1">
        <f>(Table2[[#This Row],[Close Price]]-Table2[[#This Row],[20D EMA]])/Table2[[#This Row],[20D EMA]]</f>
        <v>3.9095836697036146E-2</v>
      </c>
      <c r="T169" s="1">
        <f>(Table2[[#This Row],[Close Price]]-Table2[[#This Row],[50D EMA]])/Table2[[#This Row],[50D EMA]]</f>
        <v>0.11390120794300171</v>
      </c>
      <c r="U169" s="1">
        <f>(Table2[[#This Row],[Close Price]]-Table2[[#This Row],[200D EMA]])/Table2[[#This Row],[200D EMA]]</f>
        <v>0.38662880251762444</v>
      </c>
      <c r="V169">
        <v>0.86050264981087499</v>
      </c>
      <c r="W169">
        <v>1704</v>
      </c>
      <c r="X169">
        <v>1817</v>
      </c>
      <c r="Y169">
        <v>1704</v>
      </c>
      <c r="Z169">
        <v>1817</v>
      </c>
      <c r="AA169">
        <v>1704</v>
      </c>
      <c r="AB169">
        <v>1817</v>
      </c>
      <c r="AC169" s="1">
        <f>(Table2[[#This Row],[Close Price]]/Table2[[#This Row],[Day Low]])-1</f>
        <v>4.6361502347418426E-3</v>
      </c>
      <c r="AD169" s="1">
        <f>(Table2[[#This Row],[Day High]]/Table2[[#This Row],[Close Price]])-1</f>
        <v>6.1393773000759433E-2</v>
      </c>
      <c r="AE169" s="1">
        <f>(Table2[[#This Row],[Close Price]]/Table2[[#This Row],[Current Week Low]])-1</f>
        <v>4.6361502347418426E-3</v>
      </c>
      <c r="AF169" s="1">
        <f>(Table2[[#This Row],[Current Week High]]/Table2[[#This Row],[Close Price]])-1</f>
        <v>6.1393773000759433E-2</v>
      </c>
      <c r="AG169" s="1">
        <f>(Table2[[#This Row],[Close Price]]/Table2[[#This Row],[Current Month Low]])-1</f>
        <v>4.6361502347418426E-3</v>
      </c>
      <c r="AH169" s="1">
        <f>(Table2[[#This Row],[Current Month High]]/Table2[[#This Row],[Close Price]])-1</f>
        <v>6.1393773000759433E-2</v>
      </c>
      <c r="AI169">
        <v>6.1393773000759397</v>
      </c>
      <c r="AJ169">
        <v>199.70238095238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0.39</v>
      </c>
      <c r="AM169" t="s">
        <v>3219</v>
      </c>
      <c r="AN169">
        <v>9.6</v>
      </c>
      <c r="AO169" t="s">
        <v>3219</v>
      </c>
      <c r="AQ169">
        <f>(Table2[[#This Row],[Sharpe Ratio]]-AVERAGE(Table2[Sharpe Ratio]))/_xlfn.STDEV.P(Table2[Sharpe Ratio])</f>
        <v>-0.68593129895665506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3.4529487666698597</v>
      </c>
      <c r="AS169">
        <f>_xlfn.RANK.AVG(Table2[[#This Row],[1Y Return vs Nifty Z-Score]],Table2[1Y Return vs Nifty Z-Score])</f>
        <v>13</v>
      </c>
      <c r="AT169">
        <f>_xlfn.RANK.AVG(Table2[[#This Row],[6M Return vs Nifty Z-Score]],Table2[6M Return vs Nifty Z-Score])</f>
        <v>100</v>
      </c>
      <c r="AU169">
        <f>_xlfn.RANK.AVG(Table2[[#This Row],[Sharpe Ratio Z-Score]],Table2[Sharpe Ratio Z-Score])</f>
        <v>539.5</v>
      </c>
      <c r="AV169">
        <f>(Table2[[#This Row],[Rank 1Y]]+Table2[[#This Row],[Rank 6M]]+Table2[[#This Row],[Rank Sharpe]])/3</f>
        <v>217.5</v>
      </c>
    </row>
    <row r="170" spans="1:48" x14ac:dyDescent="0.3">
      <c r="A170" t="s">
        <v>227</v>
      </c>
      <c r="B170" t="s">
        <v>228</v>
      </c>
      <c r="C170" t="s">
        <v>3177</v>
      </c>
      <c r="D170" t="s">
        <v>51</v>
      </c>
      <c r="E170">
        <v>113468.9104416</v>
      </c>
      <c r="F170">
        <v>3363.1</v>
      </c>
      <c r="G170">
        <v>38.227429655071099</v>
      </c>
      <c r="H170">
        <f>(Table2[[#This Row],[1Y Return vs Nifty]]-AVERAGE(Table2[1Y Return vs Nifty]))/_xlfn.STDEV.P(Table2[1Y Return vs Nifty])</f>
        <v>0.37326038325701372</v>
      </c>
      <c r="I170">
        <v>2.7041819067663599</v>
      </c>
      <c r="J170">
        <f>(Table2[[#This Row],[1M Return vs Nifty]]-AVERAGE(Table2[1M Return vs Nifty]))/_xlfn.STDEV.P(Table2[1M Return vs Nifty])</f>
        <v>0.40357117666682157</v>
      </c>
      <c r="K170">
        <v>13.034028382421999</v>
      </c>
      <c r="L170">
        <f>(Table2[[#This Row],[6M Return vs Nifty]]-AVERAGE(Table2[6M Return vs Nifty]))/_xlfn.STDEV.P(Table2[6M Return vs Nifty])</f>
        <v>7.7697565301113256E-2</v>
      </c>
      <c r="M170">
        <v>2.8877754438823402</v>
      </c>
      <c r="N170">
        <f>(Table2[[#This Row],[1W Return vs Nifty]]-AVERAGE(Table2[1W Return vs Nifty]))/_xlfn.STDEV.P(Table2[1W Return vs Nifty])</f>
        <v>-1.5788395845071673E-2</v>
      </c>
      <c r="O170">
        <v>3251.25</v>
      </c>
      <c r="P170">
        <v>3267.7688548667502</v>
      </c>
      <c r="Q170">
        <v>2992.0319847811402</v>
      </c>
      <c r="R170">
        <v>70.819337959950602</v>
      </c>
      <c r="S170" s="1">
        <f>(Table2[[#This Row],[Close Price]]-Table2[[#This Row],[20D EMA]])/Table2[[#This Row],[20D EMA]]</f>
        <v>3.4402153018069946E-2</v>
      </c>
      <c r="T170" s="1">
        <f>(Table2[[#This Row],[Close Price]]-Table2[[#This Row],[50D EMA]])/Table2[[#This Row],[50D EMA]]</f>
        <v>2.9173160455113353E-2</v>
      </c>
      <c r="U170" s="1">
        <f>(Table2[[#This Row],[Close Price]]-Table2[[#This Row],[200D EMA]])/Table2[[#This Row],[200D EMA]]</f>
        <v>0.1240187327897173</v>
      </c>
      <c r="V170">
        <v>0.99372522680922604</v>
      </c>
      <c r="W170">
        <v>3295</v>
      </c>
      <c r="X170">
        <v>3366</v>
      </c>
      <c r="Y170">
        <v>3295</v>
      </c>
      <c r="Z170">
        <v>3395</v>
      </c>
      <c r="AA170">
        <v>3295</v>
      </c>
      <c r="AB170">
        <v>3395</v>
      </c>
      <c r="AC170" s="1">
        <f>(Table2[[#This Row],[Close Price]]/Table2[[#This Row],[Day Low]])-1</f>
        <v>2.0667678300455128E-2</v>
      </c>
      <c r="AD170" s="1">
        <f>(Table2[[#This Row],[Day High]]/Table2[[#This Row],[Close Price]])-1</f>
        <v>8.6229966400042102E-4</v>
      </c>
      <c r="AE170" s="1">
        <f>(Table2[[#This Row],[Close Price]]/Table2[[#This Row],[Current Week Low]])-1</f>
        <v>2.0667678300455128E-2</v>
      </c>
      <c r="AF170" s="1">
        <f>(Table2[[#This Row],[Current Week High]]/Table2[[#This Row],[Close Price]])-1</f>
        <v>9.4852963040052973E-3</v>
      </c>
      <c r="AG170" s="1">
        <f>(Table2[[#This Row],[Close Price]]/Table2[[#This Row],[Current Month Low]])-1</f>
        <v>2.0667678300455128E-2</v>
      </c>
      <c r="AH170" s="1">
        <f>(Table2[[#This Row],[Current Month High]]/Table2[[#This Row],[Close Price]])-1</f>
        <v>9.4852963040052973E-3</v>
      </c>
      <c r="AI170">
        <v>6.7675656388450998</v>
      </c>
      <c r="AJ170">
        <v>66.0216221553043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0.02</v>
      </c>
      <c r="AM170" t="s">
        <v>3219</v>
      </c>
      <c r="AN170">
        <v>8.07</v>
      </c>
      <c r="AO170" t="s">
        <v>3219</v>
      </c>
      <c r="AP170">
        <v>0.10622856021317501</v>
      </c>
      <c r="AQ170">
        <f>(Table2[[#This Row],[Sharpe Ratio]]-AVERAGE(Table2[Sharpe Ratio]))/_xlfn.STDEV.P(Table2[Sharpe Ratio])</f>
        <v>0.54708469674434967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192</v>
      </c>
      <c r="AT170">
        <f>_xlfn.RANK.AVG(Table2[[#This Row],[6M Return vs Nifty Z-Score]],Table2[6M Return vs Nifty Z-Score])</f>
        <v>252</v>
      </c>
      <c r="AU170">
        <f>_xlfn.RANK.AVG(Table2[[#This Row],[Sharpe Ratio Z-Score]],Table2[Sharpe Ratio Z-Score])</f>
        <v>209</v>
      </c>
      <c r="AV170">
        <f>(Table2[[#This Row],[Rank 1Y]]+Table2[[#This Row],[Rank 6M]]+Table2[[#This Row],[Rank Sharpe]])/3</f>
        <v>217.66666666666666</v>
      </c>
    </row>
    <row r="171" spans="1:48" x14ac:dyDescent="0.3">
      <c r="A171" t="s">
        <v>1013</v>
      </c>
      <c r="B171" t="s">
        <v>1014</v>
      </c>
      <c r="C171" t="s">
        <v>3181</v>
      </c>
      <c r="D171" t="s">
        <v>169</v>
      </c>
      <c r="E171">
        <v>14322.325532250001</v>
      </c>
      <c r="F171">
        <v>638.25</v>
      </c>
      <c r="G171">
        <v>12.345141660869</v>
      </c>
      <c r="H171">
        <f>(Table2[[#This Row],[1Y Return vs Nifty]]-AVERAGE(Table2[1Y Return vs Nifty]))/_xlfn.STDEV.P(Table2[1Y Return vs Nifty])</f>
        <v>-0.13207047114102902</v>
      </c>
      <c r="I171">
        <v>4.46678309922717</v>
      </c>
      <c r="J171">
        <f>(Table2[[#This Row],[1M Return vs Nifty]]-AVERAGE(Table2[1M Return vs Nifty]))/_xlfn.STDEV.P(Table2[1M Return vs Nifty])</f>
        <v>0.59348931872622201</v>
      </c>
      <c r="K171">
        <v>12.087294603395</v>
      </c>
      <c r="L171">
        <f>(Table2[[#This Row],[6M Return vs Nifty]]-AVERAGE(Table2[6M Return vs Nifty]))/_xlfn.STDEV.P(Table2[6M Return vs Nifty])</f>
        <v>4.9672390816885223E-2</v>
      </c>
      <c r="M171">
        <v>7.7463546713765803</v>
      </c>
      <c r="N171">
        <f>(Table2[[#This Row],[1W Return vs Nifty]]-AVERAGE(Table2[1W Return vs Nifty]))/_xlfn.STDEV.P(Table2[1W Return vs Nifty])</f>
        <v>0.964164295220448</v>
      </c>
      <c r="O171">
        <v>590.11</v>
      </c>
      <c r="P171">
        <v>602.39129804469098</v>
      </c>
      <c r="Q171">
        <v>573.752145003137</v>
      </c>
      <c r="R171">
        <v>74.295128926762601</v>
      </c>
      <c r="S171" s="1">
        <f>(Table2[[#This Row],[Close Price]]-Table2[[#This Row],[20D EMA]])/Table2[[#This Row],[20D EMA]]</f>
        <v>8.1578010879327562E-2</v>
      </c>
      <c r="T171" s="1">
        <f>(Table2[[#This Row],[Close Price]]-Table2[[#This Row],[50D EMA]])/Table2[[#This Row],[50D EMA]]</f>
        <v>5.9527257567802187E-2</v>
      </c>
      <c r="U171" s="1">
        <f>(Table2[[#This Row],[Close Price]]-Table2[[#This Row],[200D EMA]])/Table2[[#This Row],[200D EMA]]</f>
        <v>0.11241414181817194</v>
      </c>
      <c r="V171">
        <v>0.82700250958973498</v>
      </c>
      <c r="W171">
        <v>625.45000000000005</v>
      </c>
      <c r="X171">
        <v>652</v>
      </c>
      <c r="Y171">
        <v>578.35</v>
      </c>
      <c r="Z171">
        <v>652</v>
      </c>
      <c r="AA171">
        <v>578.35</v>
      </c>
      <c r="AB171">
        <v>652</v>
      </c>
      <c r="AC171" s="1">
        <f>(Table2[[#This Row],[Close Price]]/Table2[[#This Row],[Day Low]])-1</f>
        <v>2.0465265009193212E-2</v>
      </c>
      <c r="AD171" s="1">
        <f>(Table2[[#This Row],[Day High]]/Table2[[#This Row],[Close Price]])-1</f>
        <v>2.1543282412847642E-2</v>
      </c>
      <c r="AE171" s="1">
        <f>(Table2[[#This Row],[Close Price]]/Table2[[#This Row],[Current Week Low]])-1</f>
        <v>0.10357050229100029</v>
      </c>
      <c r="AF171" s="1">
        <f>(Table2[[#This Row],[Current Week High]]/Table2[[#This Row],[Close Price]])-1</f>
        <v>2.1543282412847642E-2</v>
      </c>
      <c r="AG171" s="1">
        <f>(Table2[[#This Row],[Close Price]]/Table2[[#This Row],[Current Month Low]])-1</f>
        <v>0.10357050229100029</v>
      </c>
      <c r="AH171" s="1">
        <f>(Table2[[#This Row],[Current Month High]]/Table2[[#This Row],[Close Price]])-1</f>
        <v>2.1543282412847642E-2</v>
      </c>
      <c r="AI171">
        <v>15.801018409714001</v>
      </c>
      <c r="AJ171">
        <v>61.520941414652597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0.05</v>
      </c>
      <c r="AM171" t="s">
        <v>3219</v>
      </c>
      <c r="AN171">
        <v>14.28</v>
      </c>
      <c r="AO171" t="s">
        <v>3219</v>
      </c>
      <c r="AP171">
        <v>0.18822597970827201</v>
      </c>
      <c r="AQ171">
        <f>(Table2[[#This Row],[Sharpe Ratio]]-AVERAGE(Table2[Sharpe Ratio]))/_xlfn.STDEV.P(Table2[Sharpe Ratio])</f>
        <v>1.4988450297543094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347</v>
      </c>
      <c r="AT171">
        <f>_xlfn.RANK.AVG(Table2[[#This Row],[6M Return vs Nifty Z-Score]],Table2[6M Return vs Nifty Z-Score])</f>
        <v>261</v>
      </c>
      <c r="AU171">
        <f>_xlfn.RANK.AVG(Table2[[#This Row],[Sharpe Ratio Z-Score]],Table2[Sharpe Ratio Z-Score])</f>
        <v>46</v>
      </c>
      <c r="AV171">
        <f>(Table2[[#This Row],[Rank 1Y]]+Table2[[#This Row],[Rank 6M]]+Table2[[#This Row],[Rank Sharpe]])/3</f>
        <v>218</v>
      </c>
    </row>
    <row r="172" spans="1:48" x14ac:dyDescent="0.3">
      <c r="A172" t="s">
        <v>1622</v>
      </c>
      <c r="B172" t="s">
        <v>1623</v>
      </c>
      <c r="C172" t="s">
        <v>3187</v>
      </c>
      <c r="D172" t="s">
        <v>379</v>
      </c>
      <c r="E172">
        <v>5961.5087168</v>
      </c>
      <c r="F172">
        <v>121.52</v>
      </c>
      <c r="G172">
        <v>44.4098963457227</v>
      </c>
      <c r="H172">
        <f>(Table2[[#This Row],[1Y Return vs Nifty]]-AVERAGE(Table2[1Y Return vs Nifty]))/_xlfn.STDEV.P(Table2[1Y Return vs Nifty])</f>
        <v>0.49396807246031232</v>
      </c>
      <c r="I172">
        <v>5.84936759634195</v>
      </c>
      <c r="J172">
        <f>(Table2[[#This Row],[1M Return vs Nifty]]-AVERAGE(Table2[1M Return vs Nifty]))/_xlfn.STDEV.P(Table2[1M Return vs Nifty])</f>
        <v>0.74246112247587115</v>
      </c>
      <c r="K172">
        <v>18.095804318574</v>
      </c>
      <c r="L172">
        <f>(Table2[[#This Row],[6M Return vs Nifty]]-AVERAGE(Table2[6M Return vs Nifty]))/_xlfn.STDEV.P(Table2[6M Return vs Nifty])</f>
        <v>0.22753604888888534</v>
      </c>
      <c r="M172">
        <v>4.4998325421259802</v>
      </c>
      <c r="N172">
        <f>(Table2[[#This Row],[1W Return vs Nifty]]-AVERAGE(Table2[1W Return vs Nifty]))/_xlfn.STDEV.P(Table2[1W Return vs Nifty])</f>
        <v>0.30935597612184623</v>
      </c>
      <c r="O172">
        <v>115.62</v>
      </c>
      <c r="P172">
        <v>117.76084266489499</v>
      </c>
      <c r="Q172">
        <v>115.118109382702</v>
      </c>
      <c r="R172">
        <v>68.215233591561002</v>
      </c>
      <c r="S172" s="1">
        <f>(Table2[[#This Row],[Close Price]]-Table2[[#This Row],[20D EMA]])/Table2[[#This Row],[20D EMA]]</f>
        <v>5.1029233696592208E-2</v>
      </c>
      <c r="T172" s="1">
        <f>(Table2[[#This Row],[Close Price]]-Table2[[#This Row],[50D EMA]])/Table2[[#This Row],[50D EMA]]</f>
        <v>3.1921963617415776E-2</v>
      </c>
      <c r="U172" s="1">
        <f>(Table2[[#This Row],[Close Price]]-Table2[[#This Row],[200D EMA]])/Table2[[#This Row],[200D EMA]]</f>
        <v>5.5611498934675534E-2</v>
      </c>
      <c r="V172">
        <v>1.2843819778916901</v>
      </c>
      <c r="W172">
        <v>119.7</v>
      </c>
      <c r="X172">
        <v>122.38</v>
      </c>
      <c r="Y172">
        <v>118.71</v>
      </c>
      <c r="Z172">
        <v>122.9</v>
      </c>
      <c r="AA172">
        <v>118.71</v>
      </c>
      <c r="AB172">
        <v>122.9</v>
      </c>
      <c r="AC172" s="1">
        <f>(Table2[[#This Row],[Close Price]]/Table2[[#This Row],[Day Low]])-1</f>
        <v>1.5204678362572999E-2</v>
      </c>
      <c r="AD172" s="1">
        <f>(Table2[[#This Row],[Day High]]/Table2[[#This Row],[Close Price]])-1</f>
        <v>7.0770243581304015E-3</v>
      </c>
      <c r="AE172" s="1">
        <f>(Table2[[#This Row],[Close Price]]/Table2[[#This Row],[Current Week Low]])-1</f>
        <v>2.3671131328447448E-2</v>
      </c>
      <c r="AF172" s="1">
        <f>(Table2[[#This Row],[Current Week High]]/Table2[[#This Row],[Close Price]])-1</f>
        <v>1.1356155365372045E-2</v>
      </c>
      <c r="AG172" s="1">
        <f>(Table2[[#This Row],[Close Price]]/Table2[[#This Row],[Current Month Low]])-1</f>
        <v>2.3671131328447448E-2</v>
      </c>
      <c r="AH172" s="1">
        <f>(Table2[[#This Row],[Current Month High]]/Table2[[#This Row],[Close Price]])-1</f>
        <v>1.1356155365372045E-2</v>
      </c>
      <c r="AI172">
        <v>39.8535220539828</v>
      </c>
      <c r="AJ172">
        <v>67.613793103448202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0.01</v>
      </c>
      <c r="AM172" t="s">
        <v>3219</v>
      </c>
      <c r="AN172">
        <v>11.51</v>
      </c>
      <c r="AO172" t="s">
        <v>3219</v>
      </c>
      <c r="AP172">
        <v>8.3497159483637007E-2</v>
      </c>
      <c r="AQ172">
        <f>(Table2[[#This Row],[Sharpe Ratio]]-AVERAGE(Table2[Sharpe Ratio]))/_xlfn.STDEV.P(Table2[Sharpe Ratio])</f>
        <v>0.28323681395309214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167</v>
      </c>
      <c r="AT172">
        <f>_xlfn.RANK.AVG(Table2[[#This Row],[6M Return vs Nifty Z-Score]],Table2[6M Return vs Nifty Z-Score])</f>
        <v>216</v>
      </c>
      <c r="AU172">
        <f>_xlfn.RANK.AVG(Table2[[#This Row],[Sharpe Ratio Z-Score]],Table2[Sharpe Ratio Z-Score])</f>
        <v>276</v>
      </c>
      <c r="AV172">
        <f>(Table2[[#This Row],[Rank 1Y]]+Table2[[#This Row],[Rank 6M]]+Table2[[#This Row],[Rank Sharpe]])/3</f>
        <v>219.66666666666666</v>
      </c>
    </row>
    <row r="173" spans="1:48" x14ac:dyDescent="0.3">
      <c r="A173" t="s">
        <v>1477</v>
      </c>
      <c r="B173" t="s">
        <v>1478</v>
      </c>
      <c r="C173" t="s">
        <v>3181</v>
      </c>
      <c r="D173" t="s">
        <v>1330</v>
      </c>
      <c r="E173">
        <v>7332.8011625399904</v>
      </c>
      <c r="F173">
        <v>1133.4000000000001</v>
      </c>
      <c r="G173">
        <v>-5.6061003339472499</v>
      </c>
      <c r="H173">
        <f>(Table2[[#This Row],[1Y Return vs Nifty]]-AVERAGE(Table2[1Y Return vs Nifty]))/_xlfn.STDEV.P(Table2[1Y Return vs Nifty])</f>
        <v>-0.48255403182077222</v>
      </c>
      <c r="I173">
        <v>9.26396463969634</v>
      </c>
      <c r="J173">
        <f>(Table2[[#This Row],[1M Return vs Nifty]]-AVERAGE(Table2[1M Return vs Nifty]))/_xlfn.STDEV.P(Table2[1M Return vs Nifty])</f>
        <v>1.1103798151042417</v>
      </c>
      <c r="K173">
        <v>62.058375920934601</v>
      </c>
      <c r="L173">
        <f>(Table2[[#This Row],[6M Return vs Nifty]]-AVERAGE(Table2[6M Return vs Nifty]))/_xlfn.STDEV.P(Table2[6M Return vs Nifty])</f>
        <v>1.528914289768561</v>
      </c>
      <c r="M173">
        <v>14.672446849061799</v>
      </c>
      <c r="N173">
        <f>(Table2[[#This Row],[1W Return vs Nifty]]-AVERAGE(Table2[1W Return vs Nifty]))/_xlfn.STDEV.P(Table2[1W Return vs Nifty])</f>
        <v>2.3611246719664138</v>
      </c>
      <c r="O173">
        <v>969.02</v>
      </c>
      <c r="P173">
        <v>939.96857756416796</v>
      </c>
      <c r="Q173">
        <v>854.42178453402403</v>
      </c>
      <c r="R173">
        <v>85.041473911331096</v>
      </c>
      <c r="S173" s="1">
        <f>(Table2[[#This Row],[Close Price]]-Table2[[#This Row],[20D EMA]])/Table2[[#This Row],[20D EMA]]</f>
        <v>0.16963530164496102</v>
      </c>
      <c r="T173" s="1">
        <f>(Table2[[#This Row],[Close Price]]-Table2[[#This Row],[50D EMA]])/Table2[[#This Row],[50D EMA]]</f>
        <v>0.20578498798022568</v>
      </c>
      <c r="U173" s="1">
        <f>(Table2[[#This Row],[Close Price]]-Table2[[#This Row],[200D EMA]])/Table2[[#This Row],[200D EMA]]</f>
        <v>0.32651112192571541</v>
      </c>
      <c r="V173">
        <v>1.5703291624501701</v>
      </c>
      <c r="W173">
        <v>1048</v>
      </c>
      <c r="X173">
        <v>1139.5</v>
      </c>
      <c r="Y173">
        <v>956.3</v>
      </c>
      <c r="Z173">
        <v>1139.5</v>
      </c>
      <c r="AA173">
        <v>956.3</v>
      </c>
      <c r="AB173">
        <v>1139.5</v>
      </c>
      <c r="AC173" s="1">
        <f>(Table2[[#This Row],[Close Price]]/Table2[[#This Row],[Day Low]])-1</f>
        <v>8.1488549618320638E-2</v>
      </c>
      <c r="AD173" s="1">
        <f>(Table2[[#This Row],[Day High]]/Table2[[#This Row],[Close Price]])-1</f>
        <v>5.3820363508028102E-3</v>
      </c>
      <c r="AE173" s="1">
        <f>(Table2[[#This Row],[Close Price]]/Table2[[#This Row],[Current Week Low]])-1</f>
        <v>0.18519293108857071</v>
      </c>
      <c r="AF173" s="1">
        <f>(Table2[[#This Row],[Current Week High]]/Table2[[#This Row],[Close Price]])-1</f>
        <v>5.3820363508028102E-3</v>
      </c>
      <c r="AG173" s="1">
        <f>(Table2[[#This Row],[Close Price]]/Table2[[#This Row],[Current Month Low]])-1</f>
        <v>0.18519293108857071</v>
      </c>
      <c r="AH173" s="1">
        <f>(Table2[[#This Row],[Current Month High]]/Table2[[#This Row],[Close Price]])-1</f>
        <v>5.3820363508028102E-3</v>
      </c>
      <c r="AI173">
        <v>0.53820363508028102</v>
      </c>
      <c r="AJ173">
        <v>85.681520314547797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0.42</v>
      </c>
      <c r="AM173" t="s">
        <v>3219</v>
      </c>
      <c r="AN173">
        <v>22.78</v>
      </c>
      <c r="AO173" t="s">
        <v>3219</v>
      </c>
      <c r="AP173">
        <v>0.14433398319861401</v>
      </c>
      <c r="AQ173">
        <f>(Table2[[#This Row],[Sharpe Ratio]]-AVERAGE(Table2[Sharpe Ratio]))/_xlfn.STDEV.P(Table2[Sharpe Ratio])</f>
        <v>0.9893819091862045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5.5072466542046481</v>
      </c>
      <c r="AS173">
        <f>_xlfn.RANK.AVG(Table2[[#This Row],[1Y Return vs Nifty Z-Score]],Table2[1Y Return vs Nifty Z-Score])</f>
        <v>481</v>
      </c>
      <c r="AT173">
        <f>_xlfn.RANK.AVG(Table2[[#This Row],[6M Return vs Nifty Z-Score]],Table2[6M Return vs Nifty Z-Score])</f>
        <v>58</v>
      </c>
      <c r="AU173">
        <f>_xlfn.RANK.AVG(Table2[[#This Row],[Sharpe Ratio Z-Score]],Table2[Sharpe Ratio Z-Score])</f>
        <v>121</v>
      </c>
      <c r="AV173">
        <f>(Table2[[#This Row],[Rank 1Y]]+Table2[[#This Row],[Rank 6M]]+Table2[[#This Row],[Rank Sharpe]])/3</f>
        <v>220</v>
      </c>
    </row>
    <row r="174" spans="1:48" x14ac:dyDescent="0.3">
      <c r="A174" t="s">
        <v>1734</v>
      </c>
      <c r="B174" t="s">
        <v>1735</v>
      </c>
      <c r="C174" t="s">
        <v>3173</v>
      </c>
      <c r="D174" t="s">
        <v>508</v>
      </c>
      <c r="E174">
        <v>5021.2834321099999</v>
      </c>
      <c r="F174">
        <v>86.21</v>
      </c>
      <c r="G174">
        <v>84.445774032434699</v>
      </c>
      <c r="H174">
        <f>(Table2[[#This Row],[1Y Return vs Nifty]]-AVERAGE(Table2[1Y Return vs Nifty]))/_xlfn.STDEV.P(Table2[1Y Return vs Nifty])</f>
        <v>1.275636381016872</v>
      </c>
      <c r="I174">
        <v>31.433447786683601</v>
      </c>
      <c r="J174">
        <f>(Table2[[#This Row],[1M Return vs Nifty]]-AVERAGE(Table2[1M Return vs Nifty]))/_xlfn.STDEV.P(Table2[1M Return vs Nifty])</f>
        <v>3.4991147528213706</v>
      </c>
      <c r="K174">
        <v>105.89937449387</v>
      </c>
      <c r="L174">
        <f>(Table2[[#This Row],[6M Return vs Nifty]]-AVERAGE(Table2[6M Return vs Nifty]))/_xlfn.STDEV.P(Table2[6M Return vs Nifty])</f>
        <v>2.8266937308190818</v>
      </c>
      <c r="M174">
        <v>1.95240217670183</v>
      </c>
      <c r="N174">
        <f>(Table2[[#This Row],[1W Return vs Nifty]]-AVERAGE(Table2[1W Return vs Nifty]))/_xlfn.STDEV.P(Table2[1W Return vs Nifty])</f>
        <v>-0.20444880610188373</v>
      </c>
      <c r="O174">
        <v>72.75</v>
      </c>
      <c r="P174">
        <v>65.801319115819496</v>
      </c>
      <c r="Q174">
        <v>54.699362698627901</v>
      </c>
      <c r="R174">
        <v>83.214697104836304</v>
      </c>
      <c r="S174" s="1">
        <f>(Table2[[#This Row],[Close Price]]-Table2[[#This Row],[20D EMA]])/Table2[[#This Row],[20D EMA]]</f>
        <v>0.1850171821305841</v>
      </c>
      <c r="T174" s="1">
        <f>(Table2[[#This Row],[Close Price]]-Table2[[#This Row],[50D EMA]])/Table2[[#This Row],[50D EMA]]</f>
        <v>0.31015610565889074</v>
      </c>
      <c r="U174" s="1">
        <f>(Table2[[#This Row],[Close Price]]-Table2[[#This Row],[200D EMA]])/Table2[[#This Row],[200D EMA]]</f>
        <v>0.57606955084620237</v>
      </c>
      <c r="V174">
        <v>1.36532763289903</v>
      </c>
      <c r="W174">
        <v>78.42</v>
      </c>
      <c r="X174">
        <v>86.85</v>
      </c>
      <c r="Y174">
        <v>76</v>
      </c>
      <c r="Z174">
        <v>86.85</v>
      </c>
      <c r="AA174">
        <v>76</v>
      </c>
      <c r="AB174">
        <v>86.85</v>
      </c>
      <c r="AC174" s="1">
        <f>(Table2[[#This Row],[Close Price]]/Table2[[#This Row],[Day Low]])-1</f>
        <v>9.9336903851058311E-2</v>
      </c>
      <c r="AD174" s="1">
        <f>(Table2[[#This Row],[Day High]]/Table2[[#This Row],[Close Price]])-1</f>
        <v>7.4237327456212476E-3</v>
      </c>
      <c r="AE174" s="1">
        <f>(Table2[[#This Row],[Close Price]]/Table2[[#This Row],[Current Week Low]])-1</f>
        <v>0.13434210526315771</v>
      </c>
      <c r="AF174" s="1">
        <f>(Table2[[#This Row],[Current Week High]]/Table2[[#This Row],[Close Price]])-1</f>
        <v>7.4237327456212476E-3</v>
      </c>
      <c r="AG174" s="1">
        <f>(Table2[[#This Row],[Close Price]]/Table2[[#This Row],[Current Month Low]])-1</f>
        <v>0.13434210526315771</v>
      </c>
      <c r="AH174" s="1">
        <f>(Table2[[#This Row],[Current Month High]]/Table2[[#This Row],[Close Price]])-1</f>
        <v>7.4237327456212476E-3</v>
      </c>
      <c r="AI174">
        <v>0.74237327456212399</v>
      </c>
      <c r="AJ174">
        <v>159.278195488721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0.59</v>
      </c>
      <c r="AM174" t="s">
        <v>3219</v>
      </c>
      <c r="AN174">
        <v>35.79</v>
      </c>
      <c r="AO174" t="s">
        <v>3219</v>
      </c>
      <c r="AP174">
        <v>-8.3976530868460006E-3</v>
      </c>
      <c r="AQ174">
        <f>(Table2[[#This Row],[Sharpe Ratio]]-AVERAGE(Table2[Sharpe Ratio]))/_xlfn.STDEV.P(Table2[Sharpe Ratio])</f>
        <v>-0.78340452613445155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6.6135915324209895</v>
      </c>
      <c r="AS174">
        <f>_xlfn.RANK.AVG(Table2[[#This Row],[1Y Return vs Nifty Z-Score]],Table2[1Y Return vs Nifty Z-Score])</f>
        <v>67</v>
      </c>
      <c r="AT174">
        <f>_xlfn.RANK.AVG(Table2[[#This Row],[6M Return vs Nifty Z-Score]],Table2[6M Return vs Nifty Z-Score])</f>
        <v>13</v>
      </c>
      <c r="AU174">
        <f>_xlfn.RANK.AVG(Table2[[#This Row],[Sharpe Ratio Z-Score]],Table2[Sharpe Ratio Z-Score])</f>
        <v>580</v>
      </c>
      <c r="AV174">
        <f>(Table2[[#This Row],[Rank 1Y]]+Table2[[#This Row],[Rank 6M]]+Table2[[#This Row],[Rank Sharpe]])/3</f>
        <v>220</v>
      </c>
    </row>
    <row r="175" spans="1:48" x14ac:dyDescent="0.3">
      <c r="A175" t="s">
        <v>159</v>
      </c>
      <c r="B175" t="s">
        <v>160</v>
      </c>
      <c r="C175" t="s">
        <v>3173</v>
      </c>
      <c r="D175" t="s">
        <v>144</v>
      </c>
      <c r="E175">
        <v>168305.18976000001</v>
      </c>
      <c r="F175">
        <v>510</v>
      </c>
      <c r="G175">
        <v>16.550809253807699</v>
      </c>
      <c r="H175">
        <f>(Table2[[#This Row],[1Y Return vs Nifty]]-AVERAGE(Table2[1Y Return vs Nifty]))/_xlfn.STDEV.P(Table2[1Y Return vs Nifty])</f>
        <v>-4.9958194261568001E-2</v>
      </c>
      <c r="I175">
        <v>8.5884587000632795</v>
      </c>
      <c r="J175">
        <f>(Table2[[#This Row],[1M Return vs Nifty]]-AVERAGE(Table2[1M Return vs Nifty]))/_xlfn.STDEV.P(Table2[1M Return vs Nifty])</f>
        <v>1.0375948688816135</v>
      </c>
      <c r="K175">
        <v>7.7052629034496896</v>
      </c>
      <c r="L175">
        <f>(Table2[[#This Row],[6M Return vs Nifty]]-AVERAGE(Table2[6M Return vs Nifty]))/_xlfn.STDEV.P(Table2[6M Return vs Nifty])</f>
        <v>-8.0044331779196773E-2</v>
      </c>
      <c r="M175">
        <v>2.0700943414011501</v>
      </c>
      <c r="N175">
        <f>(Table2[[#This Row],[1W Return vs Nifty]]-AVERAGE(Table2[1W Return vs Nifty]))/_xlfn.STDEV.P(Table2[1W Return vs Nifty])</f>
        <v>-0.18071084730484119</v>
      </c>
      <c r="O175">
        <v>481.54</v>
      </c>
      <c r="P175">
        <v>479.032042690597</v>
      </c>
      <c r="Q175">
        <v>454.58159119056899</v>
      </c>
      <c r="R175">
        <v>75.473327567941695</v>
      </c>
      <c r="S175" s="1">
        <f>(Table2[[#This Row],[Close Price]]-Table2[[#This Row],[20D EMA]])/Table2[[#This Row],[20D EMA]]</f>
        <v>5.9102047597291978E-2</v>
      </c>
      <c r="T175" s="1">
        <f>(Table2[[#This Row],[Close Price]]-Table2[[#This Row],[50D EMA]])/Table2[[#This Row],[50D EMA]]</f>
        <v>6.4646943313988209E-2</v>
      </c>
      <c r="U175" s="1">
        <f>(Table2[[#This Row],[Close Price]]-Table2[[#This Row],[200D EMA]])/Table2[[#This Row],[200D EMA]]</f>
        <v>0.12191080739606676</v>
      </c>
      <c r="V175">
        <v>1.1896835839039701</v>
      </c>
      <c r="W175">
        <v>502.5</v>
      </c>
      <c r="X175">
        <v>516.70000000000005</v>
      </c>
      <c r="Y175">
        <v>490</v>
      </c>
      <c r="Z175">
        <v>516.70000000000005</v>
      </c>
      <c r="AA175">
        <v>490</v>
      </c>
      <c r="AB175">
        <v>516.70000000000005</v>
      </c>
      <c r="AC175" s="1">
        <f>(Table2[[#This Row],[Close Price]]/Table2[[#This Row],[Day Low]])-1</f>
        <v>1.4925373134328401E-2</v>
      </c>
      <c r="AD175" s="1">
        <f>(Table2[[#This Row],[Day High]]/Table2[[#This Row],[Close Price]])-1</f>
        <v>1.3137254901960826E-2</v>
      </c>
      <c r="AE175" s="1">
        <f>(Table2[[#This Row],[Close Price]]/Table2[[#This Row],[Current Week Low]])-1</f>
        <v>4.081632653061229E-2</v>
      </c>
      <c r="AF175" s="1">
        <f>(Table2[[#This Row],[Current Week High]]/Table2[[#This Row],[Close Price]])-1</f>
        <v>1.3137254901960826E-2</v>
      </c>
      <c r="AG175" s="1">
        <f>(Table2[[#This Row],[Close Price]]/Table2[[#This Row],[Current Month Low]])-1</f>
        <v>4.081632653061229E-2</v>
      </c>
      <c r="AH175" s="1">
        <f>(Table2[[#This Row],[Current Month High]]/Table2[[#This Row],[Close Price]])-1</f>
        <v>1.3137254901960826E-2</v>
      </c>
      <c r="AI175">
        <v>13.7254901960784</v>
      </c>
      <c r="AJ175">
        <v>45.009951663349398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</v>
      </c>
      <c r="AM175" t="s">
        <v>3220</v>
      </c>
      <c r="AN175">
        <v>12.16</v>
      </c>
      <c r="AO175" t="s">
        <v>3219</v>
      </c>
      <c r="AP175">
        <v>0.20614875746259101</v>
      </c>
      <c r="AQ175">
        <f>(Table2[[#This Row],[Sharpe Ratio]]-AVERAGE(Table2[Sharpe Ratio]))/_xlfn.STDEV.P(Table2[Sharpe Ratio])</f>
        <v>1.7068782706654351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2.433759766201443</v>
      </c>
      <c r="AS175">
        <f>_xlfn.RANK.AVG(Table2[[#This Row],[1Y Return vs Nifty Z-Score]],Table2[1Y Return vs Nifty Z-Score])</f>
        <v>324</v>
      </c>
      <c r="AT175">
        <f>_xlfn.RANK.AVG(Table2[[#This Row],[6M Return vs Nifty Z-Score]],Table2[6M Return vs Nifty Z-Score])</f>
        <v>312</v>
      </c>
      <c r="AU175">
        <f>_xlfn.RANK.AVG(Table2[[#This Row],[Sharpe Ratio Z-Score]],Table2[Sharpe Ratio Z-Score])</f>
        <v>25</v>
      </c>
      <c r="AV175">
        <f>(Table2[[#This Row],[Rank 1Y]]+Table2[[#This Row],[Rank 6M]]+Table2[[#This Row],[Rank Sharpe]])/3</f>
        <v>220.33333333333334</v>
      </c>
    </row>
    <row r="176" spans="1:48" x14ac:dyDescent="0.3">
      <c r="A176" t="s">
        <v>256</v>
      </c>
      <c r="B176" t="s">
        <v>257</v>
      </c>
      <c r="C176" t="s">
        <v>3178</v>
      </c>
      <c r="D176" t="s">
        <v>226</v>
      </c>
      <c r="E176">
        <v>103760.54260660001</v>
      </c>
      <c r="F176">
        <v>35180.65</v>
      </c>
      <c r="G176">
        <v>40.870270685175797</v>
      </c>
      <c r="H176">
        <f>(Table2[[#This Row],[1Y Return vs Nifty]]-AVERAGE(Table2[1Y Return vs Nifty]))/_xlfn.STDEV.P(Table2[1Y Return vs Nifty])</f>
        <v>0.42485972857301429</v>
      </c>
      <c r="I176">
        <v>-2.7524077114041399</v>
      </c>
      <c r="J176">
        <f>(Table2[[#This Row],[1M Return vs Nifty]]-AVERAGE(Table2[1M Return vs Nifty]))/_xlfn.STDEV.P(Table2[1M Return vs Nifty])</f>
        <v>-0.18436974082271204</v>
      </c>
      <c r="K176">
        <v>7.2590584536873903</v>
      </c>
      <c r="L176">
        <f>(Table2[[#This Row],[6M Return vs Nifty]]-AVERAGE(Table2[6M Return vs Nifty]))/_xlfn.STDEV.P(Table2[6M Return vs Nifty])</f>
        <v>-9.3252857594214492E-2</v>
      </c>
      <c r="M176">
        <v>-1.25535827236394</v>
      </c>
      <c r="N176">
        <f>(Table2[[#This Row],[1W Return vs Nifty]]-AVERAGE(Table2[1W Return vs Nifty]))/_xlfn.STDEV.P(Table2[1W Return vs Nifty])</f>
        <v>-0.85143907571960153</v>
      </c>
      <c r="O176">
        <v>34936.800000000003</v>
      </c>
      <c r="P176">
        <v>35137.7098460411</v>
      </c>
      <c r="Q176">
        <v>32110.4414176504</v>
      </c>
      <c r="R176">
        <v>60.0696681369255</v>
      </c>
      <c r="S176" s="1">
        <f>(Table2[[#This Row],[Close Price]]-Table2[[#This Row],[20D EMA]])/Table2[[#This Row],[20D EMA]]</f>
        <v>6.9797462847197948E-3</v>
      </c>
      <c r="T176" s="1">
        <f>(Table2[[#This Row],[Close Price]]-Table2[[#This Row],[50D EMA]])/Table2[[#This Row],[50D EMA]]</f>
        <v>1.2220532910951689E-3</v>
      </c>
      <c r="U176" s="1">
        <f>(Table2[[#This Row],[Close Price]]-Table2[[#This Row],[200D EMA]])/Table2[[#This Row],[200D EMA]]</f>
        <v>9.5614026055150278E-2</v>
      </c>
      <c r="V176">
        <v>0.65657499828112398</v>
      </c>
      <c r="W176">
        <v>34759.050000000003</v>
      </c>
      <c r="X176">
        <v>35293.949999999997</v>
      </c>
      <c r="Y176">
        <v>34589.1</v>
      </c>
      <c r="Z176">
        <v>35293.949999999997</v>
      </c>
      <c r="AA176">
        <v>34589.1</v>
      </c>
      <c r="AB176">
        <v>35293.949999999997</v>
      </c>
      <c r="AC176" s="1">
        <f>(Table2[[#This Row],[Close Price]]/Table2[[#This Row],[Day Low]])-1</f>
        <v>1.2129215269116811E-2</v>
      </c>
      <c r="AD176" s="1">
        <f>(Table2[[#This Row],[Day High]]/Table2[[#This Row],[Close Price]])-1</f>
        <v>3.2205203712836195E-3</v>
      </c>
      <c r="AE176" s="1">
        <f>(Table2[[#This Row],[Close Price]]/Table2[[#This Row],[Current Week Low]])-1</f>
        <v>1.7102208499209404E-2</v>
      </c>
      <c r="AF176" s="1">
        <f>(Table2[[#This Row],[Current Week High]]/Table2[[#This Row],[Close Price]])-1</f>
        <v>3.2205203712836195E-3</v>
      </c>
      <c r="AG176" s="1">
        <f>(Table2[[#This Row],[Close Price]]/Table2[[#This Row],[Current Month Low]])-1</f>
        <v>1.7102208499209404E-2</v>
      </c>
      <c r="AH176" s="1">
        <f>(Table2[[#This Row],[Current Month High]]/Table2[[#This Row],[Close Price]])-1</f>
        <v>3.2205203712836195E-3</v>
      </c>
      <c r="AI176">
        <v>11.1088055507786</v>
      </c>
      <c r="AJ176">
        <v>64.927335802353397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0.12</v>
      </c>
      <c r="AM176" t="s">
        <v>3219</v>
      </c>
      <c r="AN176">
        <v>3.89</v>
      </c>
      <c r="AO176" t="s">
        <v>3219</v>
      </c>
      <c r="AP176">
        <v>0.11875503322773701</v>
      </c>
      <c r="AQ176">
        <f>(Table2[[#This Row],[Sharpe Ratio]]-AVERAGE(Table2[Sharpe Ratio]))/_xlfn.STDEV.P(Table2[Sharpe Ratio])</f>
        <v>0.69248195681901192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182</v>
      </c>
      <c r="AT176">
        <f>_xlfn.RANK.AVG(Table2[[#This Row],[6M Return vs Nifty Z-Score]],Table2[6M Return vs Nifty Z-Score])</f>
        <v>316</v>
      </c>
      <c r="AU176">
        <f>_xlfn.RANK.AVG(Table2[[#This Row],[Sharpe Ratio Z-Score]],Table2[Sharpe Ratio Z-Score])</f>
        <v>171</v>
      </c>
      <c r="AV176">
        <f>(Table2[[#This Row],[Rank 1Y]]+Table2[[#This Row],[Rank 6M]]+Table2[[#This Row],[Rank Sharpe]])/3</f>
        <v>223</v>
      </c>
    </row>
    <row r="177" spans="1:48" x14ac:dyDescent="0.3">
      <c r="A177" t="s">
        <v>1491</v>
      </c>
      <c r="B177" t="s">
        <v>1492</v>
      </c>
      <c r="C177" t="s">
        <v>3187</v>
      </c>
      <c r="D177" t="s">
        <v>379</v>
      </c>
      <c r="E177">
        <v>7139.50495512</v>
      </c>
      <c r="F177">
        <v>1583.8</v>
      </c>
      <c r="G177">
        <v>41.4806235616404</v>
      </c>
      <c r="H177">
        <f>(Table2[[#This Row],[1Y Return vs Nifty]]-AVERAGE(Table2[1Y Return vs Nifty]))/_xlfn.STDEV.P(Table2[1Y Return vs Nifty])</f>
        <v>0.43677637754227283</v>
      </c>
      <c r="I177">
        <v>-3.8496301346814801</v>
      </c>
      <c r="J177">
        <f>(Table2[[#This Row],[1M Return vs Nifty]]-AVERAGE(Table2[1M Return vs Nifty]))/_xlfn.STDEV.P(Table2[1M Return vs Nifty])</f>
        <v>-0.30259412700040306</v>
      </c>
      <c r="K177">
        <v>19.073691935944002</v>
      </c>
      <c r="L177">
        <f>(Table2[[#This Row],[6M Return vs Nifty]]-AVERAGE(Table2[6M Return vs Nifty]))/_xlfn.STDEV.P(Table2[6M Return vs Nifty])</f>
        <v>0.25648343801756535</v>
      </c>
      <c r="M177">
        <v>-1.12963419119286</v>
      </c>
      <c r="N177">
        <f>(Table2[[#This Row],[1W Return vs Nifty]]-AVERAGE(Table2[1W Return vs Nifty]))/_xlfn.STDEV.P(Table2[1W Return vs Nifty])</f>
        <v>-0.82608111696117636</v>
      </c>
      <c r="O177">
        <v>1531.62</v>
      </c>
      <c r="P177">
        <v>1543.99230133079</v>
      </c>
      <c r="Q177">
        <v>1444.2194870329399</v>
      </c>
      <c r="R177">
        <v>68.922936670285907</v>
      </c>
      <c r="S177" s="1">
        <f>(Table2[[#This Row],[Close Price]]-Table2[[#This Row],[20D EMA]])/Table2[[#This Row],[20D EMA]]</f>
        <v>3.4068502631200995E-2</v>
      </c>
      <c r="T177" s="1">
        <f>(Table2[[#This Row],[Close Price]]-Table2[[#This Row],[50D EMA]])/Table2[[#This Row],[50D EMA]]</f>
        <v>2.5782316812654481E-2</v>
      </c>
      <c r="U177" s="1">
        <f>(Table2[[#This Row],[Close Price]]-Table2[[#This Row],[200D EMA]])/Table2[[#This Row],[200D EMA]]</f>
        <v>9.6647714713931479E-2</v>
      </c>
      <c r="V177">
        <v>1.04096478986671</v>
      </c>
      <c r="W177">
        <v>1571</v>
      </c>
      <c r="X177">
        <v>1648.75</v>
      </c>
      <c r="Y177">
        <v>1496.2</v>
      </c>
      <c r="Z177">
        <v>1648.75</v>
      </c>
      <c r="AA177">
        <v>1496.2</v>
      </c>
      <c r="AB177">
        <v>1648.75</v>
      </c>
      <c r="AC177" s="1">
        <f>(Table2[[#This Row],[Close Price]]/Table2[[#This Row],[Day Low]])-1</f>
        <v>8.1476766390833344E-3</v>
      </c>
      <c r="AD177" s="1">
        <f>(Table2[[#This Row],[Day High]]/Table2[[#This Row],[Close Price]])-1</f>
        <v>4.1008965778507322E-2</v>
      </c>
      <c r="AE177" s="1">
        <f>(Table2[[#This Row],[Close Price]]/Table2[[#This Row],[Current Week Low]])-1</f>
        <v>5.8548322416789089E-2</v>
      </c>
      <c r="AF177" s="1">
        <f>(Table2[[#This Row],[Current Week High]]/Table2[[#This Row],[Close Price]])-1</f>
        <v>4.1008965778507322E-2</v>
      </c>
      <c r="AG177" s="1">
        <f>(Table2[[#This Row],[Close Price]]/Table2[[#This Row],[Current Month Low]])-1</f>
        <v>5.8548322416789089E-2</v>
      </c>
      <c r="AH177" s="1">
        <f>(Table2[[#This Row],[Current Month High]]/Table2[[#This Row],[Close Price]])-1</f>
        <v>4.1008965778507322E-2</v>
      </c>
      <c r="AI177">
        <v>21.593635560045399</v>
      </c>
      <c r="AJ177">
        <v>74.986189371340103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7.0000000000000007E-2</v>
      </c>
      <c r="AM177" t="s">
        <v>3219</v>
      </c>
      <c r="AN177">
        <v>3.71</v>
      </c>
      <c r="AO177" t="s">
        <v>3219</v>
      </c>
      <c r="AP177">
        <v>8.0808819740201002E-2</v>
      </c>
      <c r="AQ177">
        <f>(Table2[[#This Row],[Sharpe Ratio]]-AVERAGE(Table2[Sharpe Ratio]))/_xlfn.STDEV.P(Table2[Sharpe Ratio])</f>
        <v>0.25203272063879517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179</v>
      </c>
      <c r="AT177">
        <f>_xlfn.RANK.AVG(Table2[[#This Row],[6M Return vs Nifty Z-Score]],Table2[6M Return vs Nifty Z-Score])</f>
        <v>209</v>
      </c>
      <c r="AU177">
        <f>_xlfn.RANK.AVG(Table2[[#This Row],[Sharpe Ratio Z-Score]],Table2[Sharpe Ratio Z-Score])</f>
        <v>282</v>
      </c>
      <c r="AV177">
        <f>(Table2[[#This Row],[Rank 1Y]]+Table2[[#This Row],[Rank 6M]]+Table2[[#This Row],[Rank Sharpe]])/3</f>
        <v>223.33333333333334</v>
      </c>
    </row>
    <row r="178" spans="1:48" x14ac:dyDescent="0.3">
      <c r="A178" t="s">
        <v>1363</v>
      </c>
      <c r="B178" t="s">
        <v>1364</v>
      </c>
      <c r="C178" t="s">
        <v>3192</v>
      </c>
      <c r="D178" t="s">
        <v>1365</v>
      </c>
      <c r="E178">
        <v>8530.1439255000005</v>
      </c>
      <c r="F178">
        <v>693.9</v>
      </c>
      <c r="G178">
        <v>5.7125168075008999</v>
      </c>
      <c r="H178">
        <f>(Table2[[#This Row],[1Y Return vs Nifty]]-AVERAGE(Table2[1Y Return vs Nifty]))/_xlfn.STDEV.P(Table2[1Y Return vs Nifty])</f>
        <v>-0.26156713638194601</v>
      </c>
      <c r="I178">
        <v>-1.71406169147416</v>
      </c>
      <c r="J178">
        <f>(Table2[[#This Row],[1M Return vs Nifty]]-AVERAGE(Table2[1M Return vs Nifty]))/_xlfn.STDEV.P(Table2[1M Return vs Nifty])</f>
        <v>-7.2489215742300481E-2</v>
      </c>
      <c r="K178">
        <v>30.916399952072499</v>
      </c>
      <c r="L178">
        <f>(Table2[[#This Row],[6M Return vs Nifty]]-AVERAGE(Table2[6M Return vs Nifty]))/_xlfn.STDEV.P(Table2[6M Return vs Nifty])</f>
        <v>0.60705079482918067</v>
      </c>
      <c r="M178">
        <v>6.5478791201081403</v>
      </c>
      <c r="N178">
        <f>(Table2[[#This Row],[1W Return vs Nifty]]-AVERAGE(Table2[1W Return vs Nifty]))/_xlfn.STDEV.P(Table2[1W Return vs Nifty])</f>
        <v>0.72243738563427884</v>
      </c>
      <c r="O178">
        <v>660</v>
      </c>
      <c r="P178">
        <v>656.44936178950104</v>
      </c>
      <c r="Q178">
        <v>609.71007449404306</v>
      </c>
      <c r="R178">
        <v>76.964426506506996</v>
      </c>
      <c r="S178" s="1">
        <f>(Table2[[#This Row],[Close Price]]-Table2[[#This Row],[20D EMA]])/Table2[[#This Row],[20D EMA]]</f>
        <v>5.1363636363636327E-2</v>
      </c>
      <c r="T178" s="1">
        <f>(Table2[[#This Row],[Close Price]]-Table2[[#This Row],[50D EMA]])/Table2[[#This Row],[50D EMA]]</f>
        <v>5.7050307899465927E-2</v>
      </c>
      <c r="U178" s="1">
        <f>(Table2[[#This Row],[Close Price]]-Table2[[#This Row],[200D EMA]])/Table2[[#This Row],[200D EMA]]</f>
        <v>0.13808189995190814</v>
      </c>
      <c r="V178">
        <v>0.62503312329537197</v>
      </c>
      <c r="W178">
        <v>680.05</v>
      </c>
      <c r="X178">
        <v>700.7</v>
      </c>
      <c r="Y178">
        <v>654.15</v>
      </c>
      <c r="Z178">
        <v>718</v>
      </c>
      <c r="AA178">
        <v>654.15</v>
      </c>
      <c r="AB178">
        <v>718</v>
      </c>
      <c r="AC178" s="1">
        <f>(Table2[[#This Row],[Close Price]]/Table2[[#This Row],[Day Low]])-1</f>
        <v>2.0366149547827339E-2</v>
      </c>
      <c r="AD178" s="1">
        <f>(Table2[[#This Row],[Day High]]/Table2[[#This Row],[Close Price]])-1</f>
        <v>9.7996829514339634E-3</v>
      </c>
      <c r="AE178" s="1">
        <f>(Table2[[#This Row],[Close Price]]/Table2[[#This Row],[Current Week Low]])-1</f>
        <v>6.0765879385461963E-2</v>
      </c>
      <c r="AF178" s="1">
        <f>(Table2[[#This Row],[Current Week High]]/Table2[[#This Row],[Close Price]])-1</f>
        <v>3.4731229283758491E-2</v>
      </c>
      <c r="AG178" s="1">
        <f>(Table2[[#This Row],[Close Price]]/Table2[[#This Row],[Current Month Low]])-1</f>
        <v>6.0765879385461963E-2</v>
      </c>
      <c r="AH178" s="1">
        <f>(Table2[[#This Row],[Current Month High]]/Table2[[#This Row],[Close Price]])-1</f>
        <v>3.4731229283758491E-2</v>
      </c>
      <c r="AI178">
        <v>10.736417351203301</v>
      </c>
      <c r="AJ178">
        <v>70.5123479542941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0.08</v>
      </c>
      <c r="AM178" t="s">
        <v>3219</v>
      </c>
      <c r="AN178">
        <v>9.34</v>
      </c>
      <c r="AO178" t="s">
        <v>3219</v>
      </c>
      <c r="AP178">
        <v>0.13722628463540501</v>
      </c>
      <c r="AQ178">
        <f>(Table2[[#This Row],[Sharpe Ratio]]-AVERAGE(Table2[Sharpe Ratio]))/_xlfn.STDEV.P(Table2[Sharpe Ratio])</f>
        <v>0.90688144035305152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1.9023132686922648</v>
      </c>
      <c r="AS178">
        <f>_xlfn.RANK.AVG(Table2[[#This Row],[1Y Return vs Nifty Z-Score]],Table2[1Y Return vs Nifty Z-Score])</f>
        <v>395</v>
      </c>
      <c r="AT178">
        <f>_xlfn.RANK.AVG(Table2[[#This Row],[6M Return vs Nifty Z-Score]],Table2[6M Return vs Nifty Z-Score])</f>
        <v>144</v>
      </c>
      <c r="AU178">
        <f>_xlfn.RANK.AVG(Table2[[#This Row],[Sharpe Ratio Z-Score]],Table2[Sharpe Ratio Z-Score])</f>
        <v>133</v>
      </c>
      <c r="AV178">
        <f>(Table2[[#This Row],[Rank 1Y]]+Table2[[#This Row],[Rank 6M]]+Table2[[#This Row],[Rank Sharpe]])/3</f>
        <v>224</v>
      </c>
    </row>
    <row r="179" spans="1:48" x14ac:dyDescent="0.3">
      <c r="A179" t="s">
        <v>890</v>
      </c>
      <c r="B179" t="s">
        <v>891</v>
      </c>
      <c r="C179" t="s">
        <v>3175</v>
      </c>
      <c r="D179" t="s">
        <v>580</v>
      </c>
      <c r="E179">
        <v>17333.18491014</v>
      </c>
      <c r="F179">
        <v>2856.15</v>
      </c>
      <c r="G179">
        <v>100.51699116900799</v>
      </c>
      <c r="H179">
        <f>(Table2[[#This Row],[1Y Return vs Nifty]]-AVERAGE(Table2[1Y Return vs Nifty]))/_xlfn.STDEV.P(Table2[1Y Return vs Nifty])</f>
        <v>1.5894139685570579</v>
      </c>
      <c r="I179">
        <v>1.42698674533787</v>
      </c>
      <c r="J179">
        <f>(Table2[[#This Row],[1M Return vs Nifty]]-AVERAGE(Table2[1M Return vs Nifty]))/_xlfn.STDEV.P(Table2[1M Return vs Nifty])</f>
        <v>0.26595494609619119</v>
      </c>
      <c r="K179">
        <v>49.954730969655202</v>
      </c>
      <c r="L179">
        <f>(Table2[[#This Row],[6M Return vs Nifty]]-AVERAGE(Table2[6M Return vs Nifty]))/_xlfn.STDEV.P(Table2[6M Return vs Nifty])</f>
        <v>1.1706226885083115</v>
      </c>
      <c r="M179">
        <v>-2.9201479765676699</v>
      </c>
      <c r="N179">
        <f>(Table2[[#This Row],[1W Return vs Nifty]]-AVERAGE(Table2[1W Return vs Nifty]))/_xlfn.STDEV.P(Table2[1W Return vs Nifty])</f>
        <v>-1.1872193675095535</v>
      </c>
      <c r="O179">
        <v>2855.22</v>
      </c>
      <c r="P179">
        <v>2757.8104744479001</v>
      </c>
      <c r="Q179">
        <v>2199.4463138629599</v>
      </c>
      <c r="R179">
        <v>46.567339964581898</v>
      </c>
      <c r="S179" s="1">
        <f>(Table2[[#This Row],[Close Price]]-Table2[[#This Row],[20D EMA]])/Table2[[#This Row],[20D EMA]]</f>
        <v>3.2571920902777759E-4</v>
      </c>
      <c r="T179" s="1">
        <f>(Table2[[#This Row],[Close Price]]-Table2[[#This Row],[50D EMA]])/Table2[[#This Row],[50D EMA]]</f>
        <v>3.5658551036501909E-2</v>
      </c>
      <c r="U179" s="1">
        <f>(Table2[[#This Row],[Close Price]]-Table2[[#This Row],[200D EMA]])/Table2[[#This Row],[200D EMA]]</f>
        <v>0.29857681999232338</v>
      </c>
      <c r="V179">
        <v>1.0839204282802699</v>
      </c>
      <c r="W179">
        <v>2842.75</v>
      </c>
      <c r="X179">
        <v>2914.2</v>
      </c>
      <c r="Y179">
        <v>2842.75</v>
      </c>
      <c r="Z179">
        <v>3004.6</v>
      </c>
      <c r="AA179">
        <v>2842.75</v>
      </c>
      <c r="AB179">
        <v>3004.6</v>
      </c>
      <c r="AC179" s="1">
        <f>(Table2[[#This Row],[Close Price]]/Table2[[#This Row],[Day Low]])-1</f>
        <v>4.7137454929206957E-3</v>
      </c>
      <c r="AD179" s="1">
        <f>(Table2[[#This Row],[Day High]]/Table2[[#This Row],[Close Price]])-1</f>
        <v>2.0324562785567934E-2</v>
      </c>
      <c r="AE179" s="1">
        <f>(Table2[[#This Row],[Close Price]]/Table2[[#This Row],[Current Week Low]])-1</f>
        <v>4.7137454929206957E-3</v>
      </c>
      <c r="AF179" s="1">
        <f>(Table2[[#This Row],[Current Week High]]/Table2[[#This Row],[Close Price]])-1</f>
        <v>5.1975561507623835E-2</v>
      </c>
      <c r="AG179" s="1">
        <f>(Table2[[#This Row],[Close Price]]/Table2[[#This Row],[Current Month Low]])-1</f>
        <v>4.7137454929206957E-3</v>
      </c>
      <c r="AH179" s="1">
        <f>(Table2[[#This Row],[Current Month High]]/Table2[[#This Row],[Close Price]])-1</f>
        <v>5.1975561507623835E-2</v>
      </c>
      <c r="AI179">
        <v>8.4116730563870998</v>
      </c>
      <c r="AJ179">
        <v>133.04095953002599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0.14000000000000001</v>
      </c>
      <c r="AM179" t="s">
        <v>3219</v>
      </c>
      <c r="AN179">
        <v>6.28</v>
      </c>
      <c r="AO179" t="s">
        <v>3219</v>
      </c>
      <c r="AQ179">
        <f>(Table2[[#This Row],[Sharpe Ratio]]-AVERAGE(Table2[Sharpe Ratio]))/_xlfn.STDEV.P(Table2[Sharpe Ratio])</f>
        <v>-0.68593129895665506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1.152840936695352</v>
      </c>
      <c r="AS179">
        <f>_xlfn.RANK.AVG(Table2[[#This Row],[1Y Return vs Nifty Z-Score]],Table2[1Y Return vs Nifty Z-Score])</f>
        <v>50</v>
      </c>
      <c r="AT179">
        <f>_xlfn.RANK.AVG(Table2[[#This Row],[6M Return vs Nifty Z-Score]],Table2[6M Return vs Nifty Z-Score])</f>
        <v>83</v>
      </c>
      <c r="AU179">
        <f>_xlfn.RANK.AVG(Table2[[#This Row],[Sharpe Ratio Z-Score]],Table2[Sharpe Ratio Z-Score])</f>
        <v>539.5</v>
      </c>
      <c r="AV179">
        <f>(Table2[[#This Row],[Rank 1Y]]+Table2[[#This Row],[Rank 6M]]+Table2[[#This Row],[Rank Sharpe]])/3</f>
        <v>224.16666666666666</v>
      </c>
    </row>
    <row r="180" spans="1:48" x14ac:dyDescent="0.3">
      <c r="A180" t="s">
        <v>1517</v>
      </c>
      <c r="B180" t="s">
        <v>1518</v>
      </c>
      <c r="C180" t="s">
        <v>3180</v>
      </c>
      <c r="D180" t="s">
        <v>69</v>
      </c>
      <c r="E180">
        <v>6962.4554536649903</v>
      </c>
      <c r="F180">
        <v>339.45</v>
      </c>
      <c r="G180">
        <v>16.7956114333155</v>
      </c>
      <c r="H180">
        <f>(Table2[[#This Row],[1Y Return vs Nifty]]-AVERAGE(Table2[1Y Return vs Nifty]))/_xlfn.STDEV.P(Table2[1Y Return vs Nifty])</f>
        <v>-4.5178628615868847E-2</v>
      </c>
      <c r="I180">
        <v>-1.2393445354109001</v>
      </c>
      <c r="J180">
        <f>(Table2[[#This Row],[1M Return vs Nifty]]-AVERAGE(Table2[1M Return vs Nifty]))/_xlfn.STDEV.P(Table2[1M Return vs Nifty])</f>
        <v>-2.1339017575586521E-2</v>
      </c>
      <c r="K180">
        <v>63.941594519652597</v>
      </c>
      <c r="L180">
        <f>(Table2[[#This Row],[6M Return vs Nifty]]-AVERAGE(Table2[6M Return vs Nifty]))/_xlfn.STDEV.P(Table2[6M Return vs Nifty])</f>
        <v>1.5846612494632464</v>
      </c>
      <c r="M180">
        <v>4.2007222033744203</v>
      </c>
      <c r="N180">
        <f>(Table2[[#This Row],[1W Return vs Nifty]]-AVERAGE(Table2[1W Return vs Nifty]))/_xlfn.STDEV.P(Table2[1W Return vs Nifty])</f>
        <v>0.24902682069171431</v>
      </c>
      <c r="O180">
        <v>336.52</v>
      </c>
      <c r="P180">
        <v>327.89247566522999</v>
      </c>
      <c r="Q180">
        <v>286.072330378603</v>
      </c>
      <c r="R180">
        <v>52.897042965769302</v>
      </c>
      <c r="S180" s="1">
        <f>(Table2[[#This Row],[Close Price]]-Table2[[#This Row],[20D EMA]])/Table2[[#This Row],[20D EMA]]</f>
        <v>8.7067633424462356E-3</v>
      </c>
      <c r="T180" s="1">
        <f>(Table2[[#This Row],[Close Price]]-Table2[[#This Row],[50D EMA]])/Table2[[#This Row],[50D EMA]]</f>
        <v>3.5247909581706705E-2</v>
      </c>
      <c r="U180" s="1">
        <f>(Table2[[#This Row],[Close Price]]-Table2[[#This Row],[200D EMA]])/Table2[[#This Row],[200D EMA]]</f>
        <v>0.18658801971779027</v>
      </c>
      <c r="V180">
        <v>0.37951927102227501</v>
      </c>
      <c r="W180">
        <v>338</v>
      </c>
      <c r="X180">
        <v>347</v>
      </c>
      <c r="Y180">
        <v>337.9</v>
      </c>
      <c r="Z180">
        <v>349</v>
      </c>
      <c r="AA180">
        <v>337.9</v>
      </c>
      <c r="AB180">
        <v>349</v>
      </c>
      <c r="AC180" s="1">
        <f>(Table2[[#This Row],[Close Price]]/Table2[[#This Row],[Day Low]])-1</f>
        <v>4.2899408284022833E-3</v>
      </c>
      <c r="AD180" s="1">
        <f>(Table2[[#This Row],[Day High]]/Table2[[#This Row],[Close Price]])-1</f>
        <v>2.2241861835321952E-2</v>
      </c>
      <c r="AE180" s="1">
        <f>(Table2[[#This Row],[Close Price]]/Table2[[#This Row],[Current Week Low]])-1</f>
        <v>4.5871559633028358E-3</v>
      </c>
      <c r="AF180" s="1">
        <f>(Table2[[#This Row],[Current Week High]]/Table2[[#This Row],[Close Price]])-1</f>
        <v>2.813374576520844E-2</v>
      </c>
      <c r="AG180" s="1">
        <f>(Table2[[#This Row],[Close Price]]/Table2[[#This Row],[Current Month Low]])-1</f>
        <v>4.5871559633028358E-3</v>
      </c>
      <c r="AH180" s="1">
        <f>(Table2[[#This Row],[Current Month High]]/Table2[[#This Row],[Close Price]])-1</f>
        <v>2.813374576520844E-2</v>
      </c>
      <c r="AI180">
        <v>11.6512004713507</v>
      </c>
      <c r="AJ180">
        <v>86.510989010988993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0.24</v>
      </c>
      <c r="AM180" t="s">
        <v>3219</v>
      </c>
      <c r="AN180">
        <v>1.54</v>
      </c>
      <c r="AO180" t="s">
        <v>3219</v>
      </c>
      <c r="AP180">
        <v>7.4782679822951004E-2</v>
      </c>
      <c r="AQ180">
        <f>(Table2[[#This Row],[Sharpe Ratio]]-AVERAGE(Table2[Sharpe Ratio]))/_xlfn.STDEV.P(Table2[Sharpe Ratio])</f>
        <v>0.18208611781003883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1.9492565417735441</v>
      </c>
      <c r="AS180">
        <f>_xlfn.RANK.AVG(Table2[[#This Row],[1Y Return vs Nifty Z-Score]],Table2[1Y Return vs Nifty Z-Score])</f>
        <v>321</v>
      </c>
      <c r="AT180">
        <f>_xlfn.RANK.AVG(Table2[[#This Row],[6M Return vs Nifty Z-Score]],Table2[6M Return vs Nifty Z-Score])</f>
        <v>55</v>
      </c>
      <c r="AU180">
        <f>_xlfn.RANK.AVG(Table2[[#This Row],[Sharpe Ratio Z-Score]],Table2[Sharpe Ratio Z-Score])</f>
        <v>298</v>
      </c>
      <c r="AV180">
        <f>(Table2[[#This Row],[Rank 1Y]]+Table2[[#This Row],[Rank 6M]]+Table2[[#This Row],[Rank Sharpe]])/3</f>
        <v>224.66666666666666</v>
      </c>
    </row>
    <row r="181" spans="1:48" x14ac:dyDescent="0.3">
      <c r="A181" t="s">
        <v>1840</v>
      </c>
      <c r="B181" t="s">
        <v>1841</v>
      </c>
      <c r="C181" t="s">
        <v>3182</v>
      </c>
      <c r="D181" t="s">
        <v>898</v>
      </c>
      <c r="E181">
        <v>4326.3487691999999</v>
      </c>
      <c r="F181">
        <v>349.6</v>
      </c>
      <c r="G181">
        <v>55.217709635077398</v>
      </c>
      <c r="H181">
        <f>(Table2[[#This Row],[1Y Return vs Nifty]]-AVERAGE(Table2[1Y Return vs Nifty]))/_xlfn.STDEV.P(Table2[1Y Return vs Nifty])</f>
        <v>0.70498193355742889</v>
      </c>
      <c r="I181">
        <v>-3.6398001304929801</v>
      </c>
      <c r="J181">
        <f>(Table2[[#This Row],[1M Return vs Nifty]]-AVERAGE(Table2[1M Return vs Nifty]))/_xlfn.STDEV.P(Table2[1M Return vs Nifty])</f>
        <v>-0.27998519838158153</v>
      </c>
      <c r="K181">
        <v>28.430005715837499</v>
      </c>
      <c r="L181">
        <f>(Table2[[#This Row],[6M Return vs Nifty]]-AVERAGE(Table2[6M Return vs Nifty]))/_xlfn.STDEV.P(Table2[6M Return vs Nifty])</f>
        <v>0.5334486546597661</v>
      </c>
      <c r="M181">
        <v>5.8632119886826999</v>
      </c>
      <c r="N181">
        <f>(Table2[[#This Row],[1W Return vs Nifty]]-AVERAGE(Table2[1W Return vs Nifty]))/_xlfn.STDEV.P(Table2[1W Return vs Nifty])</f>
        <v>0.58434322960453333</v>
      </c>
      <c r="O181">
        <v>340.13</v>
      </c>
      <c r="P181">
        <v>350.82925416496698</v>
      </c>
      <c r="Q181">
        <v>317.64240227811302</v>
      </c>
      <c r="R181">
        <v>65.917691334340802</v>
      </c>
      <c r="S181" s="1">
        <f>(Table2[[#This Row],[Close Price]]-Table2[[#This Row],[20D EMA]])/Table2[[#This Row],[20D EMA]]</f>
        <v>2.7842295592861634E-2</v>
      </c>
      <c r="T181" s="1">
        <f>(Table2[[#This Row],[Close Price]]-Table2[[#This Row],[50D EMA]])/Table2[[#This Row],[50D EMA]]</f>
        <v>-3.5038530862906321E-3</v>
      </c>
      <c r="U181" s="1">
        <f>(Table2[[#This Row],[Close Price]]-Table2[[#This Row],[200D EMA]])/Table2[[#This Row],[200D EMA]]</f>
        <v>0.1006087269605347</v>
      </c>
      <c r="V181">
        <v>0.46908193554023397</v>
      </c>
      <c r="W181">
        <v>344.2</v>
      </c>
      <c r="X181">
        <v>351.65</v>
      </c>
      <c r="Y181">
        <v>334</v>
      </c>
      <c r="Z181">
        <v>351.65</v>
      </c>
      <c r="AA181">
        <v>334</v>
      </c>
      <c r="AB181">
        <v>351.65</v>
      </c>
      <c r="AC181" s="1">
        <f>(Table2[[#This Row],[Close Price]]/Table2[[#This Row],[Day Low]])-1</f>
        <v>1.5688553166763652E-2</v>
      </c>
      <c r="AD181" s="1">
        <f>(Table2[[#This Row],[Day High]]/Table2[[#This Row],[Close Price]])-1</f>
        <v>5.8638443935925544E-3</v>
      </c>
      <c r="AE181" s="1">
        <f>(Table2[[#This Row],[Close Price]]/Table2[[#This Row],[Current Week Low]])-1</f>
        <v>4.6706586826347429E-2</v>
      </c>
      <c r="AF181" s="1">
        <f>(Table2[[#This Row],[Current Week High]]/Table2[[#This Row],[Close Price]])-1</f>
        <v>5.8638443935925544E-3</v>
      </c>
      <c r="AG181" s="1">
        <f>(Table2[[#This Row],[Close Price]]/Table2[[#This Row],[Current Month Low]])-1</f>
        <v>4.6706586826347429E-2</v>
      </c>
      <c r="AH181" s="1">
        <f>(Table2[[#This Row],[Current Month High]]/Table2[[#This Row],[Close Price]])-1</f>
        <v>5.8638443935925544E-3</v>
      </c>
      <c r="AI181">
        <v>17.834668192219599</v>
      </c>
      <c r="AJ181">
        <v>80.113343637300304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-0.06</v>
      </c>
      <c r="AM181" t="s">
        <v>3218</v>
      </c>
      <c r="AN181">
        <v>7.98</v>
      </c>
      <c r="AO181" t="s">
        <v>3219</v>
      </c>
      <c r="AP181">
        <v>4.5722858896821997E-2</v>
      </c>
      <c r="AQ181">
        <f>(Table2[[#This Row],[Sharpe Ratio]]-AVERAGE(Table2[Sharpe Ratio]))/_xlfn.STDEV.P(Table2[Sharpe Ratio])</f>
        <v>-0.15521699504604486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128</v>
      </c>
      <c r="AT181">
        <f>_xlfn.RANK.AVG(Table2[[#This Row],[6M Return vs Nifty Z-Score]],Table2[6M Return vs Nifty Z-Score])</f>
        <v>154</v>
      </c>
      <c r="AU181">
        <f>_xlfn.RANK.AVG(Table2[[#This Row],[Sharpe Ratio Z-Score]],Table2[Sharpe Ratio Z-Score])</f>
        <v>393</v>
      </c>
      <c r="AV181">
        <f>(Table2[[#This Row],[Rank 1Y]]+Table2[[#This Row],[Rank 6M]]+Table2[[#This Row],[Rank Sharpe]])/3</f>
        <v>225</v>
      </c>
    </row>
    <row r="182" spans="1:48" x14ac:dyDescent="0.3">
      <c r="A182" t="s">
        <v>960</v>
      </c>
      <c r="B182" t="s">
        <v>961</v>
      </c>
      <c r="C182" t="s">
        <v>3181</v>
      </c>
      <c r="D182" t="s">
        <v>962</v>
      </c>
      <c r="E182">
        <v>15968.6732412</v>
      </c>
      <c r="F182">
        <v>1341.8</v>
      </c>
      <c r="G182">
        <v>47.317701336259198</v>
      </c>
      <c r="H182">
        <f>(Table2[[#This Row],[1Y Return vs Nifty]]-AVERAGE(Table2[1Y Return vs Nifty]))/_xlfn.STDEV.P(Table2[1Y Return vs Nifty])</f>
        <v>0.55074062597721396</v>
      </c>
      <c r="I182">
        <v>0.13827360683579901</v>
      </c>
      <c r="J182">
        <f>(Table2[[#This Row],[1M Return vs Nifty]]-AVERAGE(Table2[1M Return vs Nifty]))/_xlfn.STDEV.P(Table2[1M Return vs Nifty])</f>
        <v>0.12709766745668755</v>
      </c>
      <c r="K182">
        <v>-6.0991637481685199</v>
      </c>
      <c r="L182">
        <f>(Table2[[#This Row],[6M Return vs Nifty]]-AVERAGE(Table2[6M Return vs Nifty]))/_xlfn.STDEV.P(Table2[6M Return vs Nifty])</f>
        <v>-0.48868240315331968</v>
      </c>
      <c r="M182">
        <v>6.8667732318685903</v>
      </c>
      <c r="N182">
        <f>(Table2[[#This Row],[1W Return vs Nifty]]-AVERAGE(Table2[1W Return vs Nifty]))/_xlfn.STDEV.P(Table2[1W Return vs Nifty])</f>
        <v>0.78675683548829944</v>
      </c>
      <c r="O182">
        <v>1297.31</v>
      </c>
      <c r="P182">
        <v>1306.4953343616501</v>
      </c>
      <c r="Q182">
        <v>1264.24593938422</v>
      </c>
      <c r="R182">
        <v>63.489508081327301</v>
      </c>
      <c r="S182" s="1">
        <f>(Table2[[#This Row],[Close Price]]-Table2[[#This Row],[20D EMA]])/Table2[[#This Row],[20D EMA]]</f>
        <v>3.4294039204199468E-2</v>
      </c>
      <c r="T182" s="1">
        <f>(Table2[[#This Row],[Close Price]]-Table2[[#This Row],[50D EMA]])/Table2[[#This Row],[50D EMA]]</f>
        <v>2.7022419988663525E-2</v>
      </c>
      <c r="U182" s="1">
        <f>(Table2[[#This Row],[Close Price]]-Table2[[#This Row],[200D EMA]])/Table2[[#This Row],[200D EMA]]</f>
        <v>6.1344124746451151E-2</v>
      </c>
      <c r="V182">
        <v>0.58307437757131697</v>
      </c>
      <c r="W182">
        <v>1336.15</v>
      </c>
      <c r="X182">
        <v>1383.1</v>
      </c>
      <c r="Y182">
        <v>1268.95</v>
      </c>
      <c r="Z182">
        <v>1383.1</v>
      </c>
      <c r="AA182">
        <v>1268.95</v>
      </c>
      <c r="AB182">
        <v>1383.1</v>
      </c>
      <c r="AC182" s="1">
        <f>(Table2[[#This Row],[Close Price]]/Table2[[#This Row],[Day Low]])-1</f>
        <v>4.2285671518915713E-3</v>
      </c>
      <c r="AD182" s="1">
        <f>(Table2[[#This Row],[Day High]]/Table2[[#This Row],[Close Price]])-1</f>
        <v>3.0779549858399147E-2</v>
      </c>
      <c r="AE182" s="1">
        <f>(Table2[[#This Row],[Close Price]]/Table2[[#This Row],[Current Week Low]])-1</f>
        <v>5.7409669411718323E-2</v>
      </c>
      <c r="AF182" s="1">
        <f>(Table2[[#This Row],[Current Week High]]/Table2[[#This Row],[Close Price]])-1</f>
        <v>3.0779549858399147E-2</v>
      </c>
      <c r="AG182" s="1">
        <f>(Table2[[#This Row],[Close Price]]/Table2[[#This Row],[Current Month Low]])-1</f>
        <v>5.7409669411718323E-2</v>
      </c>
      <c r="AH182" s="1">
        <f>(Table2[[#This Row],[Current Month High]]/Table2[[#This Row],[Close Price]])-1</f>
        <v>3.0779549858399147E-2</v>
      </c>
      <c r="AI182">
        <v>26.322849903115198</v>
      </c>
      <c r="AJ182">
        <v>72.025641025640994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0.13</v>
      </c>
      <c r="AM182" t="s">
        <v>3219</v>
      </c>
      <c r="AN182">
        <v>8</v>
      </c>
      <c r="AO182" t="s">
        <v>3219</v>
      </c>
      <c r="AP182">
        <v>0.195628858066837</v>
      </c>
      <c r="AQ182">
        <f>(Table2[[#This Row],[Sharpe Ratio]]-AVERAGE(Table2[Sharpe Ratio]))/_xlfn.STDEV.P(Table2[Sharpe Ratio])</f>
        <v>1.5847717090957409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152</v>
      </c>
      <c r="AT182">
        <f>_xlfn.RANK.AVG(Table2[[#This Row],[6M Return vs Nifty Z-Score]],Table2[6M Return vs Nifty Z-Score])</f>
        <v>488</v>
      </c>
      <c r="AU182">
        <f>_xlfn.RANK.AVG(Table2[[#This Row],[Sharpe Ratio Z-Score]],Table2[Sharpe Ratio Z-Score])</f>
        <v>38</v>
      </c>
      <c r="AV182">
        <f>(Table2[[#This Row],[Rank 1Y]]+Table2[[#This Row],[Rank 6M]]+Table2[[#This Row],[Rank Sharpe]])/3</f>
        <v>226</v>
      </c>
    </row>
    <row r="183" spans="1:48" x14ac:dyDescent="0.3">
      <c r="A183" t="s">
        <v>1724</v>
      </c>
      <c r="B183" t="s">
        <v>1725</v>
      </c>
      <c r="C183" t="s">
        <v>3177</v>
      </c>
      <c r="D183" t="s">
        <v>51</v>
      </c>
      <c r="E183">
        <v>5088.5048774349998</v>
      </c>
      <c r="F183">
        <v>203.63</v>
      </c>
      <c r="G183">
        <v>42.119593208737598</v>
      </c>
      <c r="H183">
        <f>(Table2[[#This Row],[1Y Return vs Nifty]]-AVERAGE(Table2[1Y Return vs Nifty]))/_xlfn.STDEV.P(Table2[1Y Return vs Nifty])</f>
        <v>0.44925174593993433</v>
      </c>
      <c r="I183">
        <v>-1.03223420424519</v>
      </c>
      <c r="J183">
        <f>(Table2[[#This Row],[1M Return vs Nifty]]-AVERAGE(Table2[1M Return vs Nifty]))/_xlfn.STDEV.P(Table2[1M Return vs Nifty])</f>
        <v>9.7686957151318357E-4</v>
      </c>
      <c r="K183">
        <v>94.0921975678867</v>
      </c>
      <c r="L183">
        <f>(Table2[[#This Row],[6M Return vs Nifty]]-AVERAGE(Table2[6M Return vs Nifty]))/_xlfn.STDEV.P(Table2[6M Return vs Nifty])</f>
        <v>2.4771781638801773</v>
      </c>
      <c r="M183">
        <v>1.8370416990685201</v>
      </c>
      <c r="N183">
        <f>(Table2[[#This Row],[1W Return vs Nifty]]-AVERAGE(Table2[1W Return vs Nifty]))/_xlfn.STDEV.P(Table2[1W Return vs Nifty])</f>
        <v>-0.22771647453047267</v>
      </c>
      <c r="O183">
        <v>199.61</v>
      </c>
      <c r="P183">
        <v>192.549159011982</v>
      </c>
      <c r="Q183">
        <v>158.12716408461699</v>
      </c>
      <c r="R183">
        <v>56.3649470890484</v>
      </c>
      <c r="S183" s="1">
        <f>(Table2[[#This Row],[Close Price]]-Table2[[#This Row],[20D EMA]])/Table2[[#This Row],[20D EMA]]</f>
        <v>2.0139271579580089E-2</v>
      </c>
      <c r="T183" s="1">
        <f>(Table2[[#This Row],[Close Price]]-Table2[[#This Row],[50D EMA]])/Table2[[#This Row],[50D EMA]]</f>
        <v>5.7548114179654532E-2</v>
      </c>
      <c r="U183" s="1">
        <f>(Table2[[#This Row],[Close Price]]-Table2[[#This Row],[200D EMA]])/Table2[[#This Row],[200D EMA]]</f>
        <v>0.28776103194409741</v>
      </c>
      <c r="V183">
        <v>9.1558814805045102E-2</v>
      </c>
      <c r="W183">
        <v>202.52</v>
      </c>
      <c r="X183">
        <v>209.5</v>
      </c>
      <c r="Y183">
        <v>199.9</v>
      </c>
      <c r="Z183">
        <v>211.5</v>
      </c>
      <c r="AA183">
        <v>199.9</v>
      </c>
      <c r="AB183">
        <v>211.5</v>
      </c>
      <c r="AC183" s="1">
        <f>(Table2[[#This Row],[Close Price]]/Table2[[#This Row],[Day Low]])-1</f>
        <v>5.4809401540587555E-3</v>
      </c>
      <c r="AD183" s="1">
        <f>(Table2[[#This Row],[Day High]]/Table2[[#This Row],[Close Price]])-1</f>
        <v>2.882679369444574E-2</v>
      </c>
      <c r="AE183" s="1">
        <f>(Table2[[#This Row],[Close Price]]/Table2[[#This Row],[Current Week Low]])-1</f>
        <v>1.8659329664832303E-2</v>
      </c>
      <c r="AF183" s="1">
        <f>(Table2[[#This Row],[Current Week High]]/Table2[[#This Row],[Close Price]])-1</f>
        <v>3.8648529195108861E-2</v>
      </c>
      <c r="AG183" s="1">
        <f>(Table2[[#This Row],[Close Price]]/Table2[[#This Row],[Current Month Low]])-1</f>
        <v>1.8659329664832303E-2</v>
      </c>
      <c r="AH183" s="1">
        <f>(Table2[[#This Row],[Current Month High]]/Table2[[#This Row],[Close Price]])-1</f>
        <v>3.8648529195108861E-2</v>
      </c>
      <c r="AI183">
        <v>18.2045867504788</v>
      </c>
      <c r="AJ183">
        <v>121.21673003802201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0.2</v>
      </c>
      <c r="AM183" t="s">
        <v>3219</v>
      </c>
      <c r="AN183">
        <v>5.71</v>
      </c>
      <c r="AO183" t="s">
        <v>3219</v>
      </c>
      <c r="AP183">
        <v>1.3811068045159001E-2</v>
      </c>
      <c r="AQ183">
        <f>(Table2[[#This Row],[Sharpe Ratio]]-AVERAGE(Table2[Sharpe Ratio]))/_xlfn.STDEV.P(Table2[Sharpe Ratio])</f>
        <v>-0.52562348923747571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2.1740668156236764</v>
      </c>
      <c r="AS183">
        <f>_xlfn.RANK.AVG(Table2[[#This Row],[1Y Return vs Nifty Z-Score]],Table2[1Y Return vs Nifty Z-Score])</f>
        <v>177</v>
      </c>
      <c r="AT183">
        <f>_xlfn.RANK.AVG(Table2[[#This Row],[6M Return vs Nifty Z-Score]],Table2[6M Return vs Nifty Z-Score])</f>
        <v>22</v>
      </c>
      <c r="AU183">
        <f>_xlfn.RANK.AVG(Table2[[#This Row],[Sharpe Ratio Z-Score]],Table2[Sharpe Ratio Z-Score])</f>
        <v>479</v>
      </c>
      <c r="AV183">
        <f>(Table2[[#This Row],[Rank 1Y]]+Table2[[#This Row],[Rank 6M]]+Table2[[#This Row],[Rank Sharpe]])/3</f>
        <v>226</v>
      </c>
    </row>
    <row r="184" spans="1:48" x14ac:dyDescent="0.3">
      <c r="A184" t="s">
        <v>681</v>
      </c>
      <c r="B184" t="s">
        <v>682</v>
      </c>
      <c r="C184" t="s">
        <v>3176</v>
      </c>
      <c r="D184" t="s">
        <v>46</v>
      </c>
      <c r="E184">
        <v>27013.5</v>
      </c>
      <c r="F184">
        <v>100.05</v>
      </c>
      <c r="G184">
        <v>71.209069116169104</v>
      </c>
      <c r="H184">
        <f>(Table2[[#This Row],[1Y Return vs Nifty]]-AVERAGE(Table2[1Y Return vs Nifty]))/_xlfn.STDEV.P(Table2[1Y Return vs Nifty])</f>
        <v>1.0172003646086762</v>
      </c>
      <c r="I184">
        <v>-3.94199311088716</v>
      </c>
      <c r="J184">
        <f>(Table2[[#This Row],[1M Return vs Nifty]]-AVERAGE(Table2[1M Return vs Nifty]))/_xlfn.STDEV.P(Table2[1M Return vs Nifty])</f>
        <v>-0.31254612573448387</v>
      </c>
      <c r="K184">
        <v>-1.1278669470876499</v>
      </c>
      <c r="L184">
        <f>(Table2[[#This Row],[6M Return vs Nifty]]-AVERAGE(Table2[6M Return vs Nifty]))/_xlfn.STDEV.P(Table2[6M Return vs Nifty])</f>
        <v>-0.34152227920975131</v>
      </c>
      <c r="M184">
        <v>4.17560661969633</v>
      </c>
      <c r="N184">
        <f>(Table2[[#This Row],[1W Return vs Nifty]]-AVERAGE(Table2[1W Return vs Nifty]))/_xlfn.STDEV.P(Table2[1W Return vs Nifty])</f>
        <v>0.24396112500978567</v>
      </c>
      <c r="O184">
        <v>96.67</v>
      </c>
      <c r="P184">
        <v>101.293389466731</v>
      </c>
      <c r="Q184">
        <v>97.381757499894803</v>
      </c>
      <c r="R184">
        <v>68.623834965977593</v>
      </c>
      <c r="S184" s="1">
        <f>(Table2[[#This Row],[Close Price]]-Table2[[#This Row],[20D EMA]])/Table2[[#This Row],[20D EMA]]</f>
        <v>3.496431157546287E-2</v>
      </c>
      <c r="T184" s="1">
        <f>(Table2[[#This Row],[Close Price]]-Table2[[#This Row],[50D EMA]])/Table2[[#This Row],[50D EMA]]</f>
        <v>-1.22751294361552E-2</v>
      </c>
      <c r="U184" s="1">
        <f>(Table2[[#This Row],[Close Price]]-Table2[[#This Row],[200D EMA]])/Table2[[#This Row],[200D EMA]]</f>
        <v>2.7399818699185792E-2</v>
      </c>
      <c r="V184">
        <v>0.69843938211158596</v>
      </c>
      <c r="W184">
        <v>99.25</v>
      </c>
      <c r="X184">
        <v>101.68</v>
      </c>
      <c r="Y184">
        <v>96.91</v>
      </c>
      <c r="Z184">
        <v>101.68</v>
      </c>
      <c r="AA184">
        <v>96.91</v>
      </c>
      <c r="AB184">
        <v>101.68</v>
      </c>
      <c r="AC184" s="1">
        <f>(Table2[[#This Row],[Close Price]]/Table2[[#This Row],[Day Low]])-1</f>
        <v>8.0604534005037642E-3</v>
      </c>
      <c r="AD184" s="1">
        <f>(Table2[[#This Row],[Day High]]/Table2[[#This Row],[Close Price]])-1</f>
        <v>1.6291854072963519E-2</v>
      </c>
      <c r="AE184" s="1">
        <f>(Table2[[#This Row],[Close Price]]/Table2[[#This Row],[Current Week Low]])-1</f>
        <v>3.2401196986895142E-2</v>
      </c>
      <c r="AF184" s="1">
        <f>(Table2[[#This Row],[Current Week High]]/Table2[[#This Row],[Close Price]])-1</f>
        <v>1.6291854072963519E-2</v>
      </c>
      <c r="AG184" s="1">
        <f>(Table2[[#This Row],[Close Price]]/Table2[[#This Row],[Current Month Low]])-1</f>
        <v>3.2401196986895142E-2</v>
      </c>
      <c r="AH184" s="1">
        <f>(Table2[[#This Row],[Current Month High]]/Table2[[#This Row],[Close Price]])-1</f>
        <v>1.6291854072963519E-2</v>
      </c>
      <c r="AI184">
        <v>39.763451607529497</v>
      </c>
      <c r="AJ184">
        <v>107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-0.18</v>
      </c>
      <c r="AM184" t="s">
        <v>3218</v>
      </c>
      <c r="AN184">
        <v>11.17</v>
      </c>
      <c r="AO184" t="s">
        <v>3219</v>
      </c>
      <c r="AP184">
        <v>0.11696006650494201</v>
      </c>
      <c r="AQ184">
        <f>(Table2[[#This Row],[Sharpe Ratio]]-AVERAGE(Table2[Sharpe Ratio]))/_xlfn.STDEV.P(Table2[Sharpe Ratio])</f>
        <v>0.671647421581823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88</v>
      </c>
      <c r="AT184">
        <f>_xlfn.RANK.AVG(Table2[[#This Row],[6M Return vs Nifty Z-Score]],Table2[6M Return vs Nifty Z-Score])</f>
        <v>416</v>
      </c>
      <c r="AU184">
        <f>_xlfn.RANK.AVG(Table2[[#This Row],[Sharpe Ratio Z-Score]],Table2[Sharpe Ratio Z-Score])</f>
        <v>176</v>
      </c>
      <c r="AV184">
        <f>(Table2[[#This Row],[Rank 1Y]]+Table2[[#This Row],[Rank 6M]]+Table2[[#This Row],[Rank Sharpe]])/3</f>
        <v>226.66666666666666</v>
      </c>
    </row>
    <row r="185" spans="1:48" x14ac:dyDescent="0.3">
      <c r="A185" t="s">
        <v>563</v>
      </c>
      <c r="B185" t="s">
        <v>564</v>
      </c>
      <c r="C185" t="s">
        <v>3189</v>
      </c>
      <c r="D185" t="s">
        <v>166</v>
      </c>
      <c r="E185">
        <v>36138.550431035001</v>
      </c>
      <c r="F185">
        <v>1073.1500000000001</v>
      </c>
      <c r="G185">
        <v>48.311227359447898</v>
      </c>
      <c r="H185">
        <f>(Table2[[#This Row],[1Y Return vs Nifty]]-AVERAGE(Table2[1Y Return vs Nifty]))/_xlfn.STDEV.P(Table2[1Y Return vs Nifty])</f>
        <v>0.5701384224269368</v>
      </c>
      <c r="I185">
        <v>1.4150575095094999</v>
      </c>
      <c r="J185">
        <f>(Table2[[#This Row],[1M Return vs Nifty]]-AVERAGE(Table2[1M Return vs Nifty]))/_xlfn.STDEV.P(Table2[1M Return vs Nifty])</f>
        <v>0.26466958539497132</v>
      </c>
      <c r="K185">
        <v>23.4996300278398</v>
      </c>
      <c r="L185">
        <f>(Table2[[#This Row],[6M Return vs Nifty]]-AVERAGE(Table2[6M Return vs Nifty]))/_xlfn.STDEV.P(Table2[6M Return vs Nifty])</f>
        <v>0.38749987582677725</v>
      </c>
      <c r="M185">
        <v>0.43591751176649801</v>
      </c>
      <c r="N185">
        <f>(Table2[[#This Row],[1W Return vs Nifty]]-AVERAGE(Table2[1W Return vs Nifty]))/_xlfn.STDEV.P(Table2[1W Return vs Nifty])</f>
        <v>-0.51031666556857047</v>
      </c>
      <c r="O185">
        <v>1044.23</v>
      </c>
      <c r="P185">
        <v>1045.6414816352201</v>
      </c>
      <c r="Q185">
        <v>939.86455246957598</v>
      </c>
      <c r="R185">
        <v>62.518832879463098</v>
      </c>
      <c r="S185" s="1">
        <f>(Table2[[#This Row],[Close Price]]-Table2[[#This Row],[20D EMA]])/Table2[[#This Row],[20D EMA]]</f>
        <v>2.7695048025818136E-2</v>
      </c>
      <c r="T185" s="1">
        <f>(Table2[[#This Row],[Close Price]]-Table2[[#This Row],[50D EMA]])/Table2[[#This Row],[50D EMA]]</f>
        <v>2.630779176985306E-2</v>
      </c>
      <c r="U185" s="1">
        <f>(Table2[[#This Row],[Close Price]]-Table2[[#This Row],[200D EMA]])/Table2[[#This Row],[200D EMA]]</f>
        <v>0.14181346363175948</v>
      </c>
      <c r="V185">
        <v>0.61469889371660402</v>
      </c>
      <c r="W185">
        <v>1065.1500000000001</v>
      </c>
      <c r="X185">
        <v>1090.5</v>
      </c>
      <c r="Y185">
        <v>1059.6500000000001</v>
      </c>
      <c r="Z185">
        <v>1094.2</v>
      </c>
      <c r="AA185">
        <v>1059.6500000000001</v>
      </c>
      <c r="AB185">
        <v>1094.2</v>
      </c>
      <c r="AC185" s="1">
        <f>(Table2[[#This Row],[Close Price]]/Table2[[#This Row],[Day Low]])-1</f>
        <v>7.5106792470545081E-3</v>
      </c>
      <c r="AD185" s="1">
        <f>(Table2[[#This Row],[Day High]]/Table2[[#This Row],[Close Price]])-1</f>
        <v>1.6167357778502423E-2</v>
      </c>
      <c r="AE185" s="1">
        <f>(Table2[[#This Row],[Close Price]]/Table2[[#This Row],[Current Week Low]])-1</f>
        <v>1.2740055678761797E-2</v>
      </c>
      <c r="AF185" s="1">
        <f>(Table2[[#This Row],[Current Week High]]/Table2[[#This Row],[Close Price]])-1</f>
        <v>1.9615151656338758E-2</v>
      </c>
      <c r="AG185" s="1">
        <f>(Table2[[#This Row],[Close Price]]/Table2[[#This Row],[Current Month Low]])-1</f>
        <v>1.2740055678761797E-2</v>
      </c>
      <c r="AH185" s="1">
        <f>(Table2[[#This Row],[Current Month High]]/Table2[[#This Row],[Close Price]])-1</f>
        <v>1.9615151656338758E-2</v>
      </c>
      <c r="AI185">
        <v>22.443274472347699</v>
      </c>
      <c r="AJ185">
        <v>67.014240136954299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-0.04</v>
      </c>
      <c r="AM185" t="s">
        <v>3218</v>
      </c>
      <c r="AN185">
        <v>15.15</v>
      </c>
      <c r="AO185" t="s">
        <v>3219</v>
      </c>
      <c r="AP185">
        <v>5.9114718643666998E-2</v>
      </c>
      <c r="AQ185">
        <f>(Table2[[#This Row],[Sharpe Ratio]]-AVERAGE(Table2[Sharpe Ratio]))/_xlfn.STDEV.P(Table2[Sharpe Ratio])</f>
        <v>2.2498069859435882E-4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150</v>
      </c>
      <c r="AT185">
        <f>_xlfn.RANK.AVG(Table2[[#This Row],[6M Return vs Nifty Z-Score]],Table2[6M Return vs Nifty Z-Score])</f>
        <v>176</v>
      </c>
      <c r="AU185">
        <f>_xlfn.RANK.AVG(Table2[[#This Row],[Sharpe Ratio Z-Score]],Table2[Sharpe Ratio Z-Score])</f>
        <v>355</v>
      </c>
      <c r="AV185">
        <f>(Table2[[#This Row],[Rank 1Y]]+Table2[[#This Row],[Rank 6M]]+Table2[[#This Row],[Rank Sharpe]])/3</f>
        <v>227</v>
      </c>
    </row>
    <row r="186" spans="1:48" x14ac:dyDescent="0.3">
      <c r="A186" t="s">
        <v>496</v>
      </c>
      <c r="B186" t="s">
        <v>497</v>
      </c>
      <c r="C186" t="s">
        <v>3181</v>
      </c>
      <c r="D186" t="s">
        <v>268</v>
      </c>
      <c r="E186">
        <v>44607.977056800002</v>
      </c>
      <c r="F186">
        <v>1695.6</v>
      </c>
      <c r="G186">
        <v>165.33179012592299</v>
      </c>
      <c r="H186">
        <f>(Table2[[#This Row],[1Y Return vs Nifty]]-AVERAGE(Table2[1Y Return vs Nifty]))/_xlfn.STDEV.P(Table2[1Y Return vs Nifty])</f>
        <v>2.8548707837301297</v>
      </c>
      <c r="I186">
        <v>7.2002815844036796</v>
      </c>
      <c r="J186">
        <f>(Table2[[#This Row],[1M Return vs Nifty]]-AVERAGE(Table2[1M Return vs Nifty]))/_xlfn.STDEV.P(Table2[1M Return vs Nifty])</f>
        <v>0.88802046726250727</v>
      </c>
      <c r="K186">
        <v>-18.210991460757601</v>
      </c>
      <c r="L186">
        <f>(Table2[[#This Row],[6M Return vs Nifty]]-AVERAGE(Table2[6M Return vs Nifty]))/_xlfn.STDEV.P(Table2[6M Return vs Nifty])</f>
        <v>-0.84721623017813652</v>
      </c>
      <c r="M186">
        <v>13.862259463374301</v>
      </c>
      <c r="N186">
        <f>(Table2[[#This Row],[1W Return vs Nifty]]-AVERAGE(Table2[1W Return vs Nifty]))/_xlfn.STDEV.P(Table2[1W Return vs Nifty])</f>
        <v>2.1977136681118421</v>
      </c>
      <c r="O186">
        <v>1508.54</v>
      </c>
      <c r="P186">
        <v>1573.9864180202401</v>
      </c>
      <c r="Q186">
        <v>1560.53291457398</v>
      </c>
      <c r="R186">
        <v>81.454428255741604</v>
      </c>
      <c r="S186" s="1">
        <f>(Table2[[#This Row],[Close Price]]-Table2[[#This Row],[20D EMA]])/Table2[[#This Row],[20D EMA]]</f>
        <v>0.12400068940830203</v>
      </c>
      <c r="T186" s="1">
        <f>(Table2[[#This Row],[Close Price]]-Table2[[#This Row],[50D EMA]])/Table2[[#This Row],[50D EMA]]</f>
        <v>7.7264695925855179E-2</v>
      </c>
      <c r="U186" s="1">
        <f>(Table2[[#This Row],[Close Price]]-Table2[[#This Row],[200D EMA]])/Table2[[#This Row],[200D EMA]]</f>
        <v>8.6551897857849933E-2</v>
      </c>
      <c r="V186">
        <v>0.69945809137715997</v>
      </c>
      <c r="W186">
        <v>1670</v>
      </c>
      <c r="X186">
        <v>1728</v>
      </c>
      <c r="Y186">
        <v>1620</v>
      </c>
      <c r="Z186">
        <v>1734.9</v>
      </c>
      <c r="AA186">
        <v>1620</v>
      </c>
      <c r="AB186">
        <v>1734.9</v>
      </c>
      <c r="AC186" s="1">
        <f>(Table2[[#This Row],[Close Price]]/Table2[[#This Row],[Day Low]])-1</f>
        <v>1.5329341317365186E-2</v>
      </c>
      <c r="AD186" s="1">
        <f>(Table2[[#This Row],[Day High]]/Table2[[#This Row],[Close Price]])-1</f>
        <v>1.9108280254777066E-2</v>
      </c>
      <c r="AE186" s="1">
        <f>(Table2[[#This Row],[Close Price]]/Table2[[#This Row],[Current Week Low]])-1</f>
        <v>4.6666666666666634E-2</v>
      </c>
      <c r="AF186" s="1">
        <f>(Table2[[#This Row],[Current Week High]]/Table2[[#This Row],[Close Price]])-1</f>
        <v>2.3177636234961163E-2</v>
      </c>
      <c r="AG186" s="1">
        <f>(Table2[[#This Row],[Close Price]]/Table2[[#This Row],[Current Month Low]])-1</f>
        <v>4.6666666666666634E-2</v>
      </c>
      <c r="AH186" s="1">
        <f>(Table2[[#This Row],[Current Month High]]/Table2[[#This Row],[Close Price]])-1</f>
        <v>2.3177636234961163E-2</v>
      </c>
      <c r="AI186">
        <v>75.7165605095541</v>
      </c>
      <c r="AJ186">
        <v>189.05557449710099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-0.02</v>
      </c>
      <c r="AM186" t="s">
        <v>3218</v>
      </c>
      <c r="AN186">
        <v>29.2</v>
      </c>
      <c r="AO186" t="s">
        <v>3219</v>
      </c>
      <c r="AP186">
        <v>0.20222485076826699</v>
      </c>
      <c r="AQ186">
        <f>(Table2[[#This Row],[Sharpe Ratio]]-AVERAGE(Table2[Sharpe Ratio]))/_xlfn.STDEV.P(Table2[Sharpe Ratio])</f>
        <v>1.661332706364925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16</v>
      </c>
      <c r="AT186">
        <f>_xlfn.RANK.AVG(Table2[[#This Row],[6M Return vs Nifty Z-Score]],Table2[6M Return vs Nifty Z-Score])</f>
        <v>636</v>
      </c>
      <c r="AU186">
        <f>_xlfn.RANK.AVG(Table2[[#This Row],[Sharpe Ratio Z-Score]],Table2[Sharpe Ratio Z-Score])</f>
        <v>30</v>
      </c>
      <c r="AV186">
        <f>(Table2[[#This Row],[Rank 1Y]]+Table2[[#This Row],[Rank 6M]]+Table2[[#This Row],[Rank Sharpe]])/3</f>
        <v>227.33333333333334</v>
      </c>
    </row>
    <row r="187" spans="1:48" x14ac:dyDescent="0.3">
      <c r="A187" t="s">
        <v>1404</v>
      </c>
      <c r="B187" t="s">
        <v>1405</v>
      </c>
      <c r="C187" t="s">
        <v>3185</v>
      </c>
      <c r="D187" t="s">
        <v>108</v>
      </c>
      <c r="E187">
        <v>8026.4096689199996</v>
      </c>
      <c r="F187">
        <v>4000.1</v>
      </c>
      <c r="G187">
        <v>99.883838801015003</v>
      </c>
      <c r="H187">
        <f>(Table2[[#This Row],[1Y Return vs Nifty]]-AVERAGE(Table2[1Y Return vs Nifty]))/_xlfn.STDEV.P(Table2[1Y Return vs Nifty])</f>
        <v>1.5770521778547169</v>
      </c>
      <c r="I187">
        <v>-6.47461437799483</v>
      </c>
      <c r="J187">
        <f>(Table2[[#This Row],[1M Return vs Nifty]]-AVERAGE(Table2[1M Return vs Nifty]))/_xlfn.STDEV.P(Table2[1M Return vs Nifty])</f>
        <v>-0.58543299750477384</v>
      </c>
      <c r="K187">
        <v>70.185525356454505</v>
      </c>
      <c r="L187">
        <f>(Table2[[#This Row],[6M Return vs Nifty]]-AVERAGE(Table2[6M Return vs Nifty]))/_xlfn.STDEV.P(Table2[6M Return vs Nifty])</f>
        <v>1.7694938339186859</v>
      </c>
      <c r="M187">
        <v>3.8297030776079701</v>
      </c>
      <c r="N187">
        <f>(Table2[[#This Row],[1W Return vs Nifty]]-AVERAGE(Table2[1W Return vs Nifty]))/_xlfn.STDEV.P(Table2[1W Return vs Nifty])</f>
        <v>0.17419399946814801</v>
      </c>
      <c r="O187">
        <v>3943.62</v>
      </c>
      <c r="P187">
        <v>3950.49394726328</v>
      </c>
      <c r="Q187">
        <v>3279.5449625735</v>
      </c>
      <c r="R187">
        <v>63.29494126062</v>
      </c>
      <c r="S187" s="1">
        <f>(Table2[[#This Row],[Close Price]]-Table2[[#This Row],[20D EMA]])/Table2[[#This Row],[20D EMA]]</f>
        <v>1.4321866711295718E-2</v>
      </c>
      <c r="T187" s="1">
        <f>(Table2[[#This Row],[Close Price]]-Table2[[#This Row],[50D EMA]])/Table2[[#This Row],[50D EMA]]</f>
        <v>1.2556924121117738E-2</v>
      </c>
      <c r="U187" s="1">
        <f>(Table2[[#This Row],[Close Price]]-Table2[[#This Row],[200D EMA]])/Table2[[#This Row],[200D EMA]]</f>
        <v>0.2197118946834232</v>
      </c>
      <c r="V187">
        <v>0.75252816715589099</v>
      </c>
      <c r="W187">
        <v>4010</v>
      </c>
      <c r="X187">
        <v>4131.6000000000004</v>
      </c>
      <c r="Y187">
        <v>3900</v>
      </c>
      <c r="Z187">
        <v>4141</v>
      </c>
      <c r="AA187">
        <v>3900</v>
      </c>
      <c r="AB187">
        <v>4141</v>
      </c>
      <c r="AC187" s="1">
        <f>(Table2[[#This Row],[Close Price]]/Table2[[#This Row],[Day Low]])-1</f>
        <v>-2.4688279301745553E-3</v>
      </c>
      <c r="AD187" s="1">
        <f>(Table2[[#This Row],[Day High]]/Table2[[#This Row],[Close Price]])-1</f>
        <v>3.2874178145546384E-2</v>
      </c>
      <c r="AE187" s="1">
        <f>(Table2[[#This Row],[Close Price]]/Table2[[#This Row],[Current Week Low]])-1</f>
        <v>2.5666666666666726E-2</v>
      </c>
      <c r="AF187" s="1">
        <f>(Table2[[#This Row],[Current Week High]]/Table2[[#This Row],[Close Price]])-1</f>
        <v>3.5224119397015086E-2</v>
      </c>
      <c r="AG187" s="1">
        <f>(Table2[[#This Row],[Close Price]]/Table2[[#This Row],[Current Month Low]])-1</f>
        <v>2.5666666666666726E-2</v>
      </c>
      <c r="AH187" s="1">
        <f>(Table2[[#This Row],[Current Month High]]/Table2[[#This Row],[Close Price]])-1</f>
        <v>3.5224119397015086E-2</v>
      </c>
      <c r="AI187">
        <v>12.9971750706232</v>
      </c>
      <c r="AJ187">
        <v>129.66641786759999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0.21</v>
      </c>
      <c r="AM187" t="s">
        <v>3219</v>
      </c>
      <c r="AN187">
        <v>10.66</v>
      </c>
      <c r="AO187" t="s">
        <v>3219</v>
      </c>
      <c r="AP187">
        <v>-9.9223373441769992E-3</v>
      </c>
      <c r="AQ187">
        <f>(Table2[[#This Row],[Sharpe Ratio]]-AVERAGE(Table2[Sharpe Ratio]))/_xlfn.STDEV.P(Table2[Sharpe Ratio])</f>
        <v>-0.80110183911610167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51</v>
      </c>
      <c r="AT187">
        <f>_xlfn.RANK.AVG(Table2[[#This Row],[6M Return vs Nifty Z-Score]],Table2[6M Return vs Nifty Z-Score])</f>
        <v>46</v>
      </c>
      <c r="AU187">
        <f>_xlfn.RANK.AVG(Table2[[#This Row],[Sharpe Ratio Z-Score]],Table2[Sharpe Ratio Z-Score])</f>
        <v>586</v>
      </c>
      <c r="AV187">
        <f>(Table2[[#This Row],[Rank 1Y]]+Table2[[#This Row],[Rank 6M]]+Table2[[#This Row],[Rank Sharpe]])/3</f>
        <v>227.66666666666666</v>
      </c>
    </row>
    <row r="188" spans="1:48" x14ac:dyDescent="0.3">
      <c r="A188" t="s">
        <v>386</v>
      </c>
      <c r="B188" t="s">
        <v>387</v>
      </c>
      <c r="C188" t="s">
        <v>3178</v>
      </c>
      <c r="D188" t="s">
        <v>226</v>
      </c>
      <c r="E188">
        <v>62599.272457999999</v>
      </c>
      <c r="F188">
        <v>1050.0999999999999</v>
      </c>
      <c r="G188">
        <v>41.156508158438598</v>
      </c>
      <c r="H188">
        <f>(Table2[[#This Row],[1Y Return vs Nifty]]-AVERAGE(Table2[1Y Return vs Nifty]))/_xlfn.STDEV.P(Table2[1Y Return vs Nifty])</f>
        <v>0.43044828500036841</v>
      </c>
      <c r="I188">
        <v>5.2786162547678099</v>
      </c>
      <c r="J188">
        <f>(Table2[[#This Row],[1M Return vs Nifty]]-AVERAGE(Table2[1M Return vs Nifty]))/_xlfn.STDEV.P(Table2[1M Return vs Nifty])</f>
        <v>0.68096335722227097</v>
      </c>
      <c r="K188">
        <v>12.5063214418947</v>
      </c>
      <c r="L188">
        <f>(Table2[[#This Row],[6M Return vs Nifty]]-AVERAGE(Table2[6M Return vs Nifty]))/_xlfn.STDEV.P(Table2[6M Return vs Nifty])</f>
        <v>6.2076406098348677E-2</v>
      </c>
      <c r="M188">
        <v>-4.0989151751507498</v>
      </c>
      <c r="N188">
        <f>(Table2[[#This Row],[1W Return vs Nifty]]-AVERAGE(Table2[1W Return vs Nifty]))/_xlfn.STDEV.P(Table2[1W Return vs Nifty])</f>
        <v>-1.4249711945981081</v>
      </c>
      <c r="O188">
        <v>1029.5899999999999</v>
      </c>
      <c r="P188">
        <v>1016.20877841527</v>
      </c>
      <c r="Q188">
        <v>928.13873191481196</v>
      </c>
      <c r="R188">
        <v>65.937398720529501</v>
      </c>
      <c r="S188" s="1">
        <f>(Table2[[#This Row],[Close Price]]-Table2[[#This Row],[20D EMA]])/Table2[[#This Row],[20D EMA]]</f>
        <v>1.9920550898901497E-2</v>
      </c>
      <c r="T188" s="1">
        <f>(Table2[[#This Row],[Close Price]]-Table2[[#This Row],[50D EMA]])/Table2[[#This Row],[50D EMA]]</f>
        <v>3.3350648316167561E-2</v>
      </c>
      <c r="U188" s="1">
        <f>(Table2[[#This Row],[Close Price]]-Table2[[#This Row],[200D EMA]])/Table2[[#This Row],[200D EMA]]</f>
        <v>0.13140413592435016</v>
      </c>
      <c r="V188">
        <v>1.04842053251917</v>
      </c>
      <c r="W188">
        <v>1048</v>
      </c>
      <c r="X188">
        <v>1093.8499999999999</v>
      </c>
      <c r="Y188">
        <v>1012</v>
      </c>
      <c r="Z188">
        <v>1093.8499999999999</v>
      </c>
      <c r="AA188">
        <v>1012</v>
      </c>
      <c r="AB188">
        <v>1093.8499999999999</v>
      </c>
      <c r="AC188" s="1">
        <f>(Table2[[#This Row],[Close Price]]/Table2[[#This Row],[Day Low]])-1</f>
        <v>2.003816793892943E-3</v>
      </c>
      <c r="AD188" s="1">
        <f>(Table2[[#This Row],[Day High]]/Table2[[#This Row],[Close Price]])-1</f>
        <v>4.1662698790591479E-2</v>
      </c>
      <c r="AE188" s="1">
        <f>(Table2[[#This Row],[Close Price]]/Table2[[#This Row],[Current Week Low]])-1</f>
        <v>3.7648221343873356E-2</v>
      </c>
      <c r="AF188" s="1">
        <f>(Table2[[#This Row],[Current Week High]]/Table2[[#This Row],[Close Price]])-1</f>
        <v>4.1662698790591479E-2</v>
      </c>
      <c r="AG188" s="1">
        <f>(Table2[[#This Row],[Close Price]]/Table2[[#This Row],[Current Month Low]])-1</f>
        <v>3.7648221343873356E-2</v>
      </c>
      <c r="AH188" s="1">
        <f>(Table2[[#This Row],[Current Month High]]/Table2[[#This Row],[Close Price]])-1</f>
        <v>4.1662698790591479E-2</v>
      </c>
      <c r="AI188">
        <v>19.512427387867799</v>
      </c>
      <c r="AJ188">
        <v>73.699445868827993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0.13</v>
      </c>
      <c r="AM188" t="s">
        <v>3219</v>
      </c>
      <c r="AN188">
        <v>9.57</v>
      </c>
      <c r="AO188" t="s">
        <v>3219</v>
      </c>
      <c r="AP188">
        <v>9.3807284225693996E-2</v>
      </c>
      <c r="AQ188">
        <f>(Table2[[#This Row],[Sharpe Ratio]]-AVERAGE(Table2[Sharpe Ratio]))/_xlfn.STDEV.P(Table2[Sharpe Ratio])</f>
        <v>0.40290847945545755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0.15142533317833773</v>
      </c>
      <c r="AS188">
        <f>_xlfn.RANK.AVG(Table2[[#This Row],[1Y Return vs Nifty Z-Score]],Table2[1Y Return vs Nifty Z-Score])</f>
        <v>181</v>
      </c>
      <c r="AT188">
        <f>_xlfn.RANK.AVG(Table2[[#This Row],[6M Return vs Nifty Z-Score]],Table2[6M Return vs Nifty Z-Score])</f>
        <v>255</v>
      </c>
      <c r="AU188">
        <f>_xlfn.RANK.AVG(Table2[[#This Row],[Sharpe Ratio Z-Score]],Table2[Sharpe Ratio Z-Score])</f>
        <v>249</v>
      </c>
      <c r="AV188">
        <f>(Table2[[#This Row],[Rank 1Y]]+Table2[[#This Row],[Rank 6M]]+Table2[[#This Row],[Rank Sharpe]])/3</f>
        <v>228.33333333333334</v>
      </c>
    </row>
    <row r="189" spans="1:48" x14ac:dyDescent="0.3">
      <c r="A189" t="s">
        <v>1065</v>
      </c>
      <c r="B189" t="s">
        <v>1066</v>
      </c>
      <c r="C189" t="s">
        <v>3178</v>
      </c>
      <c r="D189" t="s">
        <v>428</v>
      </c>
      <c r="E189">
        <v>12709.621156859999</v>
      </c>
      <c r="F189">
        <v>3142.05</v>
      </c>
      <c r="G189">
        <v>23.254976452237599</v>
      </c>
      <c r="H189">
        <f>(Table2[[#This Row],[1Y Return vs Nifty]]-AVERAGE(Table2[1Y Return vs Nifty]))/_xlfn.STDEV.P(Table2[1Y Return vs Nifty])</f>
        <v>8.0935277720847978E-2</v>
      </c>
      <c r="I189">
        <v>9.6588952654333795</v>
      </c>
      <c r="J189">
        <f>(Table2[[#This Row],[1M Return vs Nifty]]-AVERAGE(Table2[1M Return vs Nifty]))/_xlfn.STDEV.P(Table2[1M Return vs Nifty])</f>
        <v>1.1529331113366239</v>
      </c>
      <c r="K189">
        <v>21.782235887020601</v>
      </c>
      <c r="L189">
        <f>(Table2[[#This Row],[6M Return vs Nifty]]-AVERAGE(Table2[6M Return vs Nifty]))/_xlfn.STDEV.P(Table2[6M Return vs Nifty])</f>
        <v>0.33666164493137751</v>
      </c>
      <c r="M189">
        <v>3.8965071708813799</v>
      </c>
      <c r="N189">
        <f>(Table2[[#This Row],[1W Return vs Nifty]]-AVERAGE(Table2[1W Return vs Nifty]))/_xlfn.STDEV.P(Table2[1W Return vs Nifty])</f>
        <v>0.18766807242491088</v>
      </c>
      <c r="O189">
        <v>2943.07</v>
      </c>
      <c r="P189">
        <v>2896.6443679972999</v>
      </c>
      <c r="Q189">
        <v>2705.6680881550001</v>
      </c>
      <c r="R189">
        <v>80.147507949252102</v>
      </c>
      <c r="S189" s="1">
        <f>(Table2[[#This Row],[Close Price]]-Table2[[#This Row],[20D EMA]])/Table2[[#This Row],[20D EMA]]</f>
        <v>6.7609672892591746E-2</v>
      </c>
      <c r="T189" s="1">
        <f>(Table2[[#This Row],[Close Price]]-Table2[[#This Row],[50D EMA]])/Table2[[#This Row],[50D EMA]]</f>
        <v>8.4720663231562091E-2</v>
      </c>
      <c r="U189" s="1">
        <f>(Table2[[#This Row],[Close Price]]-Table2[[#This Row],[200D EMA]])/Table2[[#This Row],[200D EMA]]</f>
        <v>0.16128434738740247</v>
      </c>
      <c r="V189">
        <v>0.55564824198642404</v>
      </c>
      <c r="W189">
        <v>3100</v>
      </c>
      <c r="X189">
        <v>3249.7</v>
      </c>
      <c r="Y189">
        <v>3053.2</v>
      </c>
      <c r="Z189">
        <v>3249.7</v>
      </c>
      <c r="AA189">
        <v>3053.2</v>
      </c>
      <c r="AB189">
        <v>3249.7</v>
      </c>
      <c r="AC189" s="1">
        <f>(Table2[[#This Row],[Close Price]]/Table2[[#This Row],[Day Low]])-1</f>
        <v>1.3564516129032311E-2</v>
      </c>
      <c r="AD189" s="1">
        <f>(Table2[[#This Row],[Day High]]/Table2[[#This Row],[Close Price]])-1</f>
        <v>3.4261071593386427E-2</v>
      </c>
      <c r="AE189" s="1">
        <f>(Table2[[#This Row],[Close Price]]/Table2[[#This Row],[Current Week Low]])-1</f>
        <v>2.9100615747412739E-2</v>
      </c>
      <c r="AF189" s="1">
        <f>(Table2[[#This Row],[Current Week High]]/Table2[[#This Row],[Close Price]])-1</f>
        <v>3.4261071593386427E-2</v>
      </c>
      <c r="AG189" s="1">
        <f>(Table2[[#This Row],[Close Price]]/Table2[[#This Row],[Current Month Low]])-1</f>
        <v>2.9100615747412739E-2</v>
      </c>
      <c r="AH189" s="1">
        <f>(Table2[[#This Row],[Current Month High]]/Table2[[#This Row],[Close Price]])-1</f>
        <v>3.4261071593386427E-2</v>
      </c>
      <c r="AI189">
        <v>3.8493976862239601</v>
      </c>
      <c r="AJ189">
        <v>45.802784222737799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0.15</v>
      </c>
      <c r="AM189" t="s">
        <v>3219</v>
      </c>
      <c r="AN189">
        <v>13.27</v>
      </c>
      <c r="AO189" t="s">
        <v>3219</v>
      </c>
      <c r="AP189">
        <v>0.10547472053904999</v>
      </c>
      <c r="AQ189">
        <f>(Table2[[#This Row],[Sharpe Ratio]]-AVERAGE(Table2[Sharpe Ratio]))/_xlfn.STDEV.P(Table2[Sharpe Ratio])</f>
        <v>0.53833472993198861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2.2965328363457491</v>
      </c>
      <c r="AS189">
        <f>_xlfn.RANK.AVG(Table2[[#This Row],[1Y Return vs Nifty Z-Score]],Table2[1Y Return vs Nifty Z-Score])</f>
        <v>285</v>
      </c>
      <c r="AT189">
        <f>_xlfn.RANK.AVG(Table2[[#This Row],[6M Return vs Nifty Z-Score]],Table2[6M Return vs Nifty Z-Score])</f>
        <v>190</v>
      </c>
      <c r="AU189">
        <f>_xlfn.RANK.AVG(Table2[[#This Row],[Sharpe Ratio Z-Score]],Table2[Sharpe Ratio Z-Score])</f>
        <v>211</v>
      </c>
      <c r="AV189">
        <f>(Table2[[#This Row],[Rank 1Y]]+Table2[[#This Row],[Rank 6M]]+Table2[[#This Row],[Rank Sharpe]])/3</f>
        <v>228.66666666666666</v>
      </c>
    </row>
    <row r="190" spans="1:48" x14ac:dyDescent="0.3">
      <c r="A190" t="s">
        <v>581</v>
      </c>
      <c r="B190" t="s">
        <v>582</v>
      </c>
      <c r="C190" t="s">
        <v>3173</v>
      </c>
      <c r="D190" t="s">
        <v>210</v>
      </c>
      <c r="E190">
        <v>34648.670606719999</v>
      </c>
      <c r="F190">
        <v>6848.2</v>
      </c>
      <c r="G190">
        <v>46.345309660038502</v>
      </c>
      <c r="H190">
        <f>(Table2[[#This Row],[1Y Return vs Nifty]]-AVERAGE(Table2[1Y Return vs Nifty]))/_xlfn.STDEV.P(Table2[1Y Return vs Nifty])</f>
        <v>0.53175546065240875</v>
      </c>
      <c r="I190">
        <v>-2.20001419242538</v>
      </c>
      <c r="J190">
        <f>(Table2[[#This Row],[1M Return vs Nifty]]-AVERAGE(Table2[1M Return vs Nifty]))/_xlfn.STDEV.P(Table2[1M Return vs Nifty])</f>
        <v>-0.12485000870246225</v>
      </c>
      <c r="K190">
        <v>-0.109271600096601</v>
      </c>
      <c r="L190">
        <f>(Table2[[#This Row],[6M Return vs Nifty]]-AVERAGE(Table2[6M Return vs Nifty]))/_xlfn.STDEV.P(Table2[6M Return vs Nifty])</f>
        <v>-0.31136986153898305</v>
      </c>
      <c r="M190">
        <v>1.8675294330344401</v>
      </c>
      <c r="N190">
        <f>(Table2[[#This Row],[1W Return vs Nifty]]-AVERAGE(Table2[1W Return vs Nifty]))/_xlfn.STDEV.P(Table2[1W Return vs Nifty])</f>
        <v>-0.22156724127822386</v>
      </c>
      <c r="O190">
        <v>6716.21</v>
      </c>
      <c r="P190">
        <v>6724.3576961193603</v>
      </c>
      <c r="Q190">
        <v>6263.5876425104698</v>
      </c>
      <c r="R190">
        <v>66.559453204137597</v>
      </c>
      <c r="S190" s="1">
        <f>(Table2[[#This Row],[Close Price]]-Table2[[#This Row],[20D EMA]])/Table2[[#This Row],[20D EMA]]</f>
        <v>1.9652452797038773E-2</v>
      </c>
      <c r="T190" s="1">
        <f>(Table2[[#This Row],[Close Price]]-Table2[[#This Row],[50D EMA]])/Table2[[#This Row],[50D EMA]]</f>
        <v>1.8416971475522362E-2</v>
      </c>
      <c r="U190" s="1">
        <f>(Table2[[#This Row],[Close Price]]-Table2[[#This Row],[200D EMA]])/Table2[[#This Row],[200D EMA]]</f>
        <v>9.3335064639602491E-2</v>
      </c>
      <c r="V190">
        <v>0.462284518746994</v>
      </c>
      <c r="W190">
        <v>6810</v>
      </c>
      <c r="X190">
        <v>6969</v>
      </c>
      <c r="Y190">
        <v>6611.05</v>
      </c>
      <c r="Z190">
        <v>7079</v>
      </c>
      <c r="AA190">
        <v>6611.05</v>
      </c>
      <c r="AB190">
        <v>7079</v>
      </c>
      <c r="AC190" s="1">
        <f>(Table2[[#This Row],[Close Price]]/Table2[[#This Row],[Day Low]])-1</f>
        <v>5.6093979441997899E-3</v>
      </c>
      <c r="AD190" s="1">
        <f>(Table2[[#This Row],[Day High]]/Table2[[#This Row],[Close Price]])-1</f>
        <v>1.763967173855896E-2</v>
      </c>
      <c r="AE190" s="1">
        <f>(Table2[[#This Row],[Close Price]]/Table2[[#This Row],[Current Week Low]])-1</f>
        <v>3.5871760159127408E-2</v>
      </c>
      <c r="AF190" s="1">
        <f>(Table2[[#This Row],[Current Week High]]/Table2[[#This Row],[Close Price]])-1</f>
        <v>3.370228673228004E-2</v>
      </c>
      <c r="AG190" s="1">
        <f>(Table2[[#This Row],[Close Price]]/Table2[[#This Row],[Current Month Low]])-1</f>
        <v>3.5871760159127408E-2</v>
      </c>
      <c r="AH190" s="1">
        <f>(Table2[[#This Row],[Current Month High]]/Table2[[#This Row],[Close Price]])-1</f>
        <v>3.370228673228004E-2</v>
      </c>
      <c r="AI190">
        <v>42.473204637715</v>
      </c>
      <c r="AJ190">
        <v>70.3511150358826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-0.05</v>
      </c>
      <c r="AM190" t="s">
        <v>3218</v>
      </c>
      <c r="AN190">
        <v>3.58</v>
      </c>
      <c r="AO190" t="s">
        <v>3219</v>
      </c>
      <c r="AP190">
        <v>0.14144887638586301</v>
      </c>
      <c r="AQ190">
        <f>(Table2[[#This Row],[Sharpe Ratio]]-AVERAGE(Table2[Sharpe Ratio]))/_xlfn.STDEV.P(Table2[Sharpe Ratio])</f>
        <v>0.95589390141984554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157</v>
      </c>
      <c r="AT190">
        <f>_xlfn.RANK.AVG(Table2[[#This Row],[6M Return vs Nifty Z-Score]],Table2[6M Return vs Nifty Z-Score])</f>
        <v>403</v>
      </c>
      <c r="AU190">
        <f>_xlfn.RANK.AVG(Table2[[#This Row],[Sharpe Ratio Z-Score]],Table2[Sharpe Ratio Z-Score])</f>
        <v>128</v>
      </c>
      <c r="AV190">
        <f>(Table2[[#This Row],[Rank 1Y]]+Table2[[#This Row],[Rank 6M]]+Table2[[#This Row],[Rank Sharpe]])/3</f>
        <v>229.33333333333334</v>
      </c>
    </row>
    <row r="191" spans="1:48" x14ac:dyDescent="0.3">
      <c r="A191" t="s">
        <v>1639</v>
      </c>
      <c r="B191" t="s">
        <v>1640</v>
      </c>
      <c r="C191" t="s">
        <v>3181</v>
      </c>
      <c r="D191" t="s">
        <v>120</v>
      </c>
      <c r="E191">
        <v>5777.0593351199996</v>
      </c>
      <c r="F191">
        <v>873.35</v>
      </c>
      <c r="G191">
        <v>61.826527507227397</v>
      </c>
      <c r="H191">
        <f>(Table2[[#This Row],[1Y Return vs Nifty]]-AVERAGE(Table2[1Y Return vs Nifty]))/_xlfn.STDEV.P(Table2[1Y Return vs Nifty])</f>
        <v>0.83401378663945658</v>
      </c>
      <c r="I191">
        <v>53.7721904963295</v>
      </c>
      <c r="J191">
        <f>(Table2[[#This Row],[1M Return vs Nifty]]-AVERAGE(Table2[1M Return vs Nifty]))/_xlfn.STDEV.P(Table2[1M Return vs Nifty])</f>
        <v>5.9060872032574352</v>
      </c>
      <c r="K191">
        <v>73.444994550626504</v>
      </c>
      <c r="L191">
        <f>(Table2[[#This Row],[6M Return vs Nifty]]-AVERAGE(Table2[6M Return vs Nifty]))/_xlfn.STDEV.P(Table2[6M Return vs Nifty])</f>
        <v>1.8659805072752846</v>
      </c>
      <c r="M191">
        <v>-0.31077645985503199</v>
      </c>
      <c r="N191">
        <f>(Table2[[#This Row],[1W Return vs Nifty]]-AVERAGE(Table2[1W Return vs Nifty]))/_xlfn.STDEV.P(Table2[1W Return vs Nifty])</f>
        <v>-0.66092134496788091</v>
      </c>
      <c r="O191">
        <v>832.64</v>
      </c>
      <c r="P191">
        <v>721.31209403150501</v>
      </c>
      <c r="Q191">
        <v>587.96915123228302</v>
      </c>
      <c r="R191">
        <v>51.578255451605301</v>
      </c>
      <c r="S191" s="1">
        <f>(Table2[[#This Row],[Close Price]]-Table2[[#This Row],[20D EMA]])/Table2[[#This Row],[20D EMA]]</f>
        <v>4.8892678708685668E-2</v>
      </c>
      <c r="T191" s="1">
        <f>(Table2[[#This Row],[Close Price]]-Table2[[#This Row],[50D EMA]])/Table2[[#This Row],[50D EMA]]</f>
        <v>0.21077964341168304</v>
      </c>
      <c r="U191" s="1">
        <f>(Table2[[#This Row],[Close Price]]-Table2[[#This Row],[200D EMA]])/Table2[[#This Row],[200D EMA]]</f>
        <v>0.48536704378045586</v>
      </c>
      <c r="V191">
        <v>0.90111356717025404</v>
      </c>
      <c r="W191">
        <v>860</v>
      </c>
      <c r="X191">
        <v>926.7</v>
      </c>
      <c r="Y191">
        <v>860</v>
      </c>
      <c r="Z191">
        <v>990.55</v>
      </c>
      <c r="AA191">
        <v>860</v>
      </c>
      <c r="AB191">
        <v>990.55</v>
      </c>
      <c r="AC191" s="1">
        <f>(Table2[[#This Row],[Close Price]]/Table2[[#This Row],[Day Low]])-1</f>
        <v>1.5523255813953529E-2</v>
      </c>
      <c r="AD191" s="1">
        <f>(Table2[[#This Row],[Day High]]/Table2[[#This Row],[Close Price]])-1</f>
        <v>6.108662048434188E-2</v>
      </c>
      <c r="AE191" s="1">
        <f>(Table2[[#This Row],[Close Price]]/Table2[[#This Row],[Current Week Low]])-1</f>
        <v>1.5523255813953529E-2</v>
      </c>
      <c r="AF191" s="1">
        <f>(Table2[[#This Row],[Current Week High]]/Table2[[#This Row],[Close Price]])-1</f>
        <v>0.13419591229174999</v>
      </c>
      <c r="AG191" s="1">
        <f>(Table2[[#This Row],[Close Price]]/Table2[[#This Row],[Current Month Low]])-1</f>
        <v>1.5523255813953529E-2</v>
      </c>
      <c r="AH191" s="1">
        <f>(Table2[[#This Row],[Current Month High]]/Table2[[#This Row],[Close Price]])-1</f>
        <v>0.13419591229174999</v>
      </c>
      <c r="AI191">
        <v>13.4195912291749</v>
      </c>
      <c r="AJ191">
        <v>105.494117647058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0.75</v>
      </c>
      <c r="AM191" t="s">
        <v>3219</v>
      </c>
      <c r="AN191">
        <v>12.9</v>
      </c>
      <c r="AO191" t="s">
        <v>3219</v>
      </c>
      <c r="AQ191">
        <f>(Table2[[#This Row],[Sharpe Ratio]]-AVERAGE(Table2[Sharpe Ratio]))/_xlfn.STDEV.P(Table2[Sharpe Ratio])</f>
        <v>-0.68593129895665506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7.2592288532476399</v>
      </c>
      <c r="AS191">
        <f>_xlfn.RANK.AVG(Table2[[#This Row],[1Y Return vs Nifty Z-Score]],Table2[1Y Return vs Nifty Z-Score])</f>
        <v>110</v>
      </c>
      <c r="AT191">
        <f>_xlfn.RANK.AVG(Table2[[#This Row],[6M Return vs Nifty Z-Score]],Table2[6M Return vs Nifty Z-Score])</f>
        <v>39</v>
      </c>
      <c r="AU191">
        <f>_xlfn.RANK.AVG(Table2[[#This Row],[Sharpe Ratio Z-Score]],Table2[Sharpe Ratio Z-Score])</f>
        <v>539.5</v>
      </c>
      <c r="AV191">
        <f>(Table2[[#This Row],[Rank 1Y]]+Table2[[#This Row],[Rank 6M]]+Table2[[#This Row],[Rank Sharpe]])/3</f>
        <v>229.5</v>
      </c>
    </row>
    <row r="192" spans="1:48" x14ac:dyDescent="0.3">
      <c r="A192" t="s">
        <v>737</v>
      </c>
      <c r="B192" t="s">
        <v>738</v>
      </c>
      <c r="C192" t="s">
        <v>3178</v>
      </c>
      <c r="D192" t="s">
        <v>541</v>
      </c>
      <c r="E192">
        <v>24175.820330760002</v>
      </c>
      <c r="F192">
        <v>1320.9</v>
      </c>
      <c r="G192">
        <v>53.3471889726369</v>
      </c>
      <c r="H192">
        <f>(Table2[[#This Row],[1Y Return vs Nifty]]-AVERAGE(Table2[1Y Return vs Nifty]))/_xlfn.STDEV.P(Table2[1Y Return vs Nifty])</f>
        <v>0.66846152219611521</v>
      </c>
      <c r="I192">
        <v>-8.0694973538231896</v>
      </c>
      <c r="J192">
        <f>(Table2[[#This Row],[1M Return vs Nifty]]-AVERAGE(Table2[1M Return vs Nifty]))/_xlfn.STDEV.P(Table2[1M Return vs Nifty])</f>
        <v>-0.75727970501131281</v>
      </c>
      <c r="K192">
        <v>10.242997828762499</v>
      </c>
      <c r="L192">
        <f>(Table2[[#This Row],[6M Return vs Nifty]]-AVERAGE(Table2[6M Return vs Nifty]))/_xlfn.STDEV.P(Table2[6M Return vs Nifty])</f>
        <v>-4.9224066381031968E-3</v>
      </c>
      <c r="M192">
        <v>6.2308159231288904</v>
      </c>
      <c r="N192">
        <f>(Table2[[#This Row],[1W Return vs Nifty]]-AVERAGE(Table2[1W Return vs Nifty]))/_xlfn.STDEV.P(Table2[1W Return vs Nifty])</f>
        <v>0.65848722272257998</v>
      </c>
      <c r="O192">
        <v>1285.5</v>
      </c>
      <c r="P192">
        <v>1324.1105374393001</v>
      </c>
      <c r="Q192">
        <v>1247.8307165798999</v>
      </c>
      <c r="R192">
        <v>68.151508894353</v>
      </c>
      <c r="S192" s="1">
        <f>(Table2[[#This Row],[Close Price]]-Table2[[#This Row],[20D EMA]])/Table2[[#This Row],[20D EMA]]</f>
        <v>2.7537922987164599E-2</v>
      </c>
      <c r="T192" s="1">
        <f>(Table2[[#This Row],[Close Price]]-Table2[[#This Row],[50D EMA]])/Table2[[#This Row],[50D EMA]]</f>
        <v>-2.4246747899981476E-3</v>
      </c>
      <c r="U192" s="1">
        <f>(Table2[[#This Row],[Close Price]]-Table2[[#This Row],[200D EMA]])/Table2[[#This Row],[200D EMA]]</f>
        <v>5.8557048203117773E-2</v>
      </c>
      <c r="V192">
        <v>0.76790677966145904</v>
      </c>
      <c r="W192">
        <v>1309</v>
      </c>
      <c r="X192">
        <v>1328.7</v>
      </c>
      <c r="Y192">
        <v>1263</v>
      </c>
      <c r="Z192">
        <v>1337.5</v>
      </c>
      <c r="AA192">
        <v>1263</v>
      </c>
      <c r="AB192">
        <v>1337.5</v>
      </c>
      <c r="AC192" s="1">
        <f>(Table2[[#This Row],[Close Price]]/Table2[[#This Row],[Day Low]])-1</f>
        <v>9.0909090909092605E-3</v>
      </c>
      <c r="AD192" s="1">
        <f>(Table2[[#This Row],[Day High]]/Table2[[#This Row],[Close Price]])-1</f>
        <v>5.9050647285940894E-3</v>
      </c>
      <c r="AE192" s="1">
        <f>(Table2[[#This Row],[Close Price]]/Table2[[#This Row],[Current Week Low]])-1</f>
        <v>4.5843230403800561E-2</v>
      </c>
      <c r="AF192" s="1">
        <f>(Table2[[#This Row],[Current Week High]]/Table2[[#This Row],[Close Price]])-1</f>
        <v>1.2567189037777204E-2</v>
      </c>
      <c r="AG192" s="1">
        <f>(Table2[[#This Row],[Close Price]]/Table2[[#This Row],[Current Month Low]])-1</f>
        <v>4.5843230403800561E-2</v>
      </c>
      <c r="AH192" s="1">
        <f>(Table2[[#This Row],[Current Month High]]/Table2[[#This Row],[Close Price]])-1</f>
        <v>1.2567189037777204E-2</v>
      </c>
      <c r="AI192">
        <v>34.449996214701997</v>
      </c>
      <c r="AJ192">
        <v>81.317776252573793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0.03</v>
      </c>
      <c r="AM192" t="s">
        <v>3219</v>
      </c>
      <c r="AN192">
        <v>5.2</v>
      </c>
      <c r="AO192" t="s">
        <v>3219</v>
      </c>
      <c r="AP192">
        <v>8.2152212382051004E-2</v>
      </c>
      <c r="AQ192">
        <f>(Table2[[#This Row],[Sharpe Ratio]]-AVERAGE(Table2[Sharpe Ratio]))/_xlfn.STDEV.P(Table2[Sharpe Ratio])</f>
        <v>0.2676257458345056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134</v>
      </c>
      <c r="AT192">
        <f>_xlfn.RANK.AVG(Table2[[#This Row],[6M Return vs Nifty Z-Score]],Table2[6M Return vs Nifty Z-Score])</f>
        <v>279</v>
      </c>
      <c r="AU192">
        <f>_xlfn.RANK.AVG(Table2[[#This Row],[Sharpe Ratio Z-Score]],Table2[Sharpe Ratio Z-Score])</f>
        <v>278</v>
      </c>
      <c r="AV192">
        <f>(Table2[[#This Row],[Rank 1Y]]+Table2[[#This Row],[Rank 6M]]+Table2[[#This Row],[Rank Sharpe]])/3</f>
        <v>230.33333333333334</v>
      </c>
    </row>
    <row r="193" spans="1:48" x14ac:dyDescent="0.3">
      <c r="A193" t="s">
        <v>1215</v>
      </c>
      <c r="B193" t="s">
        <v>1216</v>
      </c>
      <c r="C193" t="s">
        <v>585</v>
      </c>
      <c r="D193" t="s">
        <v>460</v>
      </c>
      <c r="E193">
        <v>10102.7962964</v>
      </c>
      <c r="F193">
        <v>386</v>
      </c>
      <c r="G193">
        <v>53.1180876766296</v>
      </c>
      <c r="H193">
        <f>(Table2[[#This Row],[1Y Return vs Nifty]]-AVERAGE(Table2[1Y Return vs Nifty]))/_xlfn.STDEV.P(Table2[1Y Return vs Nifty])</f>
        <v>0.66398850367159368</v>
      </c>
      <c r="I193">
        <v>1.1658688037473799</v>
      </c>
      <c r="J193">
        <f>(Table2[[#This Row],[1M Return vs Nifty]]-AVERAGE(Table2[1M Return vs Nifty]))/_xlfn.STDEV.P(Table2[1M Return vs Nifty])</f>
        <v>0.23781980438781319</v>
      </c>
      <c r="K193">
        <v>-1.5484326261730299</v>
      </c>
      <c r="L193">
        <f>(Table2[[#This Row],[6M Return vs Nifty]]-AVERAGE(Table2[6M Return vs Nifty]))/_xlfn.STDEV.P(Table2[6M Return vs Nifty])</f>
        <v>-0.35397184718709662</v>
      </c>
      <c r="M193">
        <v>2.6020618610881301</v>
      </c>
      <c r="N193">
        <f>(Table2[[#This Row],[1W Return vs Nifty]]-AVERAGE(Table2[1W Return vs Nifty]))/_xlfn.STDEV.P(Table2[1W Return vs Nifty])</f>
        <v>-7.3415488298096673E-2</v>
      </c>
      <c r="O193">
        <v>368.56</v>
      </c>
      <c r="P193">
        <v>367.82267740460998</v>
      </c>
      <c r="Q193">
        <v>342.66536106263101</v>
      </c>
      <c r="R193">
        <v>65.045993053237197</v>
      </c>
      <c r="S193" s="1">
        <f>(Table2[[#This Row],[Close Price]]-Table2[[#This Row],[20D EMA]])/Table2[[#This Row],[20D EMA]]</f>
        <v>4.731929672237898E-2</v>
      </c>
      <c r="T193" s="1">
        <f>(Table2[[#This Row],[Close Price]]-Table2[[#This Row],[50D EMA]])/Table2[[#This Row],[50D EMA]]</f>
        <v>4.9418711004038288E-2</v>
      </c>
      <c r="U193" s="1">
        <f>(Table2[[#This Row],[Close Price]]-Table2[[#This Row],[200D EMA]])/Table2[[#This Row],[200D EMA]]</f>
        <v>0.12646343593932291</v>
      </c>
      <c r="V193">
        <v>1.21757941416417</v>
      </c>
      <c r="W193">
        <v>384</v>
      </c>
      <c r="X193">
        <v>395.7</v>
      </c>
      <c r="Y193">
        <v>368.55</v>
      </c>
      <c r="Z193">
        <v>396.25</v>
      </c>
      <c r="AA193">
        <v>368.55</v>
      </c>
      <c r="AB193">
        <v>396.25</v>
      </c>
      <c r="AC193" s="1">
        <f>(Table2[[#This Row],[Close Price]]/Table2[[#This Row],[Day Low]])-1</f>
        <v>5.2083333333332593E-3</v>
      </c>
      <c r="AD193" s="1">
        <f>(Table2[[#This Row],[Day High]]/Table2[[#This Row],[Close Price]])-1</f>
        <v>2.5129533678756477E-2</v>
      </c>
      <c r="AE193" s="1">
        <f>(Table2[[#This Row],[Close Price]]/Table2[[#This Row],[Current Week Low]])-1</f>
        <v>4.734771401438076E-2</v>
      </c>
      <c r="AF193" s="1">
        <f>(Table2[[#This Row],[Current Week High]]/Table2[[#This Row],[Close Price]])-1</f>
        <v>2.6554404145077815E-2</v>
      </c>
      <c r="AG193" s="1">
        <f>(Table2[[#This Row],[Close Price]]/Table2[[#This Row],[Current Month Low]])-1</f>
        <v>4.734771401438076E-2</v>
      </c>
      <c r="AH193" s="1">
        <f>(Table2[[#This Row],[Current Month High]]/Table2[[#This Row],[Close Price]])-1</f>
        <v>2.6554404145077815E-2</v>
      </c>
      <c r="AI193">
        <v>9.1450777202072508</v>
      </c>
      <c r="AJ193">
        <v>74.345076784101096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0.03</v>
      </c>
      <c r="AM193" t="s">
        <v>3219</v>
      </c>
      <c r="AN193">
        <v>12.5</v>
      </c>
      <c r="AO193" t="s">
        <v>3219</v>
      </c>
      <c r="AP193">
        <v>0.13851425388077501</v>
      </c>
      <c r="AQ193">
        <f>(Table2[[#This Row],[Sharpe Ratio]]-AVERAGE(Table2[Sharpe Ratio]))/_xlfn.STDEV.P(Table2[Sharpe Ratio])</f>
        <v>0.92183115517856795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1.3962521277527815</v>
      </c>
      <c r="AS193">
        <f>_xlfn.RANK.AVG(Table2[[#This Row],[1Y Return vs Nifty Z-Score]],Table2[1Y Return vs Nifty Z-Score])</f>
        <v>136</v>
      </c>
      <c r="AT193">
        <f>_xlfn.RANK.AVG(Table2[[#This Row],[6M Return vs Nifty Z-Score]],Table2[6M Return vs Nifty Z-Score])</f>
        <v>423</v>
      </c>
      <c r="AU193">
        <f>_xlfn.RANK.AVG(Table2[[#This Row],[Sharpe Ratio Z-Score]],Table2[Sharpe Ratio Z-Score])</f>
        <v>132</v>
      </c>
      <c r="AV193">
        <f>(Table2[[#This Row],[Rank 1Y]]+Table2[[#This Row],[Rank 6M]]+Table2[[#This Row],[Rank Sharpe]])/3</f>
        <v>230.33333333333334</v>
      </c>
    </row>
    <row r="194" spans="1:48" x14ac:dyDescent="0.3">
      <c r="A194" t="s">
        <v>741</v>
      </c>
      <c r="B194" t="s">
        <v>742</v>
      </c>
      <c r="C194" t="s">
        <v>3177</v>
      </c>
      <c r="D194" t="s">
        <v>255</v>
      </c>
      <c r="E194">
        <v>24121.666993350002</v>
      </c>
      <c r="F194">
        <v>484.35</v>
      </c>
      <c r="G194">
        <v>2.2733069717166301</v>
      </c>
      <c r="H194">
        <f>(Table2[[#This Row],[1Y Return vs Nifty]]-AVERAGE(Table2[1Y Return vs Nifty]))/_xlfn.STDEV.P(Table2[1Y Return vs Nifty])</f>
        <v>-0.32871494206127139</v>
      </c>
      <c r="I194">
        <v>7.5293623063161403</v>
      </c>
      <c r="J194">
        <f>(Table2[[#This Row],[1M Return vs Nifty]]-AVERAGE(Table2[1M Return vs Nifty]))/_xlfn.STDEV.P(Table2[1M Return vs Nifty])</f>
        <v>0.92347851617368781</v>
      </c>
      <c r="K194">
        <v>34.460377091185997</v>
      </c>
      <c r="L194">
        <f>(Table2[[#This Row],[6M Return vs Nifty]]-AVERAGE(Table2[6M Return vs Nifty]))/_xlfn.STDEV.P(Table2[6M Return vs Nifty])</f>
        <v>0.71195946069916505</v>
      </c>
      <c r="M194">
        <v>7.5130375434433798</v>
      </c>
      <c r="N194">
        <f>(Table2[[#This Row],[1W Return vs Nifty]]-AVERAGE(Table2[1W Return vs Nifty]))/_xlfn.STDEV.P(Table2[1W Return vs Nifty])</f>
        <v>0.91710532248702703</v>
      </c>
      <c r="O194">
        <v>458.45</v>
      </c>
      <c r="P194">
        <v>438.23647922102202</v>
      </c>
      <c r="Q194">
        <v>401.58904166056999</v>
      </c>
      <c r="R194">
        <v>68.1883794801996</v>
      </c>
      <c r="S194" s="1">
        <f>(Table2[[#This Row],[Close Price]]-Table2[[#This Row],[20D EMA]])/Table2[[#This Row],[20D EMA]]</f>
        <v>5.6494710437343297E-2</v>
      </c>
      <c r="T194" s="1">
        <f>(Table2[[#This Row],[Close Price]]-Table2[[#This Row],[50D EMA]])/Table2[[#This Row],[50D EMA]]</f>
        <v>0.10522519910014363</v>
      </c>
      <c r="U194" s="1">
        <f>(Table2[[#This Row],[Close Price]]-Table2[[#This Row],[200D EMA]])/Table2[[#This Row],[200D EMA]]</f>
        <v>0.20608370685916533</v>
      </c>
      <c r="V194">
        <v>1.81195672192372</v>
      </c>
      <c r="W194">
        <v>476.55</v>
      </c>
      <c r="X194">
        <v>486.2</v>
      </c>
      <c r="Y194">
        <v>476.55</v>
      </c>
      <c r="Z194">
        <v>524.65</v>
      </c>
      <c r="AA194">
        <v>476.55</v>
      </c>
      <c r="AB194">
        <v>524.65</v>
      </c>
      <c r="AC194" s="1">
        <f>(Table2[[#This Row],[Close Price]]/Table2[[#This Row],[Day Low]])-1</f>
        <v>1.6367642429965468E-2</v>
      </c>
      <c r="AD194" s="1">
        <f>(Table2[[#This Row],[Day High]]/Table2[[#This Row],[Close Price]])-1</f>
        <v>3.8195519768762232E-3</v>
      </c>
      <c r="AE194" s="1">
        <f>(Table2[[#This Row],[Close Price]]/Table2[[#This Row],[Current Week Low]])-1</f>
        <v>1.6367642429965468E-2</v>
      </c>
      <c r="AF194" s="1">
        <f>(Table2[[#This Row],[Current Week High]]/Table2[[#This Row],[Close Price]])-1</f>
        <v>8.3204294415195612E-2</v>
      </c>
      <c r="AG194" s="1">
        <f>(Table2[[#This Row],[Close Price]]/Table2[[#This Row],[Current Month Low]])-1</f>
        <v>1.6367642429965468E-2</v>
      </c>
      <c r="AH194" s="1">
        <f>(Table2[[#This Row],[Current Month High]]/Table2[[#This Row],[Close Price]])-1</f>
        <v>8.3204294415195612E-2</v>
      </c>
      <c r="AI194">
        <v>15.2059461133477</v>
      </c>
      <c r="AJ194">
        <v>55.689488910318197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0.22</v>
      </c>
      <c r="AM194" t="s">
        <v>3219</v>
      </c>
      <c r="AN194">
        <v>12.53</v>
      </c>
      <c r="AO194" t="s">
        <v>3219</v>
      </c>
      <c r="AP194">
        <v>0.13476581134393301</v>
      </c>
      <c r="AQ194">
        <f>(Table2[[#This Row],[Sharpe Ratio]]-AVERAGE(Table2[Sharpe Ratio]))/_xlfn.STDEV.P(Table2[Sharpe Ratio])</f>
        <v>0.878322238201653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3.102150595500262</v>
      </c>
      <c r="AS194">
        <f>_xlfn.RANK.AVG(Table2[[#This Row],[1Y Return vs Nifty Z-Score]],Table2[1Y Return vs Nifty Z-Score])</f>
        <v>427</v>
      </c>
      <c r="AT194">
        <f>_xlfn.RANK.AVG(Table2[[#This Row],[6M Return vs Nifty Z-Score]],Table2[6M Return vs Nifty Z-Score])</f>
        <v>130</v>
      </c>
      <c r="AU194">
        <f>_xlfn.RANK.AVG(Table2[[#This Row],[Sharpe Ratio Z-Score]],Table2[Sharpe Ratio Z-Score])</f>
        <v>137</v>
      </c>
      <c r="AV194">
        <f>(Table2[[#This Row],[Rank 1Y]]+Table2[[#This Row],[Rank 6M]]+Table2[[#This Row],[Rank Sharpe]])/3</f>
        <v>231.33333333333334</v>
      </c>
    </row>
    <row r="195" spans="1:48" x14ac:dyDescent="0.3">
      <c r="A195" t="s">
        <v>429</v>
      </c>
      <c r="B195" t="s">
        <v>430</v>
      </c>
      <c r="C195" t="s">
        <v>3183</v>
      </c>
      <c r="D195" t="s">
        <v>111</v>
      </c>
      <c r="E195">
        <v>55263.555148990003</v>
      </c>
      <c r="F195">
        <v>1069.3499999999999</v>
      </c>
      <c r="G195">
        <v>68.427497160539005</v>
      </c>
      <c r="H195">
        <f>(Table2[[#This Row],[1Y Return vs Nifty]]-AVERAGE(Table2[1Y Return vs Nifty]))/_xlfn.STDEV.P(Table2[1Y Return vs Nifty])</f>
        <v>0.96289240956146149</v>
      </c>
      <c r="I195">
        <v>7.0887500139932103</v>
      </c>
      <c r="J195">
        <f>(Table2[[#This Row],[1M Return vs Nifty]]-AVERAGE(Table2[1M Return vs Nifty]))/_xlfn.STDEV.P(Table2[1M Return vs Nifty])</f>
        <v>0.87600307573688874</v>
      </c>
      <c r="K195">
        <v>57.8412029473592</v>
      </c>
      <c r="L195">
        <f>(Table2[[#This Row],[6M Return vs Nifty]]-AVERAGE(Table2[6M Return vs Nifty]))/_xlfn.STDEV.P(Table2[6M Return vs Nifty])</f>
        <v>1.4040777084266685</v>
      </c>
      <c r="M195">
        <v>9.3135368844581006</v>
      </c>
      <c r="N195">
        <f>(Table2[[#This Row],[1W Return vs Nifty]]-AVERAGE(Table2[1W Return vs Nifty]))/_xlfn.STDEV.P(Table2[1W Return vs Nifty])</f>
        <v>1.2802576128735816</v>
      </c>
      <c r="O195">
        <v>989.72</v>
      </c>
      <c r="P195">
        <v>949.21239265111103</v>
      </c>
      <c r="Q195">
        <v>790.72253490004198</v>
      </c>
      <c r="R195">
        <v>76.503417123403096</v>
      </c>
      <c r="S195" s="1">
        <f>(Table2[[#This Row],[Close Price]]-Table2[[#This Row],[20D EMA]])/Table2[[#This Row],[20D EMA]]</f>
        <v>8.0457098977488456E-2</v>
      </c>
      <c r="T195" s="1">
        <f>(Table2[[#This Row],[Close Price]]-Table2[[#This Row],[50D EMA]])/Table2[[#This Row],[50D EMA]]</f>
        <v>0.12656556981240996</v>
      </c>
      <c r="U195" s="1">
        <f>(Table2[[#This Row],[Close Price]]-Table2[[#This Row],[200D EMA]])/Table2[[#This Row],[200D EMA]]</f>
        <v>0.35237071513989443</v>
      </c>
      <c r="V195">
        <v>1.0729776138945</v>
      </c>
      <c r="W195">
        <v>1052</v>
      </c>
      <c r="X195">
        <v>1076.45</v>
      </c>
      <c r="Y195">
        <v>1041.75</v>
      </c>
      <c r="Z195">
        <v>1094.8499999999999</v>
      </c>
      <c r="AA195">
        <v>1041.75</v>
      </c>
      <c r="AB195">
        <v>1094.8499999999999</v>
      </c>
      <c r="AC195" s="1">
        <f>(Table2[[#This Row],[Close Price]]/Table2[[#This Row],[Day Low]])-1</f>
        <v>1.6492395437262219E-2</v>
      </c>
      <c r="AD195" s="1">
        <f>(Table2[[#This Row],[Day High]]/Table2[[#This Row],[Close Price]])-1</f>
        <v>6.6395473886007306E-3</v>
      </c>
      <c r="AE195" s="1">
        <f>(Table2[[#This Row],[Close Price]]/Table2[[#This Row],[Current Week Low]])-1</f>
        <v>2.6493880489560695E-2</v>
      </c>
      <c r="AF195" s="1">
        <f>(Table2[[#This Row],[Current Week High]]/Table2[[#This Row],[Close Price]])-1</f>
        <v>2.3846261747790809E-2</v>
      </c>
      <c r="AG195" s="1">
        <f>(Table2[[#This Row],[Close Price]]/Table2[[#This Row],[Current Month Low]])-1</f>
        <v>2.6493880489560695E-2</v>
      </c>
      <c r="AH195" s="1">
        <f>(Table2[[#This Row],[Current Month High]]/Table2[[#This Row],[Close Price]])-1</f>
        <v>2.3846261747790809E-2</v>
      </c>
      <c r="AI195">
        <v>2.38462617477908</v>
      </c>
      <c r="AJ195">
        <v>103.337136337706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0.4</v>
      </c>
      <c r="AM195" t="s">
        <v>3219</v>
      </c>
      <c r="AN195">
        <v>15.7</v>
      </c>
      <c r="AO195" t="s">
        <v>3219</v>
      </c>
      <c r="AQ195">
        <f>(Table2[[#This Row],[Sharpe Ratio]]-AVERAGE(Table2[Sharpe Ratio]))/_xlfn.STDEV.P(Table2[Sharpe Ratio])</f>
        <v>-0.68593129895665506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3.8372995076419452</v>
      </c>
      <c r="AS195">
        <f>_xlfn.RANK.AVG(Table2[[#This Row],[1Y Return vs Nifty Z-Score]],Table2[1Y Return vs Nifty Z-Score])</f>
        <v>96</v>
      </c>
      <c r="AT195">
        <f>_xlfn.RANK.AVG(Table2[[#This Row],[6M Return vs Nifty Z-Score]],Table2[6M Return vs Nifty Z-Score])</f>
        <v>64</v>
      </c>
      <c r="AU195">
        <f>_xlfn.RANK.AVG(Table2[[#This Row],[Sharpe Ratio Z-Score]],Table2[Sharpe Ratio Z-Score])</f>
        <v>539.5</v>
      </c>
      <c r="AV195">
        <f>(Table2[[#This Row],[Rank 1Y]]+Table2[[#This Row],[Rank 6M]]+Table2[[#This Row],[Rank Sharpe]])/3</f>
        <v>233.16666666666666</v>
      </c>
    </row>
    <row r="196" spans="1:48" x14ac:dyDescent="0.3">
      <c r="A196" t="s">
        <v>997</v>
      </c>
      <c r="B196" t="s">
        <v>998</v>
      </c>
      <c r="C196" t="s">
        <v>3181</v>
      </c>
      <c r="D196" t="s">
        <v>46</v>
      </c>
      <c r="E196">
        <v>14861.2881648</v>
      </c>
      <c r="F196">
        <v>808.5</v>
      </c>
      <c r="G196">
        <v>10.876612586875</v>
      </c>
      <c r="H196">
        <f>(Table2[[#This Row],[1Y Return vs Nifty]]-AVERAGE(Table2[1Y Return vs Nifty]))/_xlfn.STDEV.P(Table2[1Y Return vs Nifty])</f>
        <v>-0.16074232008405875</v>
      </c>
      <c r="I196">
        <v>7.7258688037473799</v>
      </c>
      <c r="J196">
        <f>(Table2[[#This Row],[1M Return vs Nifty]]-AVERAGE(Table2[1M Return vs Nifty]))/_xlfn.STDEV.P(Table2[1M Return vs Nifty])</f>
        <v>0.94465185308868105</v>
      </c>
      <c r="K196">
        <v>44.762032835614903</v>
      </c>
      <c r="L196">
        <f>(Table2[[#This Row],[6M Return vs Nifty]]-AVERAGE(Table2[6M Return vs Nifty]))/_xlfn.STDEV.P(Table2[6M Return vs Nifty])</f>
        <v>1.0169086513901171</v>
      </c>
      <c r="M196">
        <v>1.8262275521706299</v>
      </c>
      <c r="N196">
        <f>(Table2[[#This Row],[1W Return vs Nifty]]-AVERAGE(Table2[1W Return vs Nifty]))/_xlfn.STDEV.P(Table2[1W Return vs Nifty])</f>
        <v>-0.22989763734741223</v>
      </c>
      <c r="O196">
        <v>769.24</v>
      </c>
      <c r="P196">
        <v>750.87889989811902</v>
      </c>
      <c r="Q196">
        <v>671.16750017665902</v>
      </c>
      <c r="R196">
        <v>65.139941143415697</v>
      </c>
      <c r="S196" s="1">
        <f>(Table2[[#This Row],[Close Price]]-Table2[[#This Row],[20D EMA]])/Table2[[#This Row],[20D EMA]]</f>
        <v>5.1037387551349372E-2</v>
      </c>
      <c r="T196" s="1">
        <f>(Table2[[#This Row],[Close Price]]-Table2[[#This Row],[50D EMA]])/Table2[[#This Row],[50D EMA]]</f>
        <v>7.6738206533302711E-2</v>
      </c>
      <c r="U196" s="1">
        <f>(Table2[[#This Row],[Close Price]]-Table2[[#This Row],[200D EMA]])/Table2[[#This Row],[200D EMA]]</f>
        <v>0.20461732695220416</v>
      </c>
      <c r="V196">
        <v>2.0593366165001399</v>
      </c>
      <c r="W196">
        <v>805.05</v>
      </c>
      <c r="X196">
        <v>835.9</v>
      </c>
      <c r="Y196">
        <v>805.05</v>
      </c>
      <c r="Z196">
        <v>855</v>
      </c>
      <c r="AA196">
        <v>805.05</v>
      </c>
      <c r="AB196">
        <v>855</v>
      </c>
      <c r="AC196" s="1">
        <f>(Table2[[#This Row],[Close Price]]/Table2[[#This Row],[Day Low]])-1</f>
        <v>4.2854481088132612E-3</v>
      </c>
      <c r="AD196" s="1">
        <f>(Table2[[#This Row],[Day High]]/Table2[[#This Row],[Close Price]])-1</f>
        <v>3.3889919604205287E-2</v>
      </c>
      <c r="AE196" s="1">
        <f>(Table2[[#This Row],[Close Price]]/Table2[[#This Row],[Current Week Low]])-1</f>
        <v>4.2854481088132612E-3</v>
      </c>
      <c r="AF196" s="1">
        <f>(Table2[[#This Row],[Current Week High]]/Table2[[#This Row],[Close Price]])-1</f>
        <v>5.7513914656771803E-2</v>
      </c>
      <c r="AG196" s="1">
        <f>(Table2[[#This Row],[Close Price]]/Table2[[#This Row],[Current Month Low]])-1</f>
        <v>4.2854481088132612E-3</v>
      </c>
      <c r="AH196" s="1">
        <f>(Table2[[#This Row],[Current Month High]]/Table2[[#This Row],[Close Price]])-1</f>
        <v>5.7513914656771803E-2</v>
      </c>
      <c r="AI196">
        <v>5.7513914656771803</v>
      </c>
      <c r="AJ196">
        <v>80.46875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0.17</v>
      </c>
      <c r="AM196" t="s">
        <v>3219</v>
      </c>
      <c r="AN196">
        <v>17.22</v>
      </c>
      <c r="AO196" t="s">
        <v>3219</v>
      </c>
      <c r="AP196">
        <v>9.2433317428418996E-2</v>
      </c>
      <c r="AQ196">
        <f>(Table2[[#This Row],[Sharpe Ratio]]-AVERAGE(Table2[Sharpe Ratio]))/_xlfn.STDEV.P(Table2[Sharpe Ratio])</f>
        <v>0.38696057396561134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1.9578811210129385</v>
      </c>
      <c r="AS196">
        <f>_xlfn.RANK.AVG(Table2[[#This Row],[1Y Return vs Nifty Z-Score]],Table2[1Y Return vs Nifty Z-Score])</f>
        <v>358</v>
      </c>
      <c r="AT196">
        <f>_xlfn.RANK.AVG(Table2[[#This Row],[6M Return vs Nifty Z-Score]],Table2[6M Return vs Nifty Z-Score])</f>
        <v>92</v>
      </c>
      <c r="AU196">
        <f>_xlfn.RANK.AVG(Table2[[#This Row],[Sharpe Ratio Z-Score]],Table2[Sharpe Ratio Z-Score])</f>
        <v>252</v>
      </c>
      <c r="AV196">
        <f>(Table2[[#This Row],[Rank 1Y]]+Table2[[#This Row],[Rank 6M]]+Table2[[#This Row],[Rank Sharpe]])/3</f>
        <v>234</v>
      </c>
    </row>
    <row r="197" spans="1:48" x14ac:dyDescent="0.3">
      <c r="A197" t="s">
        <v>1044</v>
      </c>
      <c r="B197" t="s">
        <v>1045</v>
      </c>
      <c r="C197" t="s">
        <v>3177</v>
      </c>
      <c r="D197" t="s">
        <v>51</v>
      </c>
      <c r="E197">
        <v>13422.24970348</v>
      </c>
      <c r="F197">
        <v>1095.4000000000001</v>
      </c>
      <c r="G197">
        <v>51.238626468221298</v>
      </c>
      <c r="H197">
        <f>(Table2[[#This Row],[1Y Return vs Nifty]]-AVERAGE(Table2[1Y Return vs Nifty]))/_xlfn.STDEV.P(Table2[1Y Return vs Nifty])</f>
        <v>0.62729353534168031</v>
      </c>
      <c r="I197">
        <v>0.91405205809178303</v>
      </c>
      <c r="J197">
        <f>(Table2[[#This Row],[1M Return vs Nifty]]-AVERAGE(Table2[1M Return vs Nifty]))/_xlfn.STDEV.P(Table2[1M Return vs Nifty])</f>
        <v>0.21068685526754935</v>
      </c>
      <c r="K197">
        <v>20.820394427451799</v>
      </c>
      <c r="L197">
        <f>(Table2[[#This Row],[6M Return vs Nifty]]-AVERAGE(Table2[6M Return vs Nifty]))/_xlfn.STDEV.P(Table2[6M Return vs Nifty])</f>
        <v>0.30818925350758791</v>
      </c>
      <c r="M197">
        <v>0.52295178774300399</v>
      </c>
      <c r="N197">
        <f>(Table2[[#This Row],[1W Return vs Nifty]]-AVERAGE(Table2[1W Return vs Nifty]))/_xlfn.STDEV.P(Table2[1W Return vs Nifty])</f>
        <v>-0.49276225944188407</v>
      </c>
      <c r="O197">
        <v>1081.04</v>
      </c>
      <c r="P197">
        <v>1080.6945096203899</v>
      </c>
      <c r="Q197">
        <v>955.763813244012</v>
      </c>
      <c r="R197">
        <v>57.3365308151714</v>
      </c>
      <c r="S197" s="1">
        <f>(Table2[[#This Row],[Close Price]]-Table2[[#This Row],[20D EMA]])/Table2[[#This Row],[20D EMA]]</f>
        <v>1.32835047731815E-2</v>
      </c>
      <c r="T197" s="1">
        <f>(Table2[[#This Row],[Close Price]]-Table2[[#This Row],[50D EMA]])/Table2[[#This Row],[50D EMA]]</f>
        <v>1.3607444332048755E-2</v>
      </c>
      <c r="U197" s="1">
        <f>(Table2[[#This Row],[Close Price]]-Table2[[#This Row],[200D EMA]])/Table2[[#This Row],[200D EMA]]</f>
        <v>0.14609905169148538</v>
      </c>
      <c r="V197">
        <v>0.37432462661489202</v>
      </c>
      <c r="W197">
        <v>1090</v>
      </c>
      <c r="X197">
        <v>1130</v>
      </c>
      <c r="Y197">
        <v>1068.2</v>
      </c>
      <c r="Z197">
        <v>1130</v>
      </c>
      <c r="AA197">
        <v>1068.2</v>
      </c>
      <c r="AB197">
        <v>1130</v>
      </c>
      <c r="AC197" s="1">
        <f>(Table2[[#This Row],[Close Price]]/Table2[[#This Row],[Day Low]])-1</f>
        <v>4.9541284403671337E-3</v>
      </c>
      <c r="AD197" s="1">
        <f>(Table2[[#This Row],[Day High]]/Table2[[#This Row],[Close Price]])-1</f>
        <v>3.1586635019170917E-2</v>
      </c>
      <c r="AE197" s="1">
        <f>(Table2[[#This Row],[Close Price]]/Table2[[#This Row],[Current Week Low]])-1</f>
        <v>2.5463396367721547E-2</v>
      </c>
      <c r="AF197" s="1">
        <f>(Table2[[#This Row],[Current Week High]]/Table2[[#This Row],[Close Price]])-1</f>
        <v>3.1586635019170917E-2</v>
      </c>
      <c r="AG197" s="1">
        <f>(Table2[[#This Row],[Close Price]]/Table2[[#This Row],[Current Month Low]])-1</f>
        <v>2.5463396367721547E-2</v>
      </c>
      <c r="AH197" s="1">
        <f>(Table2[[#This Row],[Current Month High]]/Table2[[#This Row],[Close Price]])-1</f>
        <v>3.1586635019170917E-2</v>
      </c>
      <c r="AI197">
        <v>21.8824173817783</v>
      </c>
      <c r="AJ197">
        <v>74.718877103437194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-0.11</v>
      </c>
      <c r="AM197" t="s">
        <v>3218</v>
      </c>
      <c r="AN197">
        <v>1.18</v>
      </c>
      <c r="AO197" t="s">
        <v>3219</v>
      </c>
      <c r="AP197">
        <v>5.4925870532641002E-2</v>
      </c>
      <c r="AQ197">
        <f>(Table2[[#This Row],[Sharpe Ratio]]-AVERAGE(Table2[Sharpe Ratio]))/_xlfn.STDEV.P(Table2[Sharpe Ratio])</f>
        <v>-4.8395811243725613E-2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0.60501157343120782</v>
      </c>
      <c r="AS197">
        <f>_xlfn.RANK.AVG(Table2[[#This Row],[1Y Return vs Nifty Z-Score]],Table2[1Y Return vs Nifty Z-Score])</f>
        <v>142</v>
      </c>
      <c r="AT197">
        <f>_xlfn.RANK.AVG(Table2[[#This Row],[6M Return vs Nifty Z-Score]],Table2[6M Return vs Nifty Z-Score])</f>
        <v>195</v>
      </c>
      <c r="AU197">
        <f>_xlfn.RANK.AVG(Table2[[#This Row],[Sharpe Ratio Z-Score]],Table2[Sharpe Ratio Z-Score])</f>
        <v>368</v>
      </c>
      <c r="AV197">
        <f>(Table2[[#This Row],[Rank 1Y]]+Table2[[#This Row],[Rank 6M]]+Table2[[#This Row],[Rank Sharpe]])/3</f>
        <v>235</v>
      </c>
    </row>
    <row r="198" spans="1:48" x14ac:dyDescent="0.3">
      <c r="A198" t="s">
        <v>549</v>
      </c>
      <c r="B198" t="s">
        <v>550</v>
      </c>
      <c r="C198" t="s">
        <v>3177</v>
      </c>
      <c r="D198" t="s">
        <v>51</v>
      </c>
      <c r="E198">
        <v>37347.46848001</v>
      </c>
      <c r="F198">
        <v>2989.9</v>
      </c>
      <c r="G198">
        <v>33.187831838734198</v>
      </c>
      <c r="H198">
        <f>(Table2[[#This Row],[1Y Return vs Nifty]]-AVERAGE(Table2[1Y Return vs Nifty]))/_xlfn.STDEV.P(Table2[1Y Return vs Nifty])</f>
        <v>0.27486628954619047</v>
      </c>
      <c r="I198">
        <v>-5.36579140696624</v>
      </c>
      <c r="J198">
        <f>(Table2[[#This Row],[1M Return vs Nifty]]-AVERAGE(Table2[1M Return vs Nifty]))/_xlfn.STDEV.P(Table2[1M Return vs Nifty])</f>
        <v>-0.46595866636777361</v>
      </c>
      <c r="K198">
        <v>18.712228683451698</v>
      </c>
      <c r="L198">
        <f>(Table2[[#This Row],[6M Return vs Nifty]]-AVERAGE(Table2[6M Return vs Nifty]))/_xlfn.STDEV.P(Table2[6M Return vs Nifty])</f>
        <v>0.24578341764737799</v>
      </c>
      <c r="M198">
        <v>-2.0328274427453099</v>
      </c>
      <c r="N198">
        <f>(Table2[[#This Row],[1W Return vs Nifty]]-AVERAGE(Table2[1W Return vs Nifty]))/_xlfn.STDEV.P(Table2[1W Return vs Nifty])</f>
        <v>-1.0082509686747017</v>
      </c>
      <c r="O198">
        <v>2984.43</v>
      </c>
      <c r="P198">
        <v>3016.9876039926498</v>
      </c>
      <c r="Q198">
        <v>2681.93527679205</v>
      </c>
      <c r="R198">
        <v>52.163182569329798</v>
      </c>
      <c r="S198" s="1">
        <f>(Table2[[#This Row],[Close Price]]-Table2[[#This Row],[20D EMA]])/Table2[[#This Row],[20D EMA]]</f>
        <v>1.8328458030512542E-3</v>
      </c>
      <c r="T198" s="1">
        <f>(Table2[[#This Row],[Close Price]]-Table2[[#This Row],[50D EMA]])/Table2[[#This Row],[50D EMA]]</f>
        <v>-8.9783610502085914E-3</v>
      </c>
      <c r="U198" s="1">
        <f>(Table2[[#This Row],[Close Price]]-Table2[[#This Row],[200D EMA]])/Table2[[#This Row],[200D EMA]]</f>
        <v>0.11482928983145213</v>
      </c>
      <c r="V198">
        <v>0.61892320516913502</v>
      </c>
      <c r="W198">
        <v>2942.6</v>
      </c>
      <c r="X198">
        <v>3018</v>
      </c>
      <c r="Y198">
        <v>2942.6</v>
      </c>
      <c r="Z198">
        <v>3060</v>
      </c>
      <c r="AA198">
        <v>2942.6</v>
      </c>
      <c r="AB198">
        <v>3060</v>
      </c>
      <c r="AC198" s="1">
        <f>(Table2[[#This Row],[Close Price]]/Table2[[#This Row],[Day Low]])-1</f>
        <v>1.6074220077482604E-2</v>
      </c>
      <c r="AD198" s="1">
        <f>(Table2[[#This Row],[Day High]]/Table2[[#This Row],[Close Price]])-1</f>
        <v>9.3983076357069262E-3</v>
      </c>
      <c r="AE198" s="1">
        <f>(Table2[[#This Row],[Close Price]]/Table2[[#This Row],[Current Week Low]])-1</f>
        <v>1.6074220077482604E-2</v>
      </c>
      <c r="AF198" s="1">
        <f>(Table2[[#This Row],[Current Week High]]/Table2[[#This Row],[Close Price]])-1</f>
        <v>2.3445600187297133E-2</v>
      </c>
      <c r="AG198" s="1">
        <f>(Table2[[#This Row],[Close Price]]/Table2[[#This Row],[Current Month Low]])-1</f>
        <v>1.6074220077482604E-2</v>
      </c>
      <c r="AH198" s="1">
        <f>(Table2[[#This Row],[Current Month High]]/Table2[[#This Row],[Close Price]])-1</f>
        <v>2.3445600187297133E-2</v>
      </c>
      <c r="AI198">
        <v>16.559082243553199</v>
      </c>
      <c r="AJ198">
        <v>61.594379137954299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-0.06</v>
      </c>
      <c r="AM198" t="s">
        <v>3218</v>
      </c>
      <c r="AN198">
        <v>4.55</v>
      </c>
      <c r="AO198" t="s">
        <v>3219</v>
      </c>
      <c r="AP198">
        <v>8.4189365085898998E-2</v>
      </c>
      <c r="AQ198">
        <f>(Table2[[#This Row],[Sharpe Ratio]]-AVERAGE(Table2[Sharpe Ratio]))/_xlfn.STDEV.P(Table2[Sharpe Ratio])</f>
        <v>0.29127138185262985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221</v>
      </c>
      <c r="AT198">
        <f>_xlfn.RANK.AVG(Table2[[#This Row],[6M Return vs Nifty Z-Score]],Table2[6M Return vs Nifty Z-Score])</f>
        <v>215</v>
      </c>
      <c r="AU198">
        <f>_xlfn.RANK.AVG(Table2[[#This Row],[Sharpe Ratio Z-Score]],Table2[Sharpe Ratio Z-Score])</f>
        <v>274</v>
      </c>
      <c r="AV198">
        <f>(Table2[[#This Row],[Rank 1Y]]+Table2[[#This Row],[Rank 6M]]+Table2[[#This Row],[Rank Sharpe]])/3</f>
        <v>236.66666666666666</v>
      </c>
    </row>
    <row r="199" spans="1:48" x14ac:dyDescent="0.3">
      <c r="A199" t="s">
        <v>735</v>
      </c>
      <c r="B199" t="s">
        <v>736</v>
      </c>
      <c r="C199" t="s">
        <v>3173</v>
      </c>
      <c r="D199" t="s">
        <v>417</v>
      </c>
      <c r="E199">
        <v>24177.091152600002</v>
      </c>
      <c r="F199">
        <v>6741.95</v>
      </c>
      <c r="G199">
        <v>84.442006429058594</v>
      </c>
      <c r="H199">
        <f>(Table2[[#This Row],[1Y Return vs Nifty]]-AVERAGE(Table2[1Y Return vs Nifty]))/_xlfn.STDEV.P(Table2[1Y Return vs Nifty])</f>
        <v>1.2755628215914647</v>
      </c>
      <c r="I199">
        <v>-7.9753846012303997</v>
      </c>
      <c r="J199">
        <f>(Table2[[#This Row],[1M Return vs Nifty]]-AVERAGE(Table2[1M Return vs Nifty]))/_xlfn.STDEV.P(Table2[1M Return vs Nifty])</f>
        <v>-0.74713916999240448</v>
      </c>
      <c r="K199">
        <v>41.076039099106602</v>
      </c>
      <c r="L199">
        <f>(Table2[[#This Row],[6M Return vs Nifty]]-AVERAGE(Table2[6M Return vs Nifty]))/_xlfn.STDEV.P(Table2[6M Return vs Nifty])</f>
        <v>0.90779601603069904</v>
      </c>
      <c r="M199">
        <v>1.3991123663509299</v>
      </c>
      <c r="N199">
        <f>(Table2[[#This Row],[1W Return vs Nifty]]-AVERAGE(Table2[1W Return vs Nifty]))/_xlfn.STDEV.P(Table2[1W Return vs Nifty])</f>
        <v>-0.31604477134296682</v>
      </c>
      <c r="O199">
        <v>6683.77</v>
      </c>
      <c r="P199">
        <v>6648.95504892804</v>
      </c>
      <c r="Q199">
        <v>5577.3383041074603</v>
      </c>
      <c r="R199">
        <v>56.790935951032502</v>
      </c>
      <c r="S199" s="1">
        <f>(Table2[[#This Row],[Close Price]]-Table2[[#This Row],[20D EMA]])/Table2[[#This Row],[20D EMA]]</f>
        <v>8.7046681738000235E-3</v>
      </c>
      <c r="T199" s="1">
        <f>(Table2[[#This Row],[Close Price]]-Table2[[#This Row],[50D EMA]])/Table2[[#This Row],[50D EMA]]</f>
        <v>1.3986400928812516E-2</v>
      </c>
      <c r="U199" s="1">
        <f>(Table2[[#This Row],[Close Price]]-Table2[[#This Row],[200D EMA]])/Table2[[#This Row],[200D EMA]]</f>
        <v>0.20881137782781709</v>
      </c>
      <c r="V199">
        <v>0.57912481653716597</v>
      </c>
      <c r="W199">
        <v>6709.55</v>
      </c>
      <c r="X199">
        <v>6850.2</v>
      </c>
      <c r="Y199">
        <v>6558</v>
      </c>
      <c r="Z199">
        <v>6850.2</v>
      </c>
      <c r="AA199">
        <v>6558</v>
      </c>
      <c r="AB199">
        <v>6850.2</v>
      </c>
      <c r="AC199" s="1">
        <f>(Table2[[#This Row],[Close Price]]/Table2[[#This Row],[Day Low]])-1</f>
        <v>4.828937857233262E-3</v>
      </c>
      <c r="AD199" s="1">
        <f>(Table2[[#This Row],[Day High]]/Table2[[#This Row],[Close Price]])-1</f>
        <v>1.6056185524959465E-2</v>
      </c>
      <c r="AE199" s="1">
        <f>(Table2[[#This Row],[Close Price]]/Table2[[#This Row],[Current Week Low]])-1</f>
        <v>2.8049710277523676E-2</v>
      </c>
      <c r="AF199" s="1">
        <f>(Table2[[#This Row],[Current Week High]]/Table2[[#This Row],[Close Price]])-1</f>
        <v>1.6056185524959465E-2</v>
      </c>
      <c r="AG199" s="1">
        <f>(Table2[[#This Row],[Close Price]]/Table2[[#This Row],[Current Month Low]])-1</f>
        <v>2.8049710277523676E-2</v>
      </c>
      <c r="AH199" s="1">
        <f>(Table2[[#This Row],[Current Month High]]/Table2[[#This Row],[Close Price]])-1</f>
        <v>1.6056185524959465E-2</v>
      </c>
      <c r="AI199">
        <v>11.0917464531774</v>
      </c>
      <c r="AJ199">
        <v>116.89454381675399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-0.05</v>
      </c>
      <c r="AM199" t="s">
        <v>3218</v>
      </c>
      <c r="AN199">
        <v>0.21</v>
      </c>
      <c r="AO199" t="s">
        <v>3219</v>
      </c>
      <c r="AQ199">
        <f>(Table2[[#This Row],[Sharpe Ratio]]-AVERAGE(Table2[Sharpe Ratio]))/_xlfn.STDEV.P(Table2[Sharpe Ratio])</f>
        <v>-0.68593129895665506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0.4342435973301374</v>
      </c>
      <c r="AS199">
        <f>_xlfn.RANK.AVG(Table2[[#This Row],[1Y Return vs Nifty Z-Score]],Table2[1Y Return vs Nifty Z-Score])</f>
        <v>68</v>
      </c>
      <c r="AT199">
        <f>_xlfn.RANK.AVG(Table2[[#This Row],[6M Return vs Nifty Z-Score]],Table2[6M Return vs Nifty Z-Score])</f>
        <v>103</v>
      </c>
      <c r="AU199">
        <f>_xlfn.RANK.AVG(Table2[[#This Row],[Sharpe Ratio Z-Score]],Table2[Sharpe Ratio Z-Score])</f>
        <v>539.5</v>
      </c>
      <c r="AV199">
        <f>(Table2[[#This Row],[Rank 1Y]]+Table2[[#This Row],[Rank 6M]]+Table2[[#This Row],[Rank Sharpe]])/3</f>
        <v>236.83333333333334</v>
      </c>
    </row>
    <row r="200" spans="1:48" x14ac:dyDescent="0.3">
      <c r="A200" t="s">
        <v>834</v>
      </c>
      <c r="B200" t="s">
        <v>835</v>
      </c>
      <c r="C200" t="s">
        <v>3176</v>
      </c>
      <c r="D200" t="s">
        <v>276</v>
      </c>
      <c r="E200">
        <v>18945.282477000001</v>
      </c>
      <c r="F200">
        <v>1166.25</v>
      </c>
      <c r="G200">
        <v>46.868342612218498</v>
      </c>
      <c r="H200">
        <f>(Table2[[#This Row],[1Y Return vs Nifty]]-AVERAGE(Table2[1Y Return vs Nifty]))/_xlfn.STDEV.P(Table2[1Y Return vs Nifty])</f>
        <v>0.54196725833670367</v>
      </c>
      <c r="I200">
        <v>-12.7781705032089</v>
      </c>
      <c r="J200">
        <f>(Table2[[#This Row],[1M Return vs Nifty]]-AVERAGE(Table2[1M Return vs Nifty]))/_xlfn.STDEV.P(Table2[1M Return vs Nifty])</f>
        <v>-1.2646335295300732</v>
      </c>
      <c r="K200">
        <v>-2.8633154573439401</v>
      </c>
      <c r="L200">
        <f>(Table2[[#This Row],[6M Return vs Nifty]]-AVERAGE(Table2[6M Return vs Nifty]))/_xlfn.STDEV.P(Table2[6M Return vs Nifty])</f>
        <v>-0.3928949548084944</v>
      </c>
      <c r="M200">
        <v>5.7708362584785899E-2</v>
      </c>
      <c r="N200">
        <f>(Table2[[#This Row],[1W Return vs Nifty]]-AVERAGE(Table2[1W Return vs Nifty]))/_xlfn.STDEV.P(Table2[1W Return vs Nifty])</f>
        <v>-0.58659968086425107</v>
      </c>
      <c r="O200">
        <v>1178.78</v>
      </c>
      <c r="P200">
        <v>1228.17128417457</v>
      </c>
      <c r="Q200">
        <v>1162.6486949206501</v>
      </c>
      <c r="R200">
        <v>50.900981241299299</v>
      </c>
      <c r="S200" s="1">
        <f>(Table2[[#This Row],[Close Price]]-Table2[[#This Row],[20D EMA]])/Table2[[#This Row],[20D EMA]]</f>
        <v>-1.0629634028402224E-2</v>
      </c>
      <c r="T200" s="1">
        <f>(Table2[[#This Row],[Close Price]]-Table2[[#This Row],[50D EMA]])/Table2[[#This Row],[50D EMA]]</f>
        <v>-5.0417466173039625E-2</v>
      </c>
      <c r="U200" s="1">
        <f>(Table2[[#This Row],[Close Price]]-Table2[[#This Row],[200D EMA]])/Table2[[#This Row],[200D EMA]]</f>
        <v>3.0975006423549977E-3</v>
      </c>
      <c r="V200">
        <v>1.4718505381004301</v>
      </c>
      <c r="W200">
        <v>1141</v>
      </c>
      <c r="X200">
        <v>1179.9000000000001</v>
      </c>
      <c r="Y200">
        <v>1120.05</v>
      </c>
      <c r="Z200">
        <v>1179.9000000000001</v>
      </c>
      <c r="AA200">
        <v>1120.05</v>
      </c>
      <c r="AB200">
        <v>1179.9000000000001</v>
      </c>
      <c r="AC200" s="1">
        <f>(Table2[[#This Row],[Close Price]]/Table2[[#This Row],[Day Low]])-1</f>
        <v>2.2129710780017575E-2</v>
      </c>
      <c r="AD200" s="1">
        <f>(Table2[[#This Row],[Day High]]/Table2[[#This Row],[Close Price]])-1</f>
        <v>1.1704180064308733E-2</v>
      </c>
      <c r="AE200" s="1">
        <f>(Table2[[#This Row],[Close Price]]/Table2[[#This Row],[Current Week Low]])-1</f>
        <v>4.1248158564349824E-2</v>
      </c>
      <c r="AF200" s="1">
        <f>(Table2[[#This Row],[Current Week High]]/Table2[[#This Row],[Close Price]])-1</f>
        <v>1.1704180064308733E-2</v>
      </c>
      <c r="AG200" s="1">
        <f>(Table2[[#This Row],[Close Price]]/Table2[[#This Row],[Current Month Low]])-1</f>
        <v>4.1248158564349824E-2</v>
      </c>
      <c r="AH200" s="1">
        <f>(Table2[[#This Row],[Current Month High]]/Table2[[#This Row],[Close Price]])-1</f>
        <v>1.1704180064308733E-2</v>
      </c>
      <c r="AI200">
        <v>24.2443729903536</v>
      </c>
      <c r="AJ200">
        <v>86.019618789377105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-0.11</v>
      </c>
      <c r="AM200" t="s">
        <v>3218</v>
      </c>
      <c r="AN200">
        <v>-2.73</v>
      </c>
      <c r="AO200" t="s">
        <v>3218</v>
      </c>
      <c r="AP200">
        <v>0.14750234989121</v>
      </c>
      <c r="AQ200">
        <f>(Table2[[#This Row],[Sharpe Ratio]]-AVERAGE(Table2[Sharpe Ratio]))/_xlfn.STDEV.P(Table2[Sharpe Ratio])</f>
        <v>1.0261577706341751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154</v>
      </c>
      <c r="AT200">
        <f>_xlfn.RANK.AVG(Table2[[#This Row],[6M Return vs Nifty Z-Score]],Table2[6M Return vs Nifty Z-Score])</f>
        <v>447</v>
      </c>
      <c r="AU200">
        <f>_xlfn.RANK.AVG(Table2[[#This Row],[Sharpe Ratio Z-Score]],Table2[Sharpe Ratio Z-Score])</f>
        <v>115</v>
      </c>
      <c r="AV200">
        <f>(Table2[[#This Row],[Rank 1Y]]+Table2[[#This Row],[Rank 6M]]+Table2[[#This Row],[Rank Sharpe]])/3</f>
        <v>238.66666666666666</v>
      </c>
    </row>
    <row r="201" spans="1:48" x14ac:dyDescent="0.3">
      <c r="A201" t="s">
        <v>1348</v>
      </c>
      <c r="B201" t="s">
        <v>1349</v>
      </c>
      <c r="C201" t="s">
        <v>3176</v>
      </c>
      <c r="D201" t="s">
        <v>46</v>
      </c>
      <c r="E201">
        <v>8695.5868702200005</v>
      </c>
      <c r="F201">
        <v>2750.35</v>
      </c>
      <c r="G201">
        <v>7.0274687557713902</v>
      </c>
      <c r="H201">
        <f>(Table2[[#This Row],[1Y Return vs Nifty]]-AVERAGE(Table2[1Y Return vs Nifty]))/_xlfn.STDEV.P(Table2[1Y Return vs Nifty])</f>
        <v>-0.23589375728730225</v>
      </c>
      <c r="I201">
        <v>-12.418297590677099</v>
      </c>
      <c r="J201">
        <f>(Table2[[#This Row],[1M Return vs Nifty]]-AVERAGE(Table2[1M Return vs Nifty]))/_xlfn.STDEV.P(Table2[1M Return vs Nifty])</f>
        <v>-1.2258576594025121</v>
      </c>
      <c r="K201">
        <v>9.7275562272487406</v>
      </c>
      <c r="L201">
        <f>(Table2[[#This Row],[6M Return vs Nifty]]-AVERAGE(Table2[6M Return vs Nifty]))/_xlfn.STDEV.P(Table2[6M Return vs Nifty])</f>
        <v>-2.0180487778610454E-2</v>
      </c>
      <c r="M201">
        <v>3.2906350517292999</v>
      </c>
      <c r="N201">
        <f>(Table2[[#This Row],[1W Return vs Nifty]]-AVERAGE(Table2[1W Return vs Nifty]))/_xlfn.STDEV.P(Table2[1W Return vs Nifty])</f>
        <v>6.5466501594325113E-2</v>
      </c>
      <c r="O201">
        <v>2748.59</v>
      </c>
      <c r="P201">
        <v>2868.9538595740501</v>
      </c>
      <c r="Q201">
        <v>2741.83567739412</v>
      </c>
      <c r="R201">
        <v>53.0340946482698</v>
      </c>
      <c r="S201" s="1">
        <f>(Table2[[#This Row],[Close Price]]-Table2[[#This Row],[20D EMA]])/Table2[[#This Row],[20D EMA]]</f>
        <v>6.403283137898935E-4</v>
      </c>
      <c r="T201" s="1">
        <f>(Table2[[#This Row],[Close Price]]-Table2[[#This Row],[50D EMA]])/Table2[[#This Row],[50D EMA]]</f>
        <v>-4.1340455573467855E-2</v>
      </c>
      <c r="U201" s="1">
        <f>(Table2[[#This Row],[Close Price]]-Table2[[#This Row],[200D EMA]])/Table2[[#This Row],[200D EMA]]</f>
        <v>3.1053365728948542E-3</v>
      </c>
      <c r="V201">
        <v>0.84009997538875203</v>
      </c>
      <c r="W201">
        <v>2735.85</v>
      </c>
      <c r="X201">
        <v>2772</v>
      </c>
      <c r="Y201">
        <v>2725</v>
      </c>
      <c r="Z201">
        <v>2844.95</v>
      </c>
      <c r="AA201">
        <v>2725</v>
      </c>
      <c r="AB201">
        <v>2844.95</v>
      </c>
      <c r="AC201" s="1">
        <f>(Table2[[#This Row],[Close Price]]/Table2[[#This Row],[Day Low]])-1</f>
        <v>5.299998172414444E-3</v>
      </c>
      <c r="AD201" s="1">
        <f>(Table2[[#This Row],[Day High]]/Table2[[#This Row],[Close Price]])-1</f>
        <v>7.871725416765063E-3</v>
      </c>
      <c r="AE201" s="1">
        <f>(Table2[[#This Row],[Close Price]]/Table2[[#This Row],[Current Week Low]])-1</f>
        <v>9.3027522935780205E-3</v>
      </c>
      <c r="AF201" s="1">
        <f>(Table2[[#This Row],[Current Week High]]/Table2[[#This Row],[Close Price]])-1</f>
        <v>3.4395622375334112E-2</v>
      </c>
      <c r="AG201" s="1">
        <f>(Table2[[#This Row],[Close Price]]/Table2[[#This Row],[Current Month Low]])-1</f>
        <v>9.3027522935780205E-3</v>
      </c>
      <c r="AH201" s="1">
        <f>(Table2[[#This Row],[Current Month High]]/Table2[[#This Row],[Close Price]])-1</f>
        <v>3.4395622375334112E-2</v>
      </c>
      <c r="AI201">
        <v>35.437307978984499</v>
      </c>
      <c r="AJ201">
        <v>40.499604096957903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-0.12</v>
      </c>
      <c r="AM201" t="s">
        <v>3218</v>
      </c>
      <c r="AN201">
        <v>5.2</v>
      </c>
      <c r="AO201" t="s">
        <v>3219</v>
      </c>
      <c r="AP201">
        <v>0.18336514528609599</v>
      </c>
      <c r="AQ201">
        <f>(Table2[[#This Row],[Sharpe Ratio]]-AVERAGE(Table2[Sharpe Ratio]))/_xlfn.STDEV.P(Table2[Sharpe Ratio])</f>
        <v>1.4424243592399995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384</v>
      </c>
      <c r="AT201">
        <f>_xlfn.RANK.AVG(Table2[[#This Row],[6M Return vs Nifty Z-Score]],Table2[6M Return vs Nifty Z-Score])</f>
        <v>285</v>
      </c>
      <c r="AU201">
        <f>_xlfn.RANK.AVG(Table2[[#This Row],[Sharpe Ratio Z-Score]],Table2[Sharpe Ratio Z-Score])</f>
        <v>47</v>
      </c>
      <c r="AV201">
        <f>(Table2[[#This Row],[Rank 1Y]]+Table2[[#This Row],[Rank 6M]]+Table2[[#This Row],[Rank Sharpe]])/3</f>
        <v>238.66666666666666</v>
      </c>
    </row>
    <row r="202" spans="1:48" x14ac:dyDescent="0.3">
      <c r="A202" t="s">
        <v>335</v>
      </c>
      <c r="B202" t="s">
        <v>336</v>
      </c>
      <c r="C202" t="s">
        <v>3186</v>
      </c>
      <c r="D202" t="s">
        <v>131</v>
      </c>
      <c r="E202">
        <v>78710.794254574997</v>
      </c>
      <c r="F202">
        <v>2164.75</v>
      </c>
      <c r="G202">
        <v>24.9235300643298</v>
      </c>
      <c r="H202">
        <f>(Table2[[#This Row],[1Y Return vs Nifty]]-AVERAGE(Table2[1Y Return vs Nifty]))/_xlfn.STDEV.P(Table2[1Y Return vs Nifty])</f>
        <v>0.11351244487841809</v>
      </c>
      <c r="I202">
        <v>2.4624500653100099</v>
      </c>
      <c r="J202">
        <f>(Table2[[#This Row],[1M Return vs Nifty]]-AVERAGE(Table2[1M Return vs Nifty]))/_xlfn.STDEV.P(Table2[1M Return vs Nifty])</f>
        <v>0.37752486375023231</v>
      </c>
      <c r="K202">
        <v>12.234025255895601</v>
      </c>
      <c r="L202">
        <f>(Table2[[#This Row],[6M Return vs Nifty]]-AVERAGE(Table2[6M Return vs Nifty]))/_xlfn.STDEV.P(Table2[6M Return vs Nifty])</f>
        <v>5.4015905572152766E-2</v>
      </c>
      <c r="M202">
        <v>2.6380187483887001</v>
      </c>
      <c r="N202">
        <f>(Table2[[#This Row],[1W Return vs Nifty]]-AVERAGE(Table2[1W Return vs Nifty]))/_xlfn.STDEV.P(Table2[1W Return vs Nifty])</f>
        <v>-6.6163152414977652E-2</v>
      </c>
      <c r="O202">
        <v>2003.63</v>
      </c>
      <c r="P202">
        <v>1948.35025334529</v>
      </c>
      <c r="Q202">
        <v>1735.4424168018199</v>
      </c>
      <c r="R202">
        <v>79.729821558050006</v>
      </c>
      <c r="S202" s="1">
        <f>(Table2[[#This Row],[Close Price]]-Table2[[#This Row],[20D EMA]])/Table2[[#This Row],[20D EMA]]</f>
        <v>8.0414048501968871E-2</v>
      </c>
      <c r="T202" s="1">
        <f>(Table2[[#This Row],[Close Price]]-Table2[[#This Row],[50D EMA]])/Table2[[#This Row],[50D EMA]]</f>
        <v>0.11106819540437081</v>
      </c>
      <c r="U202" s="1">
        <f>(Table2[[#This Row],[Close Price]]-Table2[[#This Row],[200D EMA]])/Table2[[#This Row],[200D EMA]]</f>
        <v>0.24737644939515452</v>
      </c>
      <c r="V202">
        <v>1.9889192454901801</v>
      </c>
      <c r="W202">
        <v>2087.25</v>
      </c>
      <c r="X202">
        <v>2177</v>
      </c>
      <c r="Y202">
        <v>1993.9</v>
      </c>
      <c r="Z202">
        <v>2177</v>
      </c>
      <c r="AA202">
        <v>1993.9</v>
      </c>
      <c r="AB202">
        <v>2177</v>
      </c>
      <c r="AC202" s="1">
        <f>(Table2[[#This Row],[Close Price]]/Table2[[#This Row],[Day Low]])-1</f>
        <v>3.7130195232962127E-2</v>
      </c>
      <c r="AD202" s="1">
        <f>(Table2[[#This Row],[Day High]]/Table2[[#This Row],[Close Price]])-1</f>
        <v>5.6588520614389015E-3</v>
      </c>
      <c r="AE202" s="1">
        <f>(Table2[[#This Row],[Close Price]]/Table2[[#This Row],[Current Week Low]])-1</f>
        <v>8.5686343347209037E-2</v>
      </c>
      <c r="AF202" s="1">
        <f>(Table2[[#This Row],[Current Week High]]/Table2[[#This Row],[Close Price]])-1</f>
        <v>5.6588520614389015E-3</v>
      </c>
      <c r="AG202" s="1">
        <f>(Table2[[#This Row],[Close Price]]/Table2[[#This Row],[Current Month Low]])-1</f>
        <v>8.5686343347209037E-2</v>
      </c>
      <c r="AH202" s="1">
        <f>(Table2[[#This Row],[Current Month High]]/Table2[[#This Row],[Close Price]])-1</f>
        <v>5.6588520614389015E-3</v>
      </c>
      <c r="AI202">
        <v>0.56588520614389004</v>
      </c>
      <c r="AJ202">
        <v>70.701415447699304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0.17</v>
      </c>
      <c r="AM202" t="s">
        <v>3219</v>
      </c>
      <c r="AN202">
        <v>9.31</v>
      </c>
      <c r="AO202" t="s">
        <v>3219</v>
      </c>
      <c r="AP202">
        <v>0.11427228413938301</v>
      </c>
      <c r="AQ202">
        <f>(Table2[[#This Row],[Sharpe Ratio]]-AVERAGE(Table2[Sharpe Ratio]))/_xlfn.STDEV.P(Table2[Sharpe Ratio])</f>
        <v>0.6404497978632413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1.1193398596490667</v>
      </c>
      <c r="AS202">
        <f>_xlfn.RANK.AVG(Table2[[#This Row],[1Y Return vs Nifty Z-Score]],Table2[1Y Return vs Nifty Z-Score])</f>
        <v>275</v>
      </c>
      <c r="AT202">
        <f>_xlfn.RANK.AVG(Table2[[#This Row],[6M Return vs Nifty Z-Score]],Table2[6M Return vs Nifty Z-Score])</f>
        <v>258</v>
      </c>
      <c r="AU202">
        <f>_xlfn.RANK.AVG(Table2[[#This Row],[Sharpe Ratio Z-Score]],Table2[Sharpe Ratio Z-Score])</f>
        <v>184</v>
      </c>
      <c r="AV202">
        <f>(Table2[[#This Row],[Rank 1Y]]+Table2[[#This Row],[Rank 6M]]+Table2[[#This Row],[Rank Sharpe]])/3</f>
        <v>239</v>
      </c>
    </row>
    <row r="203" spans="1:48" x14ac:dyDescent="0.3">
      <c r="A203" t="s">
        <v>632</v>
      </c>
      <c r="B203" t="s">
        <v>633</v>
      </c>
      <c r="C203" t="s">
        <v>3181</v>
      </c>
      <c r="D203" t="s">
        <v>271</v>
      </c>
      <c r="E203">
        <v>30231.35215128</v>
      </c>
      <c r="F203">
        <v>1329.3</v>
      </c>
      <c r="G203">
        <v>186.31899313190701</v>
      </c>
      <c r="H203">
        <f>(Table2[[#This Row],[1Y Return vs Nifty]]-AVERAGE(Table2[1Y Return vs Nifty]))/_xlfn.STDEV.P(Table2[1Y Return vs Nifty])</f>
        <v>3.264629041145966</v>
      </c>
      <c r="I203">
        <v>20.6725577256069</v>
      </c>
      <c r="J203">
        <f>(Table2[[#This Row],[1M Return vs Nifty]]-AVERAGE(Table2[1M Return vs Nifty]))/_xlfn.STDEV.P(Table2[1M Return vs Nifty])</f>
        <v>2.3396418918891069</v>
      </c>
      <c r="K203">
        <v>25.3870957645785</v>
      </c>
      <c r="L203">
        <f>(Table2[[#This Row],[6M Return vs Nifty]]-AVERAGE(Table2[6M Return vs Nifty]))/_xlfn.STDEV.P(Table2[6M Return vs Nifty])</f>
        <v>0.44337255912690016</v>
      </c>
      <c r="M203">
        <v>5.8640519133064402</v>
      </c>
      <c r="N203">
        <f>(Table2[[#This Row],[1W Return vs Nifty]]-AVERAGE(Table2[1W Return vs Nifty]))/_xlfn.STDEV.P(Table2[1W Return vs Nifty])</f>
        <v>0.58451263847012691</v>
      </c>
      <c r="O203">
        <v>1205.19</v>
      </c>
      <c r="P203">
        <v>1159.6566842164</v>
      </c>
      <c r="Q203">
        <v>989.64009617867396</v>
      </c>
      <c r="R203">
        <v>81.261576573676095</v>
      </c>
      <c r="S203" s="1">
        <f>(Table2[[#This Row],[Close Price]]-Table2[[#This Row],[20D EMA]])/Table2[[#This Row],[20D EMA]]</f>
        <v>0.10297961317302658</v>
      </c>
      <c r="T203" s="1">
        <f>(Table2[[#This Row],[Close Price]]-Table2[[#This Row],[50D EMA]])/Table2[[#This Row],[50D EMA]]</f>
        <v>0.14628753327820543</v>
      </c>
      <c r="U203" s="1">
        <f>(Table2[[#This Row],[Close Price]]-Table2[[#This Row],[200D EMA]])/Table2[[#This Row],[200D EMA]]</f>
        <v>0.34321558426428422</v>
      </c>
      <c r="V203">
        <v>2.16516427209692</v>
      </c>
      <c r="W203">
        <v>1301</v>
      </c>
      <c r="X203">
        <v>1340</v>
      </c>
      <c r="Y203">
        <v>1221</v>
      </c>
      <c r="Z203">
        <v>1340</v>
      </c>
      <c r="AA203">
        <v>1221</v>
      </c>
      <c r="AB203">
        <v>1340</v>
      </c>
      <c r="AC203" s="1">
        <f>(Table2[[#This Row],[Close Price]]/Table2[[#This Row],[Day Low]])-1</f>
        <v>2.1752498078401183E-2</v>
      </c>
      <c r="AD203" s="1">
        <f>(Table2[[#This Row],[Day High]]/Table2[[#This Row],[Close Price]])-1</f>
        <v>8.0493492815767453E-3</v>
      </c>
      <c r="AE203" s="1">
        <f>(Table2[[#This Row],[Close Price]]/Table2[[#This Row],[Current Week Low]])-1</f>
        <v>8.869778869778866E-2</v>
      </c>
      <c r="AF203" s="1">
        <f>(Table2[[#This Row],[Current Week High]]/Table2[[#This Row],[Close Price]])-1</f>
        <v>8.0493492815767453E-3</v>
      </c>
      <c r="AG203" s="1">
        <f>(Table2[[#This Row],[Close Price]]/Table2[[#This Row],[Current Month Low]])-1</f>
        <v>8.869778869778866E-2</v>
      </c>
      <c r="AH203" s="1">
        <f>(Table2[[#This Row],[Current Month High]]/Table2[[#This Row],[Close Price]])-1</f>
        <v>8.0493492815767453E-3</v>
      </c>
      <c r="AI203">
        <v>9.0762055217031605</v>
      </c>
      <c r="AJ203">
        <v>261.22282608695599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0.18</v>
      </c>
      <c r="AM203" t="s">
        <v>3219</v>
      </c>
      <c r="AN203">
        <v>19.25</v>
      </c>
      <c r="AO203" t="s">
        <v>3219</v>
      </c>
      <c r="AQ203">
        <f>(Table2[[#This Row],[Sharpe Ratio]]-AVERAGE(Table2[Sharpe Ratio]))/_xlfn.STDEV.P(Table2[Sharpe Ratio])</f>
        <v>-0.68593129895665506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5.9462248316754449</v>
      </c>
      <c r="AS203">
        <f>_xlfn.RANK.AVG(Table2[[#This Row],[1Y Return vs Nifty Z-Score]],Table2[1Y Return vs Nifty Z-Score])</f>
        <v>12</v>
      </c>
      <c r="AT203">
        <f>_xlfn.RANK.AVG(Table2[[#This Row],[6M Return vs Nifty Z-Score]],Table2[6M Return vs Nifty Z-Score])</f>
        <v>167</v>
      </c>
      <c r="AU203">
        <f>_xlfn.RANK.AVG(Table2[[#This Row],[Sharpe Ratio Z-Score]],Table2[Sharpe Ratio Z-Score])</f>
        <v>539.5</v>
      </c>
      <c r="AV203">
        <f>(Table2[[#This Row],[Rank 1Y]]+Table2[[#This Row],[Rank 6M]]+Table2[[#This Row],[Rank Sharpe]])/3</f>
        <v>239.5</v>
      </c>
    </row>
    <row r="204" spans="1:48" x14ac:dyDescent="0.3">
      <c r="A204" t="s">
        <v>132</v>
      </c>
      <c r="B204" t="s">
        <v>133</v>
      </c>
      <c r="C204" t="s">
        <v>3175</v>
      </c>
      <c r="D204" t="s">
        <v>134</v>
      </c>
      <c r="E204">
        <v>209279.10198963</v>
      </c>
      <c r="F204">
        <v>621.1</v>
      </c>
      <c r="G204">
        <v>26.780153938525601</v>
      </c>
      <c r="H204">
        <f>(Table2[[#This Row],[1Y Return vs Nifty]]-AVERAGE(Table2[1Y Return vs Nifty]))/_xlfn.STDEV.P(Table2[1Y Return vs Nifty])</f>
        <v>0.14976153262728084</v>
      </c>
      <c r="I204">
        <v>-0.21451564360953301</v>
      </c>
      <c r="J204">
        <f>(Table2[[#This Row],[1M Return vs Nifty]]-AVERAGE(Table2[1M Return vs Nifty]))/_xlfn.STDEV.P(Table2[1M Return vs Nifty])</f>
        <v>8.908505333291962E-2</v>
      </c>
      <c r="K204">
        <v>-1.94344095365689</v>
      </c>
      <c r="L204">
        <f>(Table2[[#This Row],[6M Return vs Nifty]]-AVERAGE(Table2[6M Return vs Nifty]))/_xlfn.STDEV.P(Table2[6M Return vs Nifty])</f>
        <v>-0.36566486749089899</v>
      </c>
      <c r="M204">
        <v>-0.35659554318897602</v>
      </c>
      <c r="N204">
        <f>(Table2[[#This Row],[1W Return vs Nifty]]-AVERAGE(Table2[1W Return vs Nifty]))/_xlfn.STDEV.P(Table2[1W Return vs Nifty])</f>
        <v>-0.67016283963388645</v>
      </c>
      <c r="O204">
        <v>612.13</v>
      </c>
      <c r="P204">
        <v>607.73481902402102</v>
      </c>
      <c r="Q204">
        <v>577.99291099379298</v>
      </c>
      <c r="R204">
        <v>52.841187175013097</v>
      </c>
      <c r="S204" s="1">
        <f>(Table2[[#This Row],[Close Price]]-Table2[[#This Row],[20D EMA]])/Table2[[#This Row],[20D EMA]]</f>
        <v>1.4653750020420544E-2</v>
      </c>
      <c r="T204" s="1">
        <f>(Table2[[#This Row],[Close Price]]-Table2[[#This Row],[50D EMA]])/Table2[[#This Row],[50D EMA]]</f>
        <v>2.199179733924499E-2</v>
      </c>
      <c r="U204" s="1">
        <f>(Table2[[#This Row],[Close Price]]-Table2[[#This Row],[200D EMA]])/Table2[[#This Row],[200D EMA]]</f>
        <v>7.4580653475644396E-2</v>
      </c>
      <c r="V204">
        <v>1.2727348613209299</v>
      </c>
      <c r="W204">
        <v>613.15</v>
      </c>
      <c r="X204">
        <v>630</v>
      </c>
      <c r="Y204">
        <v>598.79999999999995</v>
      </c>
      <c r="Z204">
        <v>644</v>
      </c>
      <c r="AA204">
        <v>598.79999999999995</v>
      </c>
      <c r="AB204">
        <v>644</v>
      </c>
      <c r="AC204" s="1">
        <f>(Table2[[#This Row],[Close Price]]/Table2[[#This Row],[Day Low]])-1</f>
        <v>1.296583217809677E-2</v>
      </c>
      <c r="AD204" s="1">
        <f>(Table2[[#This Row],[Day High]]/Table2[[#This Row],[Close Price]])-1</f>
        <v>1.4329415553050895E-2</v>
      </c>
      <c r="AE204" s="1">
        <f>(Table2[[#This Row],[Close Price]]/Table2[[#This Row],[Current Week Low]])-1</f>
        <v>3.7241148964596071E-2</v>
      </c>
      <c r="AF204" s="1">
        <f>(Table2[[#This Row],[Current Week High]]/Table2[[#This Row],[Close Price]])-1</f>
        <v>3.6870069232007641E-2</v>
      </c>
      <c r="AG204" s="1">
        <f>(Table2[[#This Row],[Close Price]]/Table2[[#This Row],[Current Month Low]])-1</f>
        <v>3.7241148964596071E-2</v>
      </c>
      <c r="AH204" s="1">
        <f>(Table2[[#This Row],[Current Month High]]/Table2[[#This Row],[Close Price]])-1</f>
        <v>3.6870069232007641E-2</v>
      </c>
      <c r="AI204">
        <v>9.6635002415069895</v>
      </c>
      <c r="AJ204">
        <v>47.110374230222597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0.09</v>
      </c>
      <c r="AM204" t="s">
        <v>3219</v>
      </c>
      <c r="AN204">
        <v>7.51</v>
      </c>
      <c r="AO204" t="s">
        <v>3219</v>
      </c>
      <c r="AP204">
        <v>0.21162594947188401</v>
      </c>
      <c r="AQ204">
        <f>(Table2[[#This Row],[Sharpe Ratio]]-AVERAGE(Table2[Sharpe Ratio]))/_xlfn.STDEV.P(Table2[Sharpe Ratio])</f>
        <v>1.7704531261038543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0.97347200493926944</v>
      </c>
      <c r="AS204">
        <f>_xlfn.RANK.AVG(Table2[[#This Row],[1Y Return vs Nifty Z-Score]],Table2[1Y Return vs Nifty Z-Score])</f>
        <v>264</v>
      </c>
      <c r="AT204">
        <f>_xlfn.RANK.AVG(Table2[[#This Row],[6M Return vs Nifty Z-Score]],Table2[6M Return vs Nifty Z-Score])</f>
        <v>433</v>
      </c>
      <c r="AU204">
        <f>_xlfn.RANK.AVG(Table2[[#This Row],[Sharpe Ratio Z-Score]],Table2[Sharpe Ratio Z-Score])</f>
        <v>22</v>
      </c>
      <c r="AV204">
        <f>(Table2[[#This Row],[Rank 1Y]]+Table2[[#This Row],[Rank 6M]]+Table2[[#This Row],[Rank Sharpe]])/3</f>
        <v>239.66666666666666</v>
      </c>
    </row>
    <row r="205" spans="1:48" x14ac:dyDescent="0.3">
      <c r="A205" t="s">
        <v>1509</v>
      </c>
      <c r="B205" t="s">
        <v>1510</v>
      </c>
      <c r="C205" t="s">
        <v>3177</v>
      </c>
      <c r="D205" t="s">
        <v>255</v>
      </c>
      <c r="E205">
        <v>6999.3047975949903</v>
      </c>
      <c r="F205">
        <v>502.15</v>
      </c>
      <c r="G205">
        <v>19.757656080445301</v>
      </c>
      <c r="H205">
        <f>(Table2[[#This Row],[1Y Return vs Nifty]]-AVERAGE(Table2[1Y Return vs Nifty]))/_xlfn.STDEV.P(Table2[1Y Return vs Nifty])</f>
        <v>1.2652910567782647E-2</v>
      </c>
      <c r="I205">
        <v>11.518058855714701</v>
      </c>
      <c r="J205">
        <f>(Table2[[#This Row],[1M Return vs Nifty]]-AVERAGE(Table2[1M Return vs Nifty]))/_xlfn.STDEV.P(Table2[1M Return vs Nifty])</f>
        <v>1.3532557347190335</v>
      </c>
      <c r="K205">
        <v>35.153748789948096</v>
      </c>
      <c r="L205">
        <f>(Table2[[#This Row],[6M Return vs Nifty]]-AVERAGE(Table2[6M Return vs Nifty]))/_xlfn.STDEV.P(Table2[6M Return vs Nifty])</f>
        <v>0.73248462127831371</v>
      </c>
      <c r="M205">
        <v>7.1623023233665899</v>
      </c>
      <c r="N205">
        <f>(Table2[[#This Row],[1W Return vs Nifty]]-AVERAGE(Table2[1W Return vs Nifty]))/_xlfn.STDEV.P(Table2[1W Return vs Nifty])</f>
        <v>0.84636367010833968</v>
      </c>
      <c r="O205">
        <v>480.36</v>
      </c>
      <c r="P205">
        <v>454.03223136146698</v>
      </c>
      <c r="Q205">
        <v>400.42292776230403</v>
      </c>
      <c r="R205">
        <v>68.991832350763204</v>
      </c>
      <c r="S205" s="1">
        <f>(Table2[[#This Row],[Close Price]]-Table2[[#This Row],[20D EMA]])/Table2[[#This Row],[20D EMA]]</f>
        <v>4.5361811974352489E-2</v>
      </c>
      <c r="T205" s="1">
        <f>(Table2[[#This Row],[Close Price]]-Table2[[#This Row],[50D EMA]])/Table2[[#This Row],[50D EMA]]</f>
        <v>0.10597875065883852</v>
      </c>
      <c r="U205" s="1">
        <f>(Table2[[#This Row],[Close Price]]-Table2[[#This Row],[200D EMA]])/Table2[[#This Row],[200D EMA]]</f>
        <v>0.25404906958295453</v>
      </c>
      <c r="V205">
        <v>1.1268766143145601</v>
      </c>
      <c r="W205">
        <v>499.7</v>
      </c>
      <c r="X205">
        <v>516</v>
      </c>
      <c r="Y205">
        <v>492.65</v>
      </c>
      <c r="Z205">
        <v>516</v>
      </c>
      <c r="AA205">
        <v>492.65</v>
      </c>
      <c r="AB205">
        <v>516</v>
      </c>
      <c r="AC205" s="1">
        <f>(Table2[[#This Row],[Close Price]]/Table2[[#This Row],[Day Low]])-1</f>
        <v>4.9029417650590101E-3</v>
      </c>
      <c r="AD205" s="1">
        <f>(Table2[[#This Row],[Day High]]/Table2[[#This Row],[Close Price]])-1</f>
        <v>2.7581399980085575E-2</v>
      </c>
      <c r="AE205" s="1">
        <f>(Table2[[#This Row],[Close Price]]/Table2[[#This Row],[Current Week Low]])-1</f>
        <v>1.9283466964376439E-2</v>
      </c>
      <c r="AF205" s="1">
        <f>(Table2[[#This Row],[Current Week High]]/Table2[[#This Row],[Close Price]])-1</f>
        <v>2.7581399980085575E-2</v>
      </c>
      <c r="AG205" s="1">
        <f>(Table2[[#This Row],[Close Price]]/Table2[[#This Row],[Current Month Low]])-1</f>
        <v>1.9283466964376439E-2</v>
      </c>
      <c r="AH205" s="1">
        <f>(Table2[[#This Row],[Current Month High]]/Table2[[#This Row],[Close Price]])-1</f>
        <v>2.7581399980085575E-2</v>
      </c>
      <c r="AI205">
        <v>3.4551428855919601</v>
      </c>
      <c r="AJ205">
        <v>59.920382165604998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0.24</v>
      </c>
      <c r="AM205" t="s">
        <v>3219</v>
      </c>
      <c r="AN205">
        <v>6.82</v>
      </c>
      <c r="AO205" t="s">
        <v>3219</v>
      </c>
      <c r="AP205">
        <v>7.7471462702652996E-2</v>
      </c>
      <c r="AQ205">
        <f>(Table2[[#This Row],[Sharpe Ratio]]-AVERAGE(Table2[Sharpe Ratio]))/_xlfn.STDEV.P(Table2[Sharpe Ratio])</f>
        <v>0.21329535469498331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3.158052291368453</v>
      </c>
      <c r="AS205">
        <f>_xlfn.RANK.AVG(Table2[[#This Row],[1Y Return vs Nifty Z-Score]],Table2[1Y Return vs Nifty Z-Score])</f>
        <v>302</v>
      </c>
      <c r="AT205">
        <f>_xlfn.RANK.AVG(Table2[[#This Row],[6M Return vs Nifty Z-Score]],Table2[6M Return vs Nifty Z-Score])</f>
        <v>127</v>
      </c>
      <c r="AU205">
        <f>_xlfn.RANK.AVG(Table2[[#This Row],[Sharpe Ratio Z-Score]],Table2[Sharpe Ratio Z-Score])</f>
        <v>291</v>
      </c>
      <c r="AV205">
        <f>(Table2[[#This Row],[Rank 1Y]]+Table2[[#This Row],[Rank 6M]]+Table2[[#This Row],[Rank Sharpe]])/3</f>
        <v>240</v>
      </c>
    </row>
    <row r="206" spans="1:48" x14ac:dyDescent="0.3">
      <c r="A206" t="s">
        <v>491</v>
      </c>
      <c r="B206" t="s">
        <v>492</v>
      </c>
      <c r="C206" t="s">
        <v>3173</v>
      </c>
      <c r="D206" t="s">
        <v>210</v>
      </c>
      <c r="E206">
        <v>44821.505415749998</v>
      </c>
      <c r="F206">
        <v>707.7</v>
      </c>
      <c r="G206">
        <v>36.294502788513597</v>
      </c>
      <c r="H206">
        <f>(Table2[[#This Row],[1Y Return vs Nifty]]-AVERAGE(Table2[1Y Return vs Nifty]))/_xlfn.STDEV.P(Table2[1Y Return vs Nifty])</f>
        <v>0.33552154095739783</v>
      </c>
      <c r="I206">
        <v>-4.6348919598690799</v>
      </c>
      <c r="J206">
        <f>(Table2[[#This Row],[1M Return vs Nifty]]-AVERAGE(Table2[1M Return vs Nifty]))/_xlfn.STDEV.P(Table2[1M Return vs Nifty])</f>
        <v>-0.38720513685771007</v>
      </c>
      <c r="K206">
        <v>17.717852095657101</v>
      </c>
      <c r="L206">
        <f>(Table2[[#This Row],[6M Return vs Nifty]]-AVERAGE(Table2[6M Return vs Nifty]))/_xlfn.STDEV.P(Table2[6M Return vs Nifty])</f>
        <v>0.21634792269269743</v>
      </c>
      <c r="M206">
        <v>-4.7552047437501397</v>
      </c>
      <c r="N206">
        <f>(Table2[[#This Row],[1W Return vs Nifty]]-AVERAGE(Table2[1W Return vs Nifty]))/_xlfn.STDEV.P(Table2[1W Return vs Nifty])</f>
        <v>-1.5573417290184943</v>
      </c>
      <c r="O206">
        <v>690.74</v>
      </c>
      <c r="P206">
        <v>685.91912011271495</v>
      </c>
      <c r="Q206">
        <v>616.14376487927495</v>
      </c>
      <c r="R206">
        <v>61.915608068498003</v>
      </c>
      <c r="S206" s="1">
        <f>(Table2[[#This Row],[Close Price]]-Table2[[#This Row],[20D EMA]])/Table2[[#This Row],[20D EMA]]</f>
        <v>2.455337753713414E-2</v>
      </c>
      <c r="T206" s="1">
        <f>(Table2[[#This Row],[Close Price]]-Table2[[#This Row],[50D EMA]])/Table2[[#This Row],[50D EMA]]</f>
        <v>3.1754297625798671E-2</v>
      </c>
      <c r="U206" s="1">
        <f>(Table2[[#This Row],[Close Price]]-Table2[[#This Row],[200D EMA]])/Table2[[#This Row],[200D EMA]]</f>
        <v>0.14859557190952716</v>
      </c>
      <c r="V206">
        <v>0.740330624229945</v>
      </c>
      <c r="W206">
        <v>681.1</v>
      </c>
      <c r="X206">
        <v>710</v>
      </c>
      <c r="Y206">
        <v>673</v>
      </c>
      <c r="Z206">
        <v>710</v>
      </c>
      <c r="AA206">
        <v>673</v>
      </c>
      <c r="AB206">
        <v>710</v>
      </c>
      <c r="AC206" s="1">
        <f>(Table2[[#This Row],[Close Price]]/Table2[[#This Row],[Day Low]])-1</f>
        <v>3.9054470709146916E-2</v>
      </c>
      <c r="AD206" s="1">
        <f>(Table2[[#This Row],[Day High]]/Table2[[#This Row],[Close Price]])-1</f>
        <v>3.2499646742969457E-3</v>
      </c>
      <c r="AE206" s="1">
        <f>(Table2[[#This Row],[Close Price]]/Table2[[#This Row],[Current Week Low]])-1</f>
        <v>5.1560178306092164E-2</v>
      </c>
      <c r="AF206" s="1">
        <f>(Table2[[#This Row],[Current Week High]]/Table2[[#This Row],[Close Price]])-1</f>
        <v>3.2499646742969457E-3</v>
      </c>
      <c r="AG206" s="1">
        <f>(Table2[[#This Row],[Close Price]]/Table2[[#This Row],[Current Month Low]])-1</f>
        <v>5.1560178306092164E-2</v>
      </c>
      <c r="AH206" s="1">
        <f>(Table2[[#This Row],[Current Month High]]/Table2[[#This Row],[Close Price]])-1</f>
        <v>3.2499646742969457E-3</v>
      </c>
      <c r="AI206">
        <v>5.7792850077716498</v>
      </c>
      <c r="AJ206">
        <v>64.581395348837205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0.02</v>
      </c>
      <c r="AM206" t="s">
        <v>3219</v>
      </c>
      <c r="AN206">
        <v>4.08</v>
      </c>
      <c r="AO206" t="s">
        <v>3219</v>
      </c>
      <c r="AP206">
        <v>7.5081137871250994E-2</v>
      </c>
      <c r="AQ206">
        <f>(Table2[[#This Row],[Sharpe Ratio]]-AVERAGE(Table2[Sharpe Ratio]))/_xlfn.STDEV.P(Table2[Sharpe Ratio])</f>
        <v>0.18555037965130919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-1.2071270225748001</v>
      </c>
      <c r="AS206">
        <f>_xlfn.RANK.AVG(Table2[[#This Row],[1Y Return vs Nifty Z-Score]],Table2[1Y Return vs Nifty Z-Score])</f>
        <v>205</v>
      </c>
      <c r="AT206">
        <f>_xlfn.RANK.AVG(Table2[[#This Row],[6M Return vs Nifty Z-Score]],Table2[6M Return vs Nifty Z-Score])</f>
        <v>221</v>
      </c>
      <c r="AU206">
        <f>_xlfn.RANK.AVG(Table2[[#This Row],[Sharpe Ratio Z-Score]],Table2[Sharpe Ratio Z-Score])</f>
        <v>296</v>
      </c>
      <c r="AV206">
        <f>(Table2[[#This Row],[Rank 1Y]]+Table2[[#This Row],[Rank 6M]]+Table2[[#This Row],[Rank Sharpe]])/3</f>
        <v>240.66666666666666</v>
      </c>
    </row>
    <row r="207" spans="1:48" x14ac:dyDescent="0.3">
      <c r="A207" t="s">
        <v>870</v>
      </c>
      <c r="B207" t="s">
        <v>871</v>
      </c>
      <c r="C207" t="s">
        <v>3181</v>
      </c>
      <c r="D207" t="s">
        <v>782</v>
      </c>
      <c r="E207">
        <v>17816.141767500001</v>
      </c>
      <c r="F207">
        <v>4278.1499999999996</v>
      </c>
      <c r="G207">
        <v>54.092090905894999</v>
      </c>
      <c r="H207">
        <f>(Table2[[#This Row],[1Y Return vs Nifty]]-AVERAGE(Table2[1Y Return vs Nifty]))/_xlfn.STDEV.P(Table2[1Y Return vs Nifty])</f>
        <v>0.68300513327332724</v>
      </c>
      <c r="I207">
        <v>2.66273445213921</v>
      </c>
      <c r="J207">
        <f>(Table2[[#This Row],[1M Return vs Nifty]]-AVERAGE(Table2[1M Return vs Nifty]))/_xlfn.STDEV.P(Table2[1M Return vs Nifty])</f>
        <v>0.39910526366872023</v>
      </c>
      <c r="K207">
        <v>2.0672788337116699</v>
      </c>
      <c r="L207">
        <f>(Table2[[#This Row],[6M Return vs Nifty]]-AVERAGE(Table2[6M Return vs Nifty]))/_xlfn.STDEV.P(Table2[6M Return vs Nifty])</f>
        <v>-0.24693970489675399</v>
      </c>
      <c r="M207">
        <v>4.7848242270291701</v>
      </c>
      <c r="N207">
        <f>(Table2[[#This Row],[1W Return vs Nifty]]-AVERAGE(Table2[1W Return vs Nifty]))/_xlfn.STDEV.P(Table2[1W Return vs Nifty])</f>
        <v>0.36683746514887861</v>
      </c>
      <c r="O207">
        <v>4057.18</v>
      </c>
      <c r="P207">
        <v>3979.3617331862101</v>
      </c>
      <c r="Q207">
        <v>3739.3366768353499</v>
      </c>
      <c r="R207">
        <v>72.963749915477194</v>
      </c>
      <c r="S207" s="1">
        <f>(Table2[[#This Row],[Close Price]]-Table2[[#This Row],[20D EMA]])/Table2[[#This Row],[20D EMA]]</f>
        <v>5.4463938006201307E-2</v>
      </c>
      <c r="T207" s="1">
        <f>(Table2[[#This Row],[Close Price]]-Table2[[#This Row],[50D EMA]])/Table2[[#This Row],[50D EMA]]</f>
        <v>7.508447003498589E-2</v>
      </c>
      <c r="U207" s="1">
        <f>(Table2[[#This Row],[Close Price]]-Table2[[#This Row],[200D EMA]])/Table2[[#This Row],[200D EMA]]</f>
        <v>0.14409328972769969</v>
      </c>
      <c r="V207">
        <v>0.99469118271991297</v>
      </c>
      <c r="W207">
        <v>4252.5</v>
      </c>
      <c r="X207">
        <v>4385.3999999999996</v>
      </c>
      <c r="Y207">
        <v>4202.45</v>
      </c>
      <c r="Z207">
        <v>4385.3999999999996</v>
      </c>
      <c r="AA207">
        <v>4202.45</v>
      </c>
      <c r="AB207">
        <v>4385.3999999999996</v>
      </c>
      <c r="AC207" s="1">
        <f>(Table2[[#This Row],[Close Price]]/Table2[[#This Row],[Day Low]])-1</f>
        <v>6.0317460317460547E-3</v>
      </c>
      <c r="AD207" s="1">
        <f>(Table2[[#This Row],[Day High]]/Table2[[#This Row],[Close Price]])-1</f>
        <v>2.5069247221345625E-2</v>
      </c>
      <c r="AE207" s="1">
        <f>(Table2[[#This Row],[Close Price]]/Table2[[#This Row],[Current Week Low]])-1</f>
        <v>1.8013301764446821E-2</v>
      </c>
      <c r="AF207" s="1">
        <f>(Table2[[#This Row],[Current Week High]]/Table2[[#This Row],[Close Price]])-1</f>
        <v>2.5069247221345625E-2</v>
      </c>
      <c r="AG207" s="1">
        <f>(Table2[[#This Row],[Close Price]]/Table2[[#This Row],[Current Month Low]])-1</f>
        <v>1.8013301764446821E-2</v>
      </c>
      <c r="AH207" s="1">
        <f>(Table2[[#This Row],[Current Month High]]/Table2[[#This Row],[Close Price]])-1</f>
        <v>2.5069247221345625E-2</v>
      </c>
      <c r="AI207">
        <v>28.2797470869417</v>
      </c>
      <c r="AJ207">
        <v>79.591965241483507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0.15</v>
      </c>
      <c r="AM207" t="s">
        <v>3219</v>
      </c>
      <c r="AN207">
        <v>12.84</v>
      </c>
      <c r="AO207" t="s">
        <v>3219</v>
      </c>
      <c r="AP207">
        <v>0.10315761107617299</v>
      </c>
      <c r="AQ207">
        <f>(Table2[[#This Row],[Sharpe Ratio]]-AVERAGE(Table2[Sharpe Ratio]))/_xlfn.STDEV.P(Table2[Sharpe Ratio])</f>
        <v>0.51143958021157332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1.7134477374057455</v>
      </c>
      <c r="AS207">
        <f>_xlfn.RANK.AVG(Table2[[#This Row],[1Y Return vs Nifty Z-Score]],Table2[1Y Return vs Nifty Z-Score])</f>
        <v>132</v>
      </c>
      <c r="AT207">
        <f>_xlfn.RANK.AVG(Table2[[#This Row],[6M Return vs Nifty Z-Score]],Table2[6M Return vs Nifty Z-Score])</f>
        <v>376</v>
      </c>
      <c r="AU207">
        <f>_xlfn.RANK.AVG(Table2[[#This Row],[Sharpe Ratio Z-Score]],Table2[Sharpe Ratio Z-Score])</f>
        <v>217</v>
      </c>
      <c r="AV207">
        <f>(Table2[[#This Row],[Rank 1Y]]+Table2[[#This Row],[Rank 6M]]+Table2[[#This Row],[Rank Sharpe]])/3</f>
        <v>241.66666666666666</v>
      </c>
    </row>
    <row r="208" spans="1:48" x14ac:dyDescent="0.3">
      <c r="A208" t="s">
        <v>516</v>
      </c>
      <c r="B208" t="s">
        <v>517</v>
      </c>
      <c r="C208" t="s">
        <v>3181</v>
      </c>
      <c r="D208" t="s">
        <v>518</v>
      </c>
      <c r="E208">
        <v>42236.158041900002</v>
      </c>
      <c r="F208">
        <v>4420.2</v>
      </c>
      <c r="G208">
        <v>32.873561435394699</v>
      </c>
      <c r="H208">
        <f>(Table2[[#This Row],[1Y Return vs Nifty]]-AVERAGE(Table2[1Y Return vs Nifty]))/_xlfn.STDEV.P(Table2[1Y Return vs Nifty])</f>
        <v>0.26873041270766901</v>
      </c>
      <c r="I208">
        <v>6.8816602133543103</v>
      </c>
      <c r="J208">
        <f>(Table2[[#This Row],[1M Return vs Nifty]]-AVERAGE(Table2[1M Return vs Nifty]))/_xlfn.STDEV.P(Table2[1M Return vs Nifty])</f>
        <v>0.8536894007291681</v>
      </c>
      <c r="K208">
        <v>-3.1688626218117801</v>
      </c>
      <c r="L208">
        <f>(Table2[[#This Row],[6M Return vs Nifty]]-AVERAGE(Table2[6M Return vs Nifty]))/_xlfn.STDEV.P(Table2[6M Return vs Nifty])</f>
        <v>-0.40193974943510302</v>
      </c>
      <c r="M208">
        <v>4.6806699119737898</v>
      </c>
      <c r="N208">
        <f>(Table2[[#This Row],[1W Return vs Nifty]]-AVERAGE(Table2[1W Return vs Nifty]))/_xlfn.STDEV.P(Table2[1W Return vs Nifty])</f>
        <v>0.34583002726518158</v>
      </c>
      <c r="O208">
        <v>4142.18</v>
      </c>
      <c r="P208">
        <v>4148.3389181493703</v>
      </c>
      <c r="Q208">
        <v>3958.7911661416802</v>
      </c>
      <c r="R208">
        <v>78.066916906904396</v>
      </c>
      <c r="S208" s="1">
        <f>(Table2[[#This Row],[Close Price]]-Table2[[#This Row],[20D EMA]])/Table2[[#This Row],[20D EMA]]</f>
        <v>6.7119246387167986E-2</v>
      </c>
      <c r="T208" s="1">
        <f>(Table2[[#This Row],[Close Price]]-Table2[[#This Row],[50D EMA]])/Table2[[#This Row],[50D EMA]]</f>
        <v>6.5534925476125355E-2</v>
      </c>
      <c r="U208" s="1">
        <f>(Table2[[#This Row],[Close Price]]-Table2[[#This Row],[200D EMA]])/Table2[[#This Row],[200D EMA]]</f>
        <v>0.11655296136977548</v>
      </c>
      <c r="V208">
        <v>1.03804171280104</v>
      </c>
      <c r="W208">
        <v>4345</v>
      </c>
      <c r="X208">
        <v>4531.95</v>
      </c>
      <c r="Y208">
        <v>4244</v>
      </c>
      <c r="Z208">
        <v>4531.95</v>
      </c>
      <c r="AA208">
        <v>4244</v>
      </c>
      <c r="AB208">
        <v>4531.95</v>
      </c>
      <c r="AC208" s="1">
        <f>(Table2[[#This Row],[Close Price]]/Table2[[#This Row],[Day Low]])-1</f>
        <v>1.7307249712313011E-2</v>
      </c>
      <c r="AD208" s="1">
        <f>(Table2[[#This Row],[Day High]]/Table2[[#This Row],[Close Price]])-1</f>
        <v>2.5281661463282257E-2</v>
      </c>
      <c r="AE208" s="1">
        <f>(Table2[[#This Row],[Close Price]]/Table2[[#This Row],[Current Week Low]])-1</f>
        <v>4.1517436380772876E-2</v>
      </c>
      <c r="AF208" s="1">
        <f>(Table2[[#This Row],[Current Week High]]/Table2[[#This Row],[Close Price]])-1</f>
        <v>2.5281661463282257E-2</v>
      </c>
      <c r="AG208" s="1">
        <f>(Table2[[#This Row],[Close Price]]/Table2[[#This Row],[Current Month Low]])-1</f>
        <v>4.1517436380772876E-2</v>
      </c>
      <c r="AH208" s="1">
        <f>(Table2[[#This Row],[Current Month High]]/Table2[[#This Row],[Close Price]])-1</f>
        <v>2.5281661463282257E-2</v>
      </c>
      <c r="AI208">
        <v>14.015202931994001</v>
      </c>
      <c r="AJ208">
        <v>56.6086201704193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0.08</v>
      </c>
      <c r="AM208" t="s">
        <v>3219</v>
      </c>
      <c r="AN208">
        <v>15.96</v>
      </c>
      <c r="AO208" t="s">
        <v>3219</v>
      </c>
      <c r="AP208">
        <v>0.18269521084632501</v>
      </c>
      <c r="AQ208">
        <f>(Table2[[#This Row],[Sharpe Ratio]]-AVERAGE(Table2[Sharpe Ratio]))/_xlfn.STDEV.P(Table2[Sharpe Ratio])</f>
        <v>1.4346482971466137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224</v>
      </c>
      <c r="AT208">
        <f>_xlfn.RANK.AVG(Table2[[#This Row],[6M Return vs Nifty Z-Score]],Table2[6M Return vs Nifty Z-Score])</f>
        <v>454</v>
      </c>
      <c r="AU208">
        <f>_xlfn.RANK.AVG(Table2[[#This Row],[Sharpe Ratio Z-Score]],Table2[Sharpe Ratio Z-Score])</f>
        <v>49</v>
      </c>
      <c r="AV208">
        <f>(Table2[[#This Row],[Rank 1Y]]+Table2[[#This Row],[Rank 6M]]+Table2[[#This Row],[Rank Sharpe]])/3</f>
        <v>242.33333333333334</v>
      </c>
    </row>
    <row r="209" spans="1:48" x14ac:dyDescent="0.3">
      <c r="A209" t="s">
        <v>206</v>
      </c>
      <c r="B209" t="s">
        <v>207</v>
      </c>
      <c r="C209" t="s">
        <v>3178</v>
      </c>
      <c r="D209" t="s">
        <v>105</v>
      </c>
      <c r="E209">
        <v>119571.78503318</v>
      </c>
      <c r="F209">
        <v>2556.1999999999998</v>
      </c>
      <c r="G209">
        <v>12.6836577024929</v>
      </c>
      <c r="H209">
        <f>(Table2[[#This Row],[1Y Return vs Nifty]]-AVERAGE(Table2[1Y Return vs Nifty]))/_xlfn.STDEV.P(Table2[1Y Return vs Nifty])</f>
        <v>-0.12546121771723712</v>
      </c>
      <c r="I209">
        <v>-0.53095659307802001</v>
      </c>
      <c r="J209">
        <f>(Table2[[#This Row],[1M Return vs Nifty]]-AVERAGE(Table2[1M Return vs Nifty]))/_xlfn.STDEV.P(Table2[1M Return vs Nifty])</f>
        <v>5.498892458205705E-2</v>
      </c>
      <c r="K209">
        <v>3.7866735167933001</v>
      </c>
      <c r="L209">
        <f>(Table2[[#This Row],[6M Return vs Nifty]]-AVERAGE(Table2[6M Return vs Nifty]))/_xlfn.STDEV.P(Table2[6M Return vs Nifty])</f>
        <v>-0.19604225403137993</v>
      </c>
      <c r="M209">
        <v>4.3980450576131602</v>
      </c>
      <c r="N209">
        <f>(Table2[[#This Row],[1W Return vs Nifty]]-AVERAGE(Table2[1W Return vs Nifty]))/_xlfn.STDEV.P(Table2[1W Return vs Nifty])</f>
        <v>0.28882591688134451</v>
      </c>
      <c r="O209">
        <v>2475.5700000000002</v>
      </c>
      <c r="P209">
        <v>2539.3364354620298</v>
      </c>
      <c r="Q209">
        <v>2378.9450329565602</v>
      </c>
      <c r="R209">
        <v>60.772713158825297</v>
      </c>
      <c r="S209" s="1">
        <f>(Table2[[#This Row],[Close Price]]-Table2[[#This Row],[20D EMA]])/Table2[[#This Row],[20D EMA]]</f>
        <v>3.2570276744345608E-2</v>
      </c>
      <c r="T209" s="1">
        <f>(Table2[[#This Row],[Close Price]]-Table2[[#This Row],[50D EMA]])/Table2[[#This Row],[50D EMA]]</f>
        <v>6.6409335535335115E-3</v>
      </c>
      <c r="U209" s="1">
        <f>(Table2[[#This Row],[Close Price]]-Table2[[#This Row],[200D EMA]])/Table2[[#This Row],[200D EMA]]</f>
        <v>7.4509904427319432E-2</v>
      </c>
      <c r="V209">
        <v>0.93670063832738704</v>
      </c>
      <c r="W209">
        <v>2503.5</v>
      </c>
      <c r="X209">
        <v>2569.75</v>
      </c>
      <c r="Y209">
        <v>2451</v>
      </c>
      <c r="Z209">
        <v>2572.8000000000002</v>
      </c>
      <c r="AA209">
        <v>2451</v>
      </c>
      <c r="AB209">
        <v>2572.8000000000002</v>
      </c>
      <c r="AC209" s="1">
        <f>(Table2[[#This Row],[Close Price]]/Table2[[#This Row],[Day Low]])-1</f>
        <v>2.1050529259037276E-2</v>
      </c>
      <c r="AD209" s="1">
        <f>(Table2[[#This Row],[Day High]]/Table2[[#This Row],[Close Price]])-1</f>
        <v>5.3008371801894771E-3</v>
      </c>
      <c r="AE209" s="1">
        <f>(Table2[[#This Row],[Close Price]]/Table2[[#This Row],[Current Week Low]])-1</f>
        <v>4.2921256629946836E-2</v>
      </c>
      <c r="AF209" s="1">
        <f>(Table2[[#This Row],[Current Week High]]/Table2[[#This Row],[Close Price]])-1</f>
        <v>6.4940145528520343E-3</v>
      </c>
      <c r="AG209" s="1">
        <f>(Table2[[#This Row],[Close Price]]/Table2[[#This Row],[Current Month Low]])-1</f>
        <v>4.2921256629946836E-2</v>
      </c>
      <c r="AH209" s="1">
        <f>(Table2[[#This Row],[Current Month High]]/Table2[[#This Row],[Close Price]])-1</f>
        <v>6.4940145528520343E-3</v>
      </c>
      <c r="AI209">
        <v>15.7186448634692</v>
      </c>
      <c r="AJ209">
        <v>36.567383464672098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-0.03</v>
      </c>
      <c r="AM209" t="s">
        <v>3218</v>
      </c>
      <c r="AN209">
        <v>5.1100000000000003</v>
      </c>
      <c r="AO209" t="s">
        <v>3219</v>
      </c>
      <c r="AP209">
        <v>0.21148787658821599</v>
      </c>
      <c r="AQ209">
        <f>(Table2[[#This Row],[Sharpe Ratio]]-AVERAGE(Table2[Sharpe Ratio]))/_xlfn.STDEV.P(Table2[Sharpe Ratio])</f>
        <v>1.7688504867214359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345</v>
      </c>
      <c r="AT209">
        <f>_xlfn.RANK.AVG(Table2[[#This Row],[6M Return vs Nifty Z-Score]],Table2[6M Return vs Nifty Z-Score])</f>
        <v>360</v>
      </c>
      <c r="AU209">
        <f>_xlfn.RANK.AVG(Table2[[#This Row],[Sharpe Ratio Z-Score]],Table2[Sharpe Ratio Z-Score])</f>
        <v>23</v>
      </c>
      <c r="AV209">
        <f>(Table2[[#This Row],[Rank 1Y]]+Table2[[#This Row],[Rank 6M]]+Table2[[#This Row],[Rank Sharpe]])/3</f>
        <v>242.66666666666666</v>
      </c>
    </row>
    <row r="210" spans="1:48" x14ac:dyDescent="0.3">
      <c r="A210" t="s">
        <v>327</v>
      </c>
      <c r="B210" t="s">
        <v>328</v>
      </c>
      <c r="C210" t="s">
        <v>3173</v>
      </c>
      <c r="D210" t="s">
        <v>34</v>
      </c>
      <c r="E210">
        <v>81370.094092209998</v>
      </c>
      <c r="F210">
        <v>604.1</v>
      </c>
      <c r="G210">
        <v>23.3360579034631</v>
      </c>
      <c r="H210">
        <f>(Table2[[#This Row],[1Y Return vs Nifty]]-AVERAGE(Table2[1Y Return vs Nifty]))/_xlfn.STDEV.P(Table2[1Y Return vs Nifty])</f>
        <v>8.2518327837313485E-2</v>
      </c>
      <c r="I210">
        <v>-2.9830828619235801</v>
      </c>
      <c r="J210">
        <f>(Table2[[#This Row],[1M Return vs Nifty]]-AVERAGE(Table2[1M Return vs Nifty]))/_xlfn.STDEV.P(Table2[1M Return vs Nifty])</f>
        <v>-0.20922470869253473</v>
      </c>
      <c r="K210">
        <v>3.0889480537370502</v>
      </c>
      <c r="L210">
        <f>(Table2[[#This Row],[6M Return vs Nifty]]-AVERAGE(Table2[6M Return vs Nifty]))/_xlfn.STDEV.P(Table2[6M Return vs Nifty])</f>
        <v>-0.21669629456253808</v>
      </c>
      <c r="M210">
        <v>2.9641744177650802</v>
      </c>
      <c r="N210">
        <f>(Table2[[#This Row],[1W Return vs Nifty]]-AVERAGE(Table2[1W Return vs Nifty]))/_xlfn.STDEV.P(Table2[1W Return vs Nifty])</f>
        <v>-3.7908037536234354E-4</v>
      </c>
      <c r="O210">
        <v>562.82000000000005</v>
      </c>
      <c r="P210">
        <v>551.30023601462597</v>
      </c>
      <c r="Q210">
        <v>524.176386784942</v>
      </c>
      <c r="R210">
        <v>78.542022550277395</v>
      </c>
      <c r="S210" s="1">
        <f>(Table2[[#This Row],[Close Price]]-Table2[[#This Row],[20D EMA]])/Table2[[#This Row],[20D EMA]]</f>
        <v>7.3344941544365813E-2</v>
      </c>
      <c r="T210" s="1">
        <f>(Table2[[#This Row],[Close Price]]-Table2[[#This Row],[50D EMA]])/Table2[[#This Row],[50D EMA]]</f>
        <v>9.5773156868326242E-2</v>
      </c>
      <c r="U210" s="1">
        <f>(Table2[[#This Row],[Close Price]]-Table2[[#This Row],[200D EMA]])/Table2[[#This Row],[200D EMA]]</f>
        <v>0.15247465400964144</v>
      </c>
      <c r="V210">
        <v>1.26614481675694</v>
      </c>
      <c r="W210">
        <v>578.95000000000005</v>
      </c>
      <c r="X210">
        <v>615.15</v>
      </c>
      <c r="Y210">
        <v>563.35</v>
      </c>
      <c r="Z210">
        <v>615.15</v>
      </c>
      <c r="AA210">
        <v>563.35</v>
      </c>
      <c r="AB210">
        <v>615.15</v>
      </c>
      <c r="AC210" s="1">
        <f>(Table2[[#This Row],[Close Price]]/Table2[[#This Row],[Day Low]])-1</f>
        <v>4.3440711633128792E-2</v>
      </c>
      <c r="AD210" s="1">
        <f>(Table2[[#This Row],[Day High]]/Table2[[#This Row],[Close Price]])-1</f>
        <v>1.8291673563979316E-2</v>
      </c>
      <c r="AE210" s="1">
        <f>(Table2[[#This Row],[Close Price]]/Table2[[#This Row],[Current Week Low]])-1</f>
        <v>7.233513801366831E-2</v>
      </c>
      <c r="AF210" s="1">
        <f>(Table2[[#This Row],[Current Week High]]/Table2[[#This Row],[Close Price]])-1</f>
        <v>1.8291673563979316E-2</v>
      </c>
      <c r="AG210" s="1">
        <f>(Table2[[#This Row],[Close Price]]/Table2[[#This Row],[Current Month Low]])-1</f>
        <v>7.233513801366831E-2</v>
      </c>
      <c r="AH210" s="1">
        <f>(Table2[[#This Row],[Current Month High]]/Table2[[#This Row],[Close Price]])-1</f>
        <v>1.8291673563979316E-2</v>
      </c>
      <c r="AI210">
        <v>4.7343155106770398</v>
      </c>
      <c r="AJ210">
        <v>54.501278772378498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0.13</v>
      </c>
      <c r="AM210" t="s">
        <v>3219</v>
      </c>
      <c r="AN210">
        <v>12.51</v>
      </c>
      <c r="AO210" t="s">
        <v>3219</v>
      </c>
      <c r="AP210">
        <v>0.16429562577124199</v>
      </c>
      <c r="AQ210">
        <f>(Table2[[#This Row],[Sharpe Ratio]]-AVERAGE(Table2[Sharpe Ratio]))/_xlfn.STDEV.P(Table2[Sharpe Ratio])</f>
        <v>1.2210806589680341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0.87729890317491221</v>
      </c>
      <c r="AS210">
        <f>_xlfn.RANK.AVG(Table2[[#This Row],[1Y Return vs Nifty Z-Score]],Table2[1Y Return vs Nifty Z-Score])</f>
        <v>284</v>
      </c>
      <c r="AT210">
        <f>_xlfn.RANK.AVG(Table2[[#This Row],[6M Return vs Nifty Z-Score]],Table2[6M Return vs Nifty Z-Score])</f>
        <v>365</v>
      </c>
      <c r="AU210">
        <f>_xlfn.RANK.AVG(Table2[[#This Row],[Sharpe Ratio Z-Score]],Table2[Sharpe Ratio Z-Score])</f>
        <v>79</v>
      </c>
      <c r="AV210">
        <f>(Table2[[#This Row],[Rank 1Y]]+Table2[[#This Row],[Rank 6M]]+Table2[[#This Row],[Rank Sharpe]])/3</f>
        <v>242.66666666666666</v>
      </c>
    </row>
    <row r="211" spans="1:48" x14ac:dyDescent="0.3">
      <c r="A211" t="s">
        <v>615</v>
      </c>
      <c r="B211" t="s">
        <v>616</v>
      </c>
      <c r="C211" t="s">
        <v>3175</v>
      </c>
      <c r="D211" t="s">
        <v>201</v>
      </c>
      <c r="E211">
        <v>31908.74789508</v>
      </c>
      <c r="F211">
        <v>9792.4</v>
      </c>
      <c r="G211">
        <v>36.021598310707702</v>
      </c>
      <c r="H211">
        <f>(Table2[[#This Row],[1Y Return vs Nifty]]-AVERAGE(Table2[1Y Return vs Nifty]))/_xlfn.STDEV.P(Table2[1Y Return vs Nifty])</f>
        <v>0.33019330054180562</v>
      </c>
      <c r="I211">
        <v>-4.6712661152741104</v>
      </c>
      <c r="J211">
        <f>(Table2[[#This Row],[1M Return vs Nifty]]-AVERAGE(Table2[1M Return vs Nifty]))/_xlfn.STDEV.P(Table2[1M Return vs Nifty])</f>
        <v>-0.39112440801391457</v>
      </c>
      <c r="K211">
        <v>25.672171961247599</v>
      </c>
      <c r="L211">
        <f>(Table2[[#This Row],[6M Return vs Nifty]]-AVERAGE(Table2[6M Return vs Nifty]))/_xlfn.STDEV.P(Table2[6M Return vs Nifty])</f>
        <v>0.45181137300461199</v>
      </c>
      <c r="M211">
        <v>-2.0412811967543498</v>
      </c>
      <c r="N211">
        <f>(Table2[[#This Row],[1W Return vs Nifty]]-AVERAGE(Table2[1W Return vs Nifty]))/_xlfn.STDEV.P(Table2[1W Return vs Nifty])</f>
        <v>-1.0099560512930699</v>
      </c>
      <c r="O211">
        <v>9673.76</v>
      </c>
      <c r="P211">
        <v>9327.8703768900905</v>
      </c>
      <c r="Q211">
        <v>8079.0499089017003</v>
      </c>
      <c r="R211">
        <v>52.541367773450702</v>
      </c>
      <c r="S211" s="1">
        <f>(Table2[[#This Row],[Close Price]]-Table2[[#This Row],[20D EMA]])/Table2[[#This Row],[20D EMA]]</f>
        <v>1.2264104133242856E-2</v>
      </c>
      <c r="T211" s="1">
        <f>(Table2[[#This Row],[Close Price]]-Table2[[#This Row],[50D EMA]])/Table2[[#This Row],[50D EMA]]</f>
        <v>4.9800179927541315E-2</v>
      </c>
      <c r="U211" s="1">
        <f>(Table2[[#This Row],[Close Price]]-Table2[[#This Row],[200D EMA]])/Table2[[#This Row],[200D EMA]]</f>
        <v>0.21207321534311691</v>
      </c>
      <c r="V211">
        <v>0.85444376732717897</v>
      </c>
      <c r="W211">
        <v>9755.5499999999993</v>
      </c>
      <c r="X211">
        <v>9895</v>
      </c>
      <c r="Y211">
        <v>9720.0499999999993</v>
      </c>
      <c r="Z211">
        <v>9939.75</v>
      </c>
      <c r="AA211">
        <v>9720.0499999999993</v>
      </c>
      <c r="AB211">
        <v>9939.75</v>
      </c>
      <c r="AC211" s="1">
        <f>(Table2[[#This Row],[Close Price]]/Table2[[#This Row],[Day Low]])-1</f>
        <v>3.7773370030393938E-3</v>
      </c>
      <c r="AD211" s="1">
        <f>(Table2[[#This Row],[Day High]]/Table2[[#This Row],[Close Price]])-1</f>
        <v>1.0477513173481556E-2</v>
      </c>
      <c r="AE211" s="1">
        <f>(Table2[[#This Row],[Close Price]]/Table2[[#This Row],[Current Week Low]])-1</f>
        <v>7.4433773488820076E-3</v>
      </c>
      <c r="AF211" s="1">
        <f>(Table2[[#This Row],[Current Week High]]/Table2[[#This Row],[Close Price]])-1</f>
        <v>1.5047383685307114E-2</v>
      </c>
      <c r="AG211" s="1">
        <f>(Table2[[#This Row],[Close Price]]/Table2[[#This Row],[Current Month Low]])-1</f>
        <v>7.4433773488820076E-3</v>
      </c>
      <c r="AH211" s="1">
        <f>(Table2[[#This Row],[Current Month High]]/Table2[[#This Row],[Close Price]])-1</f>
        <v>1.5047383685307114E-2</v>
      </c>
      <c r="AI211">
        <v>9.2582002369184302</v>
      </c>
      <c r="AJ211">
        <v>64.410977073731701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0.25</v>
      </c>
      <c r="AM211" t="s">
        <v>3219</v>
      </c>
      <c r="AN211">
        <v>3.87</v>
      </c>
      <c r="AO211" t="s">
        <v>3219</v>
      </c>
      <c r="AP211">
        <v>5.8850543609617001E-2</v>
      </c>
      <c r="AQ211">
        <f>(Table2[[#This Row],[Sharpe Ratio]]-AVERAGE(Table2[Sharpe Ratio]))/_xlfn.STDEV.P(Table2[Sharpe Ratio])</f>
        <v>-2.8413513875681475E-3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-0.6219171371481349</v>
      </c>
      <c r="AS211">
        <f>_xlfn.RANK.AVG(Table2[[#This Row],[1Y Return vs Nifty Z-Score]],Table2[1Y Return vs Nifty Z-Score])</f>
        <v>206</v>
      </c>
      <c r="AT211">
        <f>_xlfn.RANK.AVG(Table2[[#This Row],[6M Return vs Nifty Z-Score]],Table2[6M Return vs Nifty Z-Score])</f>
        <v>165</v>
      </c>
      <c r="AU211">
        <f>_xlfn.RANK.AVG(Table2[[#This Row],[Sharpe Ratio Z-Score]],Table2[Sharpe Ratio Z-Score])</f>
        <v>357</v>
      </c>
      <c r="AV211">
        <f>(Table2[[#This Row],[Rank 1Y]]+Table2[[#This Row],[Rank 6M]]+Table2[[#This Row],[Rank Sharpe]])/3</f>
        <v>242.66666666666666</v>
      </c>
    </row>
    <row r="212" spans="1:48" x14ac:dyDescent="0.3">
      <c r="A212" t="s">
        <v>1832</v>
      </c>
      <c r="B212" t="s">
        <v>1833</v>
      </c>
      <c r="C212" t="s">
        <v>585</v>
      </c>
      <c r="D212" t="s">
        <v>585</v>
      </c>
      <c r="E212">
        <v>4360.3648088</v>
      </c>
      <c r="F212">
        <v>211.12</v>
      </c>
      <c r="G212">
        <v>20.9693737144555</v>
      </c>
      <c r="H212">
        <f>(Table2[[#This Row],[1Y Return vs Nifty]]-AVERAGE(Table2[1Y Return vs Nifty]))/_xlfn.STDEV.P(Table2[1Y Return vs Nifty])</f>
        <v>3.6310722714093455E-2</v>
      </c>
      <c r="I212">
        <v>-10.862882686629</v>
      </c>
      <c r="J212">
        <f>(Table2[[#This Row],[1M Return vs Nifty]]-AVERAGE(Table2[1M Return vs Nifty]))/_xlfn.STDEV.P(Table2[1M Return vs Nifty])</f>
        <v>-1.0582635887915088</v>
      </c>
      <c r="K212">
        <v>31.426662297277801</v>
      </c>
      <c r="L212">
        <f>(Table2[[#This Row],[6M Return vs Nifty]]-AVERAGE(Table2[6M Return vs Nifty]))/_xlfn.STDEV.P(Table2[6M Return vs Nifty])</f>
        <v>0.62215555983693915</v>
      </c>
      <c r="M212">
        <v>-0.15347709528043599</v>
      </c>
      <c r="N212">
        <f>(Table2[[#This Row],[1W Return vs Nifty]]-AVERAGE(Table2[1W Return vs Nifty]))/_xlfn.STDEV.P(Table2[1W Return vs Nifty])</f>
        <v>-0.62919479932559219</v>
      </c>
      <c r="O212">
        <v>214.52</v>
      </c>
      <c r="P212">
        <v>217.48898503344799</v>
      </c>
      <c r="Q212">
        <v>198.72934328740101</v>
      </c>
      <c r="R212">
        <v>44.481023854643098</v>
      </c>
      <c r="S212" s="1">
        <f>(Table2[[#This Row],[Close Price]]-Table2[[#This Row],[20D EMA]])/Table2[[#This Row],[20D EMA]]</f>
        <v>-1.5849338057057644E-2</v>
      </c>
      <c r="T212" s="1">
        <f>(Table2[[#This Row],[Close Price]]-Table2[[#This Row],[50D EMA]])/Table2[[#This Row],[50D EMA]]</f>
        <v>-2.9284172862678481E-2</v>
      </c>
      <c r="U212" s="1">
        <f>(Table2[[#This Row],[Close Price]]-Table2[[#This Row],[200D EMA]])/Table2[[#This Row],[200D EMA]]</f>
        <v>6.2349407025814575E-2</v>
      </c>
      <c r="V212">
        <v>0.45331120283552201</v>
      </c>
      <c r="W212">
        <v>209.5</v>
      </c>
      <c r="X212">
        <v>217.82</v>
      </c>
      <c r="Y212">
        <v>209.5</v>
      </c>
      <c r="Z212">
        <v>217.82</v>
      </c>
      <c r="AA212">
        <v>209.5</v>
      </c>
      <c r="AB212">
        <v>217.82</v>
      </c>
      <c r="AC212" s="1">
        <f>(Table2[[#This Row],[Close Price]]/Table2[[#This Row],[Day Low]])-1</f>
        <v>7.732696897374769E-3</v>
      </c>
      <c r="AD212" s="1">
        <f>(Table2[[#This Row],[Day High]]/Table2[[#This Row],[Close Price]])-1</f>
        <v>3.1735505873436765E-2</v>
      </c>
      <c r="AE212" s="1">
        <f>(Table2[[#This Row],[Close Price]]/Table2[[#This Row],[Current Week Low]])-1</f>
        <v>7.732696897374769E-3</v>
      </c>
      <c r="AF212" s="1">
        <f>(Table2[[#This Row],[Current Week High]]/Table2[[#This Row],[Close Price]])-1</f>
        <v>3.1735505873436765E-2</v>
      </c>
      <c r="AG212" s="1">
        <f>(Table2[[#This Row],[Close Price]]/Table2[[#This Row],[Current Month Low]])-1</f>
        <v>7.732696897374769E-3</v>
      </c>
      <c r="AH212" s="1">
        <f>(Table2[[#This Row],[Current Month High]]/Table2[[#This Row],[Close Price]])-1</f>
        <v>3.1735505873436765E-2</v>
      </c>
      <c r="AI212">
        <v>21.447517999242098</v>
      </c>
      <c r="AJ212">
        <v>57.434750186427998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7.0000000000000007E-2</v>
      </c>
      <c r="AM212" t="s">
        <v>3219</v>
      </c>
      <c r="AN212">
        <v>2.4500000000000002</v>
      </c>
      <c r="AO212" t="s">
        <v>3219</v>
      </c>
      <c r="AP212">
        <v>7.7283743838211003E-2</v>
      </c>
      <c r="AQ212">
        <f>(Table2[[#This Row],[Sharpe Ratio]]-AVERAGE(Table2[Sharpe Ratio]))/_xlfn.STDEV.P(Table2[Sharpe Ratio])</f>
        <v>0.21111646455388264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295</v>
      </c>
      <c r="AT212">
        <f>_xlfn.RANK.AVG(Table2[[#This Row],[6M Return vs Nifty Z-Score]],Table2[6M Return vs Nifty Z-Score])</f>
        <v>141</v>
      </c>
      <c r="AU212">
        <f>_xlfn.RANK.AVG(Table2[[#This Row],[Sharpe Ratio Z-Score]],Table2[Sharpe Ratio Z-Score])</f>
        <v>292</v>
      </c>
      <c r="AV212">
        <f>(Table2[[#This Row],[Rank 1Y]]+Table2[[#This Row],[Rank 6M]]+Table2[[#This Row],[Rank Sharpe]])/3</f>
        <v>242.66666666666666</v>
      </c>
    </row>
    <row r="213" spans="1:48" x14ac:dyDescent="0.3">
      <c r="A213" t="s">
        <v>880</v>
      </c>
      <c r="B213" t="s">
        <v>881</v>
      </c>
      <c r="C213" t="s">
        <v>3181</v>
      </c>
      <c r="D213" t="s">
        <v>111</v>
      </c>
      <c r="E213">
        <v>17510.6757645</v>
      </c>
      <c r="F213">
        <v>11801.5</v>
      </c>
      <c r="G213">
        <v>94.0560689883837</v>
      </c>
      <c r="H213">
        <f>(Table2[[#This Row],[1Y Return vs Nifty]]-AVERAGE(Table2[1Y Return vs Nifty]))/_xlfn.STDEV.P(Table2[1Y Return vs Nifty])</f>
        <v>1.463269659890625</v>
      </c>
      <c r="I213">
        <v>-2.9494033488451099</v>
      </c>
      <c r="J213">
        <f>(Table2[[#This Row],[1M Return vs Nifty]]-AVERAGE(Table2[1M Return vs Nifty]))/_xlfn.STDEV.P(Table2[1M Return vs Nifty])</f>
        <v>-0.20559578198087275</v>
      </c>
      <c r="K213">
        <v>31.663194311300899</v>
      </c>
      <c r="L213">
        <f>(Table2[[#This Row],[6M Return vs Nifty]]-AVERAGE(Table2[6M Return vs Nifty]))/_xlfn.STDEV.P(Table2[6M Return vs Nifty])</f>
        <v>0.62915737081163148</v>
      </c>
      <c r="M213">
        <v>0.90272353204862599</v>
      </c>
      <c r="N213">
        <f>(Table2[[#This Row],[1W Return vs Nifty]]-AVERAGE(Table2[1W Return vs Nifty]))/_xlfn.STDEV.P(Table2[1W Return vs Nifty])</f>
        <v>-0.41616407602296773</v>
      </c>
      <c r="O213">
        <v>11910</v>
      </c>
      <c r="P213">
        <v>12374.208176419501</v>
      </c>
      <c r="Q213">
        <v>11237.189136705299</v>
      </c>
      <c r="R213">
        <v>33.952541590448199</v>
      </c>
      <c r="S213" s="1">
        <f>(Table2[[#This Row],[Close Price]]-Table2[[#This Row],[20D EMA]])/Table2[[#This Row],[20D EMA]]</f>
        <v>-9.1099916036943753E-3</v>
      </c>
      <c r="T213" s="1">
        <f>(Table2[[#This Row],[Close Price]]-Table2[[#This Row],[50D EMA]])/Table2[[#This Row],[50D EMA]]</f>
        <v>-4.6282410013988869E-2</v>
      </c>
      <c r="U213" s="1">
        <f>(Table2[[#This Row],[Close Price]]-Table2[[#This Row],[200D EMA]])/Table2[[#This Row],[200D EMA]]</f>
        <v>5.0218151214651022E-2</v>
      </c>
      <c r="V213">
        <v>1.3029770480189899</v>
      </c>
      <c r="W213">
        <v>11750</v>
      </c>
      <c r="X213">
        <v>12000</v>
      </c>
      <c r="Y213">
        <v>11750</v>
      </c>
      <c r="Z213">
        <v>12099.9</v>
      </c>
      <c r="AA213">
        <v>11750</v>
      </c>
      <c r="AB213">
        <v>12099.9</v>
      </c>
      <c r="AC213" s="1">
        <f>(Table2[[#This Row],[Close Price]]/Table2[[#This Row],[Day Low]])-1</f>
        <v>4.3829787234042072E-3</v>
      </c>
      <c r="AD213" s="1">
        <f>(Table2[[#This Row],[Day High]]/Table2[[#This Row],[Close Price]])-1</f>
        <v>1.6819895775960658E-2</v>
      </c>
      <c r="AE213" s="1">
        <f>(Table2[[#This Row],[Close Price]]/Table2[[#This Row],[Current Week Low]])-1</f>
        <v>4.3829787234042072E-3</v>
      </c>
      <c r="AF213" s="1">
        <f>(Table2[[#This Row],[Current Week High]]/Table2[[#This Row],[Close Price]])-1</f>
        <v>2.5284921408295524E-2</v>
      </c>
      <c r="AG213" s="1">
        <f>(Table2[[#This Row],[Close Price]]/Table2[[#This Row],[Current Month Low]])-1</f>
        <v>4.3829787234042072E-3</v>
      </c>
      <c r="AH213" s="1">
        <f>(Table2[[#This Row],[Current Month High]]/Table2[[#This Row],[Close Price]])-1</f>
        <v>2.5284921408295524E-2</v>
      </c>
      <c r="AI213">
        <v>33.051730712197603</v>
      </c>
      <c r="AJ213">
        <v>121.62441314553899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-0.09</v>
      </c>
      <c r="AM213" t="s">
        <v>3218</v>
      </c>
      <c r="AN213">
        <v>6.64</v>
      </c>
      <c r="AO213" t="s">
        <v>3219</v>
      </c>
      <c r="AQ213">
        <f>(Table2[[#This Row],[Sharpe Ratio]]-AVERAGE(Table2[Sharpe Ratio]))/_xlfn.STDEV.P(Table2[Sharpe Ratio])</f>
        <v>-0.68593129895665506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55</v>
      </c>
      <c r="AT213">
        <f>_xlfn.RANK.AVG(Table2[[#This Row],[6M Return vs Nifty Z-Score]],Table2[6M Return vs Nifty Z-Score])</f>
        <v>140</v>
      </c>
      <c r="AU213">
        <f>_xlfn.RANK.AVG(Table2[[#This Row],[Sharpe Ratio Z-Score]],Table2[Sharpe Ratio Z-Score])</f>
        <v>539.5</v>
      </c>
      <c r="AV213">
        <f>(Table2[[#This Row],[Rank 1Y]]+Table2[[#This Row],[Rank 6M]]+Table2[[#This Row],[Rank Sharpe]])/3</f>
        <v>244.83333333333334</v>
      </c>
    </row>
    <row r="214" spans="1:48" x14ac:dyDescent="0.3">
      <c r="A214" t="s">
        <v>1225</v>
      </c>
      <c r="B214" t="s">
        <v>1226</v>
      </c>
      <c r="C214" t="s">
        <v>3181</v>
      </c>
      <c r="D214" t="s">
        <v>468</v>
      </c>
      <c r="E214">
        <v>10002.22668238</v>
      </c>
      <c r="F214">
        <v>161.80000000000001</v>
      </c>
      <c r="G214">
        <v>27.559903762697701</v>
      </c>
      <c r="H214">
        <f>(Table2[[#This Row],[1Y Return vs Nifty]]-AVERAGE(Table2[1Y Return vs Nifty]))/_xlfn.STDEV.P(Table2[1Y Return vs Nifty])</f>
        <v>0.16498552074432357</v>
      </c>
      <c r="I214">
        <v>-6.5347159915742496</v>
      </c>
      <c r="J214">
        <f>(Table2[[#This Row],[1M Return vs Nifty]]-AVERAGE(Table2[1M Return vs Nifty]))/_xlfn.STDEV.P(Table2[1M Return vs Nifty])</f>
        <v>-0.59190887351949484</v>
      </c>
      <c r="K214">
        <v>0.480491002468033</v>
      </c>
      <c r="L214">
        <f>(Table2[[#This Row],[6M Return vs Nifty]]-AVERAGE(Table2[6M Return vs Nifty]))/_xlfn.STDEV.P(Table2[6M Return vs Nifty])</f>
        <v>-0.29391173317460473</v>
      </c>
      <c r="M214">
        <v>12.133234925532401</v>
      </c>
      <c r="N214">
        <f>(Table2[[#This Row],[1W Return vs Nifty]]-AVERAGE(Table2[1W Return vs Nifty]))/_xlfn.STDEV.P(Table2[1W Return vs Nifty])</f>
        <v>1.8489775110089075</v>
      </c>
      <c r="O214">
        <v>156.35</v>
      </c>
      <c r="P214">
        <v>171.37879869291299</v>
      </c>
      <c r="Q214">
        <v>172.28766497674701</v>
      </c>
      <c r="R214">
        <v>66.223072841295604</v>
      </c>
      <c r="S214" s="1">
        <f>(Table2[[#This Row],[Close Price]]-Table2[[#This Row],[20D EMA]])/Table2[[#This Row],[20D EMA]]</f>
        <v>3.4857691077710376E-2</v>
      </c>
      <c r="T214" s="1">
        <f>(Table2[[#This Row],[Close Price]]-Table2[[#This Row],[50D EMA]])/Table2[[#This Row],[50D EMA]]</f>
        <v>-5.5892553606218587E-2</v>
      </c>
      <c r="U214" s="1">
        <f>(Table2[[#This Row],[Close Price]]-Table2[[#This Row],[200D EMA]])/Table2[[#This Row],[200D EMA]]</f>
        <v>-6.0872988081662596E-2</v>
      </c>
      <c r="V214">
        <v>0.79521537044148105</v>
      </c>
      <c r="W214">
        <v>159.5</v>
      </c>
      <c r="X214">
        <v>166</v>
      </c>
      <c r="Y214">
        <v>151.15</v>
      </c>
      <c r="Z214">
        <v>166</v>
      </c>
      <c r="AA214">
        <v>151.15</v>
      </c>
      <c r="AB214">
        <v>166</v>
      </c>
      <c r="AC214" s="1">
        <f>(Table2[[#This Row],[Close Price]]/Table2[[#This Row],[Day Low]])-1</f>
        <v>1.4420062695924774E-2</v>
      </c>
      <c r="AD214" s="1">
        <f>(Table2[[#This Row],[Day High]]/Table2[[#This Row],[Close Price]])-1</f>
        <v>2.5957972805933149E-2</v>
      </c>
      <c r="AE214" s="1">
        <f>(Table2[[#This Row],[Close Price]]/Table2[[#This Row],[Current Week Low]])-1</f>
        <v>7.0459808137611768E-2</v>
      </c>
      <c r="AF214" s="1">
        <f>(Table2[[#This Row],[Current Week High]]/Table2[[#This Row],[Close Price]])-1</f>
        <v>2.5957972805933149E-2</v>
      </c>
      <c r="AG214" s="1">
        <f>(Table2[[#This Row],[Close Price]]/Table2[[#This Row],[Current Month Low]])-1</f>
        <v>7.0459808137611768E-2</v>
      </c>
      <c r="AH214" s="1">
        <f>(Table2[[#This Row],[Current Month High]]/Table2[[#This Row],[Close Price]])-1</f>
        <v>2.5957972805933149E-2</v>
      </c>
      <c r="AI214">
        <v>46.229913473423899</v>
      </c>
      <c r="AJ214">
        <v>52.641509433962199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-0.23</v>
      </c>
      <c r="AM214" t="s">
        <v>3218</v>
      </c>
      <c r="AN214">
        <v>12.14</v>
      </c>
      <c r="AO214" t="s">
        <v>3219</v>
      </c>
      <c r="AP214">
        <v>0.16161490287239599</v>
      </c>
      <c r="AQ214">
        <f>(Table2[[#This Row],[Sharpe Ratio]]-AVERAGE(Table2[Sharpe Ratio]))/_xlfn.STDEV.P(Table2[Sharpe Ratio])</f>
        <v>1.1899649758816211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258</v>
      </c>
      <c r="AT214">
        <f>_xlfn.RANK.AVG(Table2[[#This Row],[6M Return vs Nifty Z-Score]],Table2[6M Return vs Nifty Z-Score])</f>
        <v>395</v>
      </c>
      <c r="AU214">
        <f>_xlfn.RANK.AVG(Table2[[#This Row],[Sharpe Ratio Z-Score]],Table2[Sharpe Ratio Z-Score])</f>
        <v>82</v>
      </c>
      <c r="AV214">
        <f>(Table2[[#This Row],[Rank 1Y]]+Table2[[#This Row],[Rank 6M]]+Table2[[#This Row],[Rank Sharpe]])/3</f>
        <v>245</v>
      </c>
    </row>
    <row r="215" spans="1:48" x14ac:dyDescent="0.3">
      <c r="A215" t="s">
        <v>1239</v>
      </c>
      <c r="B215" t="s">
        <v>1240</v>
      </c>
      <c r="C215" t="s">
        <v>3186</v>
      </c>
      <c r="D215" t="s">
        <v>131</v>
      </c>
      <c r="E215">
        <v>9895.0706483499998</v>
      </c>
      <c r="F215">
        <v>417.25</v>
      </c>
      <c r="G215">
        <v>132.84020299917</v>
      </c>
      <c r="H215">
        <f>(Table2[[#This Row],[1Y Return vs Nifty]]-AVERAGE(Table2[1Y Return vs Nifty]))/_xlfn.STDEV.P(Table2[1Y Return vs Nifty])</f>
        <v>2.220498680027839</v>
      </c>
      <c r="I215">
        <v>-5.2297422353921004</v>
      </c>
      <c r="J215">
        <f>(Table2[[#This Row],[1M Return vs Nifty]]-AVERAGE(Table2[1M Return vs Nifty]))/_xlfn.STDEV.P(Table2[1M Return vs Nifty])</f>
        <v>-0.45129953303426673</v>
      </c>
      <c r="K215">
        <v>-6.68865150233023</v>
      </c>
      <c r="L215">
        <f>(Table2[[#This Row],[6M Return vs Nifty]]-AVERAGE(Table2[6M Return vs Nifty]))/_xlfn.STDEV.P(Table2[6M Return vs Nifty])</f>
        <v>-0.50613239546655098</v>
      </c>
      <c r="M215">
        <v>10.2968668809785</v>
      </c>
      <c r="N215">
        <f>(Table2[[#This Row],[1W Return vs Nifty]]-AVERAGE(Table2[1W Return vs Nifty]))/_xlfn.STDEV.P(Table2[1W Return vs Nifty])</f>
        <v>1.4785906709911887</v>
      </c>
      <c r="O215">
        <v>381.67</v>
      </c>
      <c r="P215">
        <v>396.503398116433</v>
      </c>
      <c r="Q215">
        <v>370.45641025958003</v>
      </c>
      <c r="R215">
        <v>73.6238662764477</v>
      </c>
      <c r="S215" s="1">
        <f>(Table2[[#This Row],[Close Price]]-Table2[[#This Row],[20D EMA]])/Table2[[#This Row],[20D EMA]]</f>
        <v>9.3221893258574121E-2</v>
      </c>
      <c r="T215" s="1">
        <f>(Table2[[#This Row],[Close Price]]-Table2[[#This Row],[50D EMA]])/Table2[[#This Row],[50D EMA]]</f>
        <v>5.2323894277129919E-2</v>
      </c>
      <c r="U215" s="1">
        <f>(Table2[[#This Row],[Close Price]]-Table2[[#This Row],[200D EMA]])/Table2[[#This Row],[200D EMA]]</f>
        <v>0.12631334873550049</v>
      </c>
      <c r="V215">
        <v>0.94068096086971698</v>
      </c>
      <c r="W215">
        <v>407.55</v>
      </c>
      <c r="X215">
        <v>431.2</v>
      </c>
      <c r="Y215">
        <v>380.6</v>
      </c>
      <c r="Z215">
        <v>431.2</v>
      </c>
      <c r="AA215">
        <v>380.6</v>
      </c>
      <c r="AB215">
        <v>431.2</v>
      </c>
      <c r="AC215" s="1">
        <f>(Table2[[#This Row],[Close Price]]/Table2[[#This Row],[Day Low]])-1</f>
        <v>2.3800760642865848E-2</v>
      </c>
      <c r="AD215" s="1">
        <f>(Table2[[#This Row],[Day High]]/Table2[[#This Row],[Close Price]])-1</f>
        <v>3.3433193529059269E-2</v>
      </c>
      <c r="AE215" s="1">
        <f>(Table2[[#This Row],[Close Price]]/Table2[[#This Row],[Current Week Low]])-1</f>
        <v>9.6295323173935854E-2</v>
      </c>
      <c r="AF215" s="1">
        <f>(Table2[[#This Row],[Current Week High]]/Table2[[#This Row],[Close Price]])-1</f>
        <v>3.3433193529059269E-2</v>
      </c>
      <c r="AG215" s="1">
        <f>(Table2[[#This Row],[Close Price]]/Table2[[#This Row],[Current Month Low]])-1</f>
        <v>9.6295323173935854E-2</v>
      </c>
      <c r="AH215" s="1">
        <f>(Table2[[#This Row],[Current Month High]]/Table2[[#This Row],[Close Price]])-1</f>
        <v>3.3433193529059269E-2</v>
      </c>
      <c r="AI215">
        <v>36.512881965248603</v>
      </c>
      <c r="AJ215">
        <v>163.665086887835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-0.1</v>
      </c>
      <c r="AM215" t="s">
        <v>3218</v>
      </c>
      <c r="AN215">
        <v>21.51</v>
      </c>
      <c r="AO215" t="s">
        <v>3219</v>
      </c>
      <c r="AP215">
        <v>0.10468700432583999</v>
      </c>
      <c r="AQ215">
        <f>(Table2[[#This Row],[Sharpe Ratio]]-AVERAGE(Table2[Sharpe Ratio]))/_xlfn.STDEV.P(Table2[Sharpe Ratio])</f>
        <v>0.52919155140248719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29</v>
      </c>
      <c r="AT215">
        <f>_xlfn.RANK.AVG(Table2[[#This Row],[6M Return vs Nifty Z-Score]],Table2[6M Return vs Nifty Z-Score])</f>
        <v>502</v>
      </c>
      <c r="AU215">
        <f>_xlfn.RANK.AVG(Table2[[#This Row],[Sharpe Ratio Z-Score]],Table2[Sharpe Ratio Z-Score])</f>
        <v>214</v>
      </c>
      <c r="AV215">
        <f>(Table2[[#This Row],[Rank 1Y]]+Table2[[#This Row],[Rank 6M]]+Table2[[#This Row],[Rank Sharpe]])/3</f>
        <v>248.33333333333334</v>
      </c>
    </row>
    <row r="216" spans="1:48" x14ac:dyDescent="0.3">
      <c r="A216" t="s">
        <v>776</v>
      </c>
      <c r="B216" t="s">
        <v>777</v>
      </c>
      <c r="C216" t="s">
        <v>3187</v>
      </c>
      <c r="D216" t="s">
        <v>379</v>
      </c>
      <c r="E216">
        <v>21408.855490195001</v>
      </c>
      <c r="F216">
        <v>534.35</v>
      </c>
      <c r="G216">
        <v>43.318427690418297</v>
      </c>
      <c r="H216">
        <f>(Table2[[#This Row],[1Y Return vs Nifty]]-AVERAGE(Table2[1Y Return vs Nifty]))/_xlfn.STDEV.P(Table2[1Y Return vs Nifty])</f>
        <v>0.47265802489970982</v>
      </c>
      <c r="I216">
        <v>6.4794582296044698</v>
      </c>
      <c r="J216">
        <f>(Table2[[#This Row],[1M Return vs Nifty]]-AVERAGE(Table2[1M Return vs Nifty]))/_xlfn.STDEV.P(Table2[1M Return vs Nifty])</f>
        <v>0.81035262448443446</v>
      </c>
      <c r="K216">
        <v>40.022897692901601</v>
      </c>
      <c r="L216">
        <f>(Table2[[#This Row],[6M Return vs Nifty]]-AVERAGE(Table2[6M Return vs Nifty]))/_xlfn.STDEV.P(Table2[6M Return vs Nifty])</f>
        <v>0.87662096733243278</v>
      </c>
      <c r="M216">
        <v>8.6140237685736292</v>
      </c>
      <c r="N216">
        <f>(Table2[[#This Row],[1W Return vs Nifty]]-AVERAGE(Table2[1W Return vs Nifty]))/_xlfn.STDEV.P(Table2[1W Return vs Nifty])</f>
        <v>1.1391690912606185</v>
      </c>
      <c r="O216">
        <v>494.77</v>
      </c>
      <c r="P216">
        <v>491.67037695258398</v>
      </c>
      <c r="Q216">
        <v>454.37151619946002</v>
      </c>
      <c r="R216">
        <v>80.8046795613147</v>
      </c>
      <c r="S216" s="1">
        <f>(Table2[[#This Row],[Close Price]]-Table2[[#This Row],[20D EMA]])/Table2[[#This Row],[20D EMA]]</f>
        <v>7.9996766174182027E-2</v>
      </c>
      <c r="T216" s="1">
        <f>(Table2[[#This Row],[Close Price]]-Table2[[#This Row],[50D EMA]])/Table2[[#This Row],[50D EMA]]</f>
        <v>8.680535791468276E-2</v>
      </c>
      <c r="U216" s="1">
        <f>(Table2[[#This Row],[Close Price]]-Table2[[#This Row],[200D EMA]])/Table2[[#This Row],[200D EMA]]</f>
        <v>0.17602002095006117</v>
      </c>
      <c r="V216">
        <v>0.81814615697284798</v>
      </c>
      <c r="W216">
        <v>526.5</v>
      </c>
      <c r="X216">
        <v>538.95000000000005</v>
      </c>
      <c r="Y216">
        <v>515.29999999999995</v>
      </c>
      <c r="Z216">
        <v>538.95000000000005</v>
      </c>
      <c r="AA216">
        <v>515.29999999999995</v>
      </c>
      <c r="AB216">
        <v>538.95000000000005</v>
      </c>
      <c r="AC216" s="1">
        <f>(Table2[[#This Row],[Close Price]]/Table2[[#This Row],[Day Low]])-1</f>
        <v>1.4909781576448289E-2</v>
      </c>
      <c r="AD216" s="1">
        <f>(Table2[[#This Row],[Day High]]/Table2[[#This Row],[Close Price]])-1</f>
        <v>8.6085898755496881E-3</v>
      </c>
      <c r="AE216" s="1">
        <f>(Table2[[#This Row],[Close Price]]/Table2[[#This Row],[Current Week Low]])-1</f>
        <v>3.6968756064428732E-2</v>
      </c>
      <c r="AF216" s="1">
        <f>(Table2[[#This Row],[Current Week High]]/Table2[[#This Row],[Close Price]])-1</f>
        <v>8.6085898755496881E-3</v>
      </c>
      <c r="AG216" s="1">
        <f>(Table2[[#This Row],[Close Price]]/Table2[[#This Row],[Current Month Low]])-1</f>
        <v>3.6968756064428732E-2</v>
      </c>
      <c r="AH216" s="1">
        <f>(Table2[[#This Row],[Current Month High]]/Table2[[#This Row],[Close Price]])-1</f>
        <v>8.6085898755496881E-3</v>
      </c>
      <c r="AI216">
        <v>7.4857303265649797</v>
      </c>
      <c r="AJ216">
        <v>66.231140146212496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0.13</v>
      </c>
      <c r="AM216" t="s">
        <v>3219</v>
      </c>
      <c r="AN216">
        <v>13.73</v>
      </c>
      <c r="AO216" t="s">
        <v>3219</v>
      </c>
      <c r="AP216">
        <v>1.8103313191921998E-2</v>
      </c>
      <c r="AQ216">
        <f>(Table2[[#This Row],[Sharpe Ratio]]-AVERAGE(Table2[Sharpe Ratio]))/_xlfn.STDEV.P(Table2[Sharpe Ratio])</f>
        <v>-0.47580254736639871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2.8229981606107968</v>
      </c>
      <c r="AS216">
        <f>_xlfn.RANK.AVG(Table2[[#This Row],[1Y Return vs Nifty Z-Score]],Table2[1Y Return vs Nifty Z-Score])</f>
        <v>171</v>
      </c>
      <c r="AT216">
        <f>_xlfn.RANK.AVG(Table2[[#This Row],[6M Return vs Nifty Z-Score]],Table2[6M Return vs Nifty Z-Score])</f>
        <v>110</v>
      </c>
      <c r="AU216">
        <f>_xlfn.RANK.AVG(Table2[[#This Row],[Sharpe Ratio Z-Score]],Table2[Sharpe Ratio Z-Score])</f>
        <v>468</v>
      </c>
      <c r="AV216">
        <f>(Table2[[#This Row],[Rank 1Y]]+Table2[[#This Row],[Rank 6M]]+Table2[[#This Row],[Rank Sharpe]])/3</f>
        <v>249.66666666666666</v>
      </c>
    </row>
    <row r="217" spans="1:48" x14ac:dyDescent="0.3">
      <c r="A217" t="s">
        <v>1889</v>
      </c>
      <c r="B217" t="s">
        <v>1890</v>
      </c>
      <c r="C217" t="s">
        <v>3177</v>
      </c>
      <c r="D217" t="s">
        <v>163</v>
      </c>
      <c r="E217">
        <v>4073.068025005</v>
      </c>
      <c r="F217">
        <v>259.79000000000002</v>
      </c>
      <c r="G217">
        <v>32.485106227580197</v>
      </c>
      <c r="H217">
        <f>(Table2[[#This Row],[1Y Return vs Nifty]]-AVERAGE(Table2[1Y Return vs Nifty]))/_xlfn.STDEV.P(Table2[1Y Return vs Nifty])</f>
        <v>0.26114613723309565</v>
      </c>
      <c r="I217">
        <v>27.660024568296599</v>
      </c>
      <c r="J217">
        <f>(Table2[[#This Row],[1M Return vs Nifty]]-AVERAGE(Table2[1M Return vs Nifty]))/_xlfn.STDEV.P(Table2[1M Return vs Nifty])</f>
        <v>3.0925329747622388</v>
      </c>
      <c r="K217">
        <v>78.519698614194695</v>
      </c>
      <c r="L217">
        <f>(Table2[[#This Row],[6M Return vs Nifty]]-AVERAGE(Table2[6M Return vs Nifty]))/_xlfn.STDEV.P(Table2[6M Return vs Nifty])</f>
        <v>2.0162016887604164</v>
      </c>
      <c r="M217">
        <v>1.7632223311447199</v>
      </c>
      <c r="N217">
        <f>(Table2[[#This Row],[1W Return vs Nifty]]-AVERAGE(Table2[1W Return vs Nifty]))/_xlfn.STDEV.P(Table2[1W Return vs Nifty])</f>
        <v>-0.24260549555133437</v>
      </c>
      <c r="O217">
        <v>223.8</v>
      </c>
      <c r="P217">
        <v>206.048488368829</v>
      </c>
      <c r="Q217">
        <v>191.673217630062</v>
      </c>
      <c r="R217">
        <v>78.6124419017805</v>
      </c>
      <c r="S217" s="1">
        <f>(Table2[[#This Row],[Close Price]]-Table2[[#This Row],[20D EMA]])/Table2[[#This Row],[20D EMA]]</f>
        <v>0.16081322609472748</v>
      </c>
      <c r="T217" s="1">
        <f>(Table2[[#This Row],[Close Price]]-Table2[[#This Row],[50D EMA]])/Table2[[#This Row],[50D EMA]]</f>
        <v>0.26081973256204211</v>
      </c>
      <c r="U217" s="1">
        <f>(Table2[[#This Row],[Close Price]]-Table2[[#This Row],[200D EMA]])/Table2[[#This Row],[200D EMA]]</f>
        <v>0.35537976151371603</v>
      </c>
      <c r="V217">
        <v>1.68630593964748</v>
      </c>
      <c r="W217">
        <v>246.72</v>
      </c>
      <c r="X217">
        <v>262</v>
      </c>
      <c r="Y217">
        <v>240.1</v>
      </c>
      <c r="Z217">
        <v>262</v>
      </c>
      <c r="AA217">
        <v>240.1</v>
      </c>
      <c r="AB217">
        <v>262</v>
      </c>
      <c r="AC217" s="1">
        <f>(Table2[[#This Row],[Close Price]]/Table2[[#This Row],[Day Low]])-1</f>
        <v>5.2975032425421675E-2</v>
      </c>
      <c r="AD217" s="1">
        <f>(Table2[[#This Row],[Day High]]/Table2[[#This Row],[Close Price]])-1</f>
        <v>8.5068709342159821E-3</v>
      </c>
      <c r="AE217" s="1">
        <f>(Table2[[#This Row],[Close Price]]/Table2[[#This Row],[Current Week Low]])-1</f>
        <v>8.20074968763016E-2</v>
      </c>
      <c r="AF217" s="1">
        <f>(Table2[[#This Row],[Current Week High]]/Table2[[#This Row],[Close Price]])-1</f>
        <v>8.5068709342159821E-3</v>
      </c>
      <c r="AG217" s="1">
        <f>(Table2[[#This Row],[Close Price]]/Table2[[#This Row],[Current Month Low]])-1</f>
        <v>8.20074968763016E-2</v>
      </c>
      <c r="AH217" s="1">
        <f>(Table2[[#This Row],[Current Month High]]/Table2[[#This Row],[Close Price]])-1</f>
        <v>8.5068709342159821E-3</v>
      </c>
      <c r="AI217">
        <v>8.9341391123599792</v>
      </c>
      <c r="AJ217">
        <v>95.330827067669205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0.36</v>
      </c>
      <c r="AM217" t="s">
        <v>3219</v>
      </c>
      <c r="AN217">
        <v>22.24</v>
      </c>
      <c r="AO217" t="s">
        <v>3219</v>
      </c>
      <c r="AP217">
        <v>1.0337446142653001E-2</v>
      </c>
      <c r="AQ217">
        <f>(Table2[[#This Row],[Sharpe Ratio]]-AVERAGE(Table2[Sharpe Ratio]))/_xlfn.STDEV.P(Table2[Sharpe Ratio])</f>
        <v>-0.56594250853146066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4.5613327966729553</v>
      </c>
      <c r="AS217">
        <f>_xlfn.RANK.AVG(Table2[[#This Row],[1Y Return vs Nifty Z-Score]],Table2[1Y Return vs Nifty Z-Score])</f>
        <v>226</v>
      </c>
      <c r="AT217">
        <f>_xlfn.RANK.AVG(Table2[[#This Row],[6M Return vs Nifty Z-Score]],Table2[6M Return vs Nifty Z-Score])</f>
        <v>34</v>
      </c>
      <c r="AU217">
        <f>_xlfn.RANK.AVG(Table2[[#This Row],[Sharpe Ratio Z-Score]],Table2[Sharpe Ratio Z-Score])</f>
        <v>489</v>
      </c>
      <c r="AV217">
        <f>(Table2[[#This Row],[Rank 1Y]]+Table2[[#This Row],[Rank 6M]]+Table2[[#This Row],[Rank Sharpe]])/3</f>
        <v>249.66666666666666</v>
      </c>
    </row>
    <row r="218" spans="1:48" x14ac:dyDescent="0.3">
      <c r="A218" t="s">
        <v>1017</v>
      </c>
      <c r="B218" t="s">
        <v>1018</v>
      </c>
      <c r="C218" t="s">
        <v>3181</v>
      </c>
      <c r="D218" t="s">
        <v>271</v>
      </c>
      <c r="E218">
        <v>14191.710080000001</v>
      </c>
      <c r="F218">
        <v>4495.6000000000004</v>
      </c>
      <c r="G218">
        <v>32.896486407447398</v>
      </c>
      <c r="H218">
        <f>(Table2[[#This Row],[1Y Return vs Nifty]]-AVERAGE(Table2[1Y Return vs Nifty]))/_xlfn.STDEV.P(Table2[1Y Return vs Nifty])</f>
        <v>0.26917800434705719</v>
      </c>
      <c r="I218">
        <v>2.13184262976739</v>
      </c>
      <c r="J218">
        <f>(Table2[[#This Row],[1M Return vs Nifty]]-AVERAGE(Table2[1M Return vs Nifty]))/_xlfn.STDEV.P(Table2[1M Return vs Nifty])</f>
        <v>0.34190231329591375</v>
      </c>
      <c r="K218">
        <v>-3.3991830474951699</v>
      </c>
      <c r="L218">
        <f>(Table2[[#This Row],[6M Return vs Nifty]]-AVERAGE(Table2[6M Return vs Nifty]))/_xlfn.STDEV.P(Table2[6M Return vs Nifty])</f>
        <v>-0.40875768522661193</v>
      </c>
      <c r="M218">
        <v>-2.1608210308595699</v>
      </c>
      <c r="N218">
        <f>(Table2[[#This Row],[1W Return vs Nifty]]-AVERAGE(Table2[1W Return vs Nifty]))/_xlfn.STDEV.P(Table2[1W Return vs Nifty])</f>
        <v>-1.0340666763618209</v>
      </c>
      <c r="O218">
        <v>4393.33</v>
      </c>
      <c r="P218">
        <v>4324.1968816009103</v>
      </c>
      <c r="Q218">
        <v>4068.5140976636999</v>
      </c>
      <c r="R218">
        <v>58.432957507287298</v>
      </c>
      <c r="S218" s="1">
        <f>(Table2[[#This Row],[Close Price]]-Table2[[#This Row],[20D EMA]])/Table2[[#This Row],[20D EMA]]</f>
        <v>2.3278469862268582E-2</v>
      </c>
      <c r="T218" s="1">
        <f>(Table2[[#This Row],[Close Price]]-Table2[[#This Row],[50D EMA]])/Table2[[#This Row],[50D EMA]]</f>
        <v>3.963813931053782E-2</v>
      </c>
      <c r="U218" s="1">
        <f>(Table2[[#This Row],[Close Price]]-Table2[[#This Row],[200D EMA]])/Table2[[#This Row],[200D EMA]]</f>
        <v>0.10497343553056629</v>
      </c>
      <c r="V218">
        <v>1.9437442188737599</v>
      </c>
      <c r="W218">
        <v>4451</v>
      </c>
      <c r="X218">
        <v>4603.3</v>
      </c>
      <c r="Y218">
        <v>4451</v>
      </c>
      <c r="Z218">
        <v>4603.3</v>
      </c>
      <c r="AA218">
        <v>4451</v>
      </c>
      <c r="AB218">
        <v>4603.3</v>
      </c>
      <c r="AC218" s="1">
        <f>(Table2[[#This Row],[Close Price]]/Table2[[#This Row],[Day Low]])-1</f>
        <v>1.0020220175241512E-2</v>
      </c>
      <c r="AD218" s="1">
        <f>(Table2[[#This Row],[Day High]]/Table2[[#This Row],[Close Price]])-1</f>
        <v>2.3956757718658128E-2</v>
      </c>
      <c r="AE218" s="1">
        <f>(Table2[[#This Row],[Close Price]]/Table2[[#This Row],[Current Week Low]])-1</f>
        <v>1.0020220175241512E-2</v>
      </c>
      <c r="AF218" s="1">
        <f>(Table2[[#This Row],[Current Week High]]/Table2[[#This Row],[Close Price]])-1</f>
        <v>2.3956757718658128E-2</v>
      </c>
      <c r="AG218" s="1">
        <f>(Table2[[#This Row],[Close Price]]/Table2[[#This Row],[Current Month Low]])-1</f>
        <v>1.0020220175241512E-2</v>
      </c>
      <c r="AH218" s="1">
        <f>(Table2[[#This Row],[Current Month High]]/Table2[[#This Row],[Close Price]])-1</f>
        <v>2.3956757718658128E-2</v>
      </c>
      <c r="AI218">
        <v>11.219859418097601</v>
      </c>
      <c r="AJ218">
        <v>56.015963907686903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0.12</v>
      </c>
      <c r="AM218" t="s">
        <v>3219</v>
      </c>
      <c r="AN218">
        <v>9.61</v>
      </c>
      <c r="AO218" t="s">
        <v>3219</v>
      </c>
      <c r="AP218">
        <v>0.16831595598055801</v>
      </c>
      <c r="AQ218">
        <f>(Table2[[#This Row],[Sharpe Ratio]]-AVERAGE(Table2[Sharpe Ratio]))/_xlfn.STDEV.P(Table2[Sharpe Ratio])</f>
        <v>1.2677454301570519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0.4360013862115899</v>
      </c>
      <c r="AS218">
        <f>_xlfn.RANK.AVG(Table2[[#This Row],[1Y Return vs Nifty Z-Score]],Table2[1Y Return vs Nifty Z-Score])</f>
        <v>223</v>
      </c>
      <c r="AT218">
        <f>_xlfn.RANK.AVG(Table2[[#This Row],[6M Return vs Nifty Z-Score]],Table2[6M Return vs Nifty Z-Score])</f>
        <v>458</v>
      </c>
      <c r="AU218">
        <f>_xlfn.RANK.AVG(Table2[[#This Row],[Sharpe Ratio Z-Score]],Table2[Sharpe Ratio Z-Score])</f>
        <v>73</v>
      </c>
      <c r="AV218">
        <f>(Table2[[#This Row],[Rank 1Y]]+Table2[[#This Row],[Rank 6M]]+Table2[[#This Row],[Rank Sharpe]])/3</f>
        <v>251.33333333333334</v>
      </c>
    </row>
    <row r="219" spans="1:48" x14ac:dyDescent="0.3">
      <c r="A219" t="s">
        <v>161</v>
      </c>
      <c r="B219" t="s">
        <v>162</v>
      </c>
      <c r="C219" t="s">
        <v>3177</v>
      </c>
      <c r="D219" t="s">
        <v>163</v>
      </c>
      <c r="E219">
        <v>166090.41707699999</v>
      </c>
      <c r="F219">
        <v>6256.5</v>
      </c>
      <c r="G219">
        <v>45.241621250010198</v>
      </c>
      <c r="H219">
        <f>(Table2[[#This Row],[1Y Return vs Nifty]]-AVERAGE(Table2[1Y Return vs Nifty]))/_xlfn.STDEV.P(Table2[1Y Return vs Nifty])</f>
        <v>0.51020683220990948</v>
      </c>
      <c r="I219">
        <v>3.11798386296904</v>
      </c>
      <c r="J219">
        <f>(Table2[[#This Row],[1M Return vs Nifty]]-AVERAGE(Table2[1M Return vs Nifty]))/_xlfn.STDEV.P(Table2[1M Return vs Nifty])</f>
        <v>0.44815783588315794</v>
      </c>
      <c r="K219">
        <v>32.884749502469802</v>
      </c>
      <c r="L219">
        <f>(Table2[[#This Row],[6M Return vs Nifty]]-AVERAGE(Table2[6M Return vs Nifty]))/_xlfn.STDEV.P(Table2[6M Return vs Nifty])</f>
        <v>0.66531779746273001</v>
      </c>
      <c r="M219">
        <v>1.49363279010824</v>
      </c>
      <c r="N219">
        <f>(Table2[[#This Row],[1W Return vs Nifty]]-AVERAGE(Table2[1W Return vs Nifty]))/_xlfn.STDEV.P(Table2[1W Return vs Nifty])</f>
        <v>-0.29698044424555736</v>
      </c>
      <c r="O219">
        <v>6020.85</v>
      </c>
      <c r="P219">
        <v>5806.1893787806603</v>
      </c>
      <c r="Q219">
        <v>4935.9160742284603</v>
      </c>
      <c r="R219">
        <v>69.353164065550104</v>
      </c>
      <c r="S219" s="1">
        <f>(Table2[[#This Row],[Close Price]]-Table2[[#This Row],[20D EMA]])/Table2[[#This Row],[20D EMA]]</f>
        <v>3.9138992002790238E-2</v>
      </c>
      <c r="T219" s="1">
        <f>(Table2[[#This Row],[Close Price]]-Table2[[#This Row],[50D EMA]])/Table2[[#This Row],[50D EMA]]</f>
        <v>7.7556998547971587E-2</v>
      </c>
      <c r="U219" s="1">
        <f>(Table2[[#This Row],[Close Price]]-Table2[[#This Row],[200D EMA]])/Table2[[#This Row],[200D EMA]]</f>
        <v>0.26754586299929378</v>
      </c>
      <c r="V219">
        <v>0.75765755729058604</v>
      </c>
      <c r="W219">
        <v>6178.05</v>
      </c>
      <c r="X219">
        <v>6268.25</v>
      </c>
      <c r="Y219">
        <v>6169.55</v>
      </c>
      <c r="Z219">
        <v>6285.45</v>
      </c>
      <c r="AA219">
        <v>6169.55</v>
      </c>
      <c r="AB219">
        <v>6285.45</v>
      </c>
      <c r="AC219" s="1">
        <f>(Table2[[#This Row],[Close Price]]/Table2[[#This Row],[Day Low]])-1</f>
        <v>1.2698181465025327E-2</v>
      </c>
      <c r="AD219" s="1">
        <f>(Table2[[#This Row],[Day High]]/Table2[[#This Row],[Close Price]])-1</f>
        <v>1.8780468312955545E-3</v>
      </c>
      <c r="AE219" s="1">
        <f>(Table2[[#This Row],[Close Price]]/Table2[[#This Row],[Current Week Low]])-1</f>
        <v>1.4093410378390514E-2</v>
      </c>
      <c r="AF219" s="1">
        <f>(Table2[[#This Row],[Current Week High]]/Table2[[#This Row],[Close Price]])-1</f>
        <v>4.6271877247661131E-3</v>
      </c>
      <c r="AG219" s="1">
        <f>(Table2[[#This Row],[Close Price]]/Table2[[#This Row],[Current Month Low]])-1</f>
        <v>1.4093410378390514E-2</v>
      </c>
      <c r="AH219" s="1">
        <f>(Table2[[#This Row],[Current Month High]]/Table2[[#This Row],[Close Price]])-1</f>
        <v>4.6271877247661131E-3</v>
      </c>
      <c r="AI219">
        <v>0.46271877247661097</v>
      </c>
      <c r="AJ219">
        <v>86.761194029850699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0.19</v>
      </c>
      <c r="AM219" t="s">
        <v>3219</v>
      </c>
      <c r="AN219">
        <v>8.81</v>
      </c>
      <c r="AO219" t="s">
        <v>3219</v>
      </c>
      <c r="AP219">
        <v>1.8967703867672998E-2</v>
      </c>
      <c r="AQ219">
        <f>(Table2[[#This Row],[Sharpe Ratio]]-AVERAGE(Table2[Sharpe Ratio]))/_xlfn.STDEV.P(Table2[Sharpe Ratio])</f>
        <v>-0.46576939312240856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0.86093262818783145</v>
      </c>
      <c r="AS219">
        <f>_xlfn.RANK.AVG(Table2[[#This Row],[1Y Return vs Nifty Z-Score]],Table2[1Y Return vs Nifty Z-Score])</f>
        <v>162</v>
      </c>
      <c r="AT219">
        <f>_xlfn.RANK.AVG(Table2[[#This Row],[6M Return vs Nifty Z-Score]],Table2[6M Return vs Nifty Z-Score])</f>
        <v>135</v>
      </c>
      <c r="AU219">
        <f>_xlfn.RANK.AVG(Table2[[#This Row],[Sharpe Ratio Z-Score]],Table2[Sharpe Ratio Z-Score])</f>
        <v>463</v>
      </c>
      <c r="AV219">
        <f>(Table2[[#This Row],[Rank 1Y]]+Table2[[#This Row],[Rank 6M]]+Table2[[#This Row],[Rank Sharpe]])/3</f>
        <v>253.33333333333334</v>
      </c>
    </row>
    <row r="220" spans="1:48" x14ac:dyDescent="0.3">
      <c r="A220" t="s">
        <v>1101</v>
      </c>
      <c r="B220" t="s">
        <v>1102</v>
      </c>
      <c r="C220" t="s">
        <v>3178</v>
      </c>
      <c r="D220" t="s">
        <v>226</v>
      </c>
      <c r="E220">
        <v>11904.037692045</v>
      </c>
      <c r="F220">
        <v>505.95</v>
      </c>
      <c r="G220">
        <v>17.2430971409871</v>
      </c>
      <c r="H220">
        <f>(Table2[[#This Row],[1Y Return vs Nifty]]-AVERAGE(Table2[1Y Return vs Nifty]))/_xlfn.STDEV.P(Table2[1Y Return vs Nifty])</f>
        <v>-3.6441830113384928E-2</v>
      </c>
      <c r="I220">
        <v>-3.0589760781679498</v>
      </c>
      <c r="J220">
        <f>(Table2[[#This Row],[1M Return vs Nifty]]-AVERAGE(Table2[1M Return vs Nifty]))/_xlfn.STDEV.P(Table2[1M Return vs Nifty])</f>
        <v>-0.21740211075358745</v>
      </c>
      <c r="K220">
        <v>11.2247099149506</v>
      </c>
      <c r="L220">
        <f>(Table2[[#This Row],[6M Return vs Nifty]]-AVERAGE(Table2[6M Return vs Nifty]))/_xlfn.STDEV.P(Table2[6M Return vs Nifty])</f>
        <v>2.4138194259620122E-2</v>
      </c>
      <c r="M220">
        <v>3.19244958649523</v>
      </c>
      <c r="N220">
        <f>(Table2[[#This Row],[1W Return vs Nifty]]-AVERAGE(Table2[1W Return vs Nifty]))/_xlfn.STDEV.P(Table2[1W Return vs Nifty])</f>
        <v>4.5662952784178458E-2</v>
      </c>
      <c r="O220">
        <v>500.99</v>
      </c>
      <c r="P220">
        <v>515.05341742328505</v>
      </c>
      <c r="Q220">
        <v>480.622361166882</v>
      </c>
      <c r="R220">
        <v>59.240088906926204</v>
      </c>
      <c r="S220" s="1">
        <f>(Table2[[#This Row],[Close Price]]-Table2[[#This Row],[20D EMA]])/Table2[[#This Row],[20D EMA]]</f>
        <v>9.9003972135171953E-3</v>
      </c>
      <c r="T220" s="1">
        <f>(Table2[[#This Row],[Close Price]]-Table2[[#This Row],[50D EMA]])/Table2[[#This Row],[50D EMA]]</f>
        <v>-1.7674705409834467E-2</v>
      </c>
      <c r="U220" s="1">
        <f>(Table2[[#This Row],[Close Price]]-Table2[[#This Row],[200D EMA]])/Table2[[#This Row],[200D EMA]]</f>
        <v>5.2697587294161928E-2</v>
      </c>
      <c r="V220">
        <v>0.26867071064850301</v>
      </c>
      <c r="W220">
        <v>502</v>
      </c>
      <c r="X220">
        <v>513.79999999999995</v>
      </c>
      <c r="Y220">
        <v>498.2</v>
      </c>
      <c r="Z220">
        <v>513.79999999999995</v>
      </c>
      <c r="AA220">
        <v>498.2</v>
      </c>
      <c r="AB220">
        <v>513.79999999999995</v>
      </c>
      <c r="AC220" s="1">
        <f>(Table2[[#This Row],[Close Price]]/Table2[[#This Row],[Day Low]])-1</f>
        <v>7.8685258964144023E-3</v>
      </c>
      <c r="AD220" s="1">
        <f>(Table2[[#This Row],[Day High]]/Table2[[#This Row],[Close Price]])-1</f>
        <v>1.5515367131139435E-2</v>
      </c>
      <c r="AE220" s="1">
        <f>(Table2[[#This Row],[Close Price]]/Table2[[#This Row],[Current Week Low]])-1</f>
        <v>1.5556001605780745E-2</v>
      </c>
      <c r="AF220" s="1">
        <f>(Table2[[#This Row],[Current Week High]]/Table2[[#This Row],[Close Price]])-1</f>
        <v>1.5515367131139435E-2</v>
      </c>
      <c r="AG220" s="1">
        <f>(Table2[[#This Row],[Close Price]]/Table2[[#This Row],[Current Month Low]])-1</f>
        <v>1.5556001605780745E-2</v>
      </c>
      <c r="AH220" s="1">
        <f>(Table2[[#This Row],[Current Month High]]/Table2[[#This Row],[Close Price]])-1</f>
        <v>1.5515367131139435E-2</v>
      </c>
      <c r="AI220">
        <v>28.866488783476601</v>
      </c>
      <c r="AJ220">
        <v>38.616438356164302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0.02</v>
      </c>
      <c r="AM220" t="s">
        <v>3219</v>
      </c>
      <c r="AN220">
        <v>2.36</v>
      </c>
      <c r="AO220" t="s">
        <v>3219</v>
      </c>
      <c r="AP220">
        <v>0.117296335539081</v>
      </c>
      <c r="AQ220">
        <f>(Table2[[#This Row],[Sharpe Ratio]]-AVERAGE(Table2[Sharpe Ratio]))/_xlfn.STDEV.P(Table2[Sharpe Ratio])</f>
        <v>0.67555056304510042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317</v>
      </c>
      <c r="AT220">
        <f>_xlfn.RANK.AVG(Table2[[#This Row],[6M Return vs Nifty Z-Score]],Table2[6M Return vs Nifty Z-Score])</f>
        <v>269</v>
      </c>
      <c r="AU220">
        <f>_xlfn.RANK.AVG(Table2[[#This Row],[Sharpe Ratio Z-Score]],Table2[Sharpe Ratio Z-Score])</f>
        <v>175</v>
      </c>
      <c r="AV220">
        <f>(Table2[[#This Row],[Rank 1Y]]+Table2[[#This Row],[Rank 6M]]+Table2[[#This Row],[Rank Sharpe]])/3</f>
        <v>253.66666666666666</v>
      </c>
    </row>
    <row r="221" spans="1:48" x14ac:dyDescent="0.3">
      <c r="A221" t="s">
        <v>409</v>
      </c>
      <c r="B221" t="s">
        <v>410</v>
      </c>
      <c r="C221" t="s">
        <v>3173</v>
      </c>
      <c r="D221" t="s">
        <v>144</v>
      </c>
      <c r="E221">
        <v>58329.869649612003</v>
      </c>
      <c r="F221">
        <v>217.02</v>
      </c>
      <c r="G221">
        <v>201.95671429328999</v>
      </c>
      <c r="H221">
        <f>(Table2[[#This Row],[1Y Return vs Nifty]]-AVERAGE(Table2[1Y Return vs Nifty]))/_xlfn.STDEV.P(Table2[1Y Return vs Nifty])</f>
        <v>3.5699429684575779</v>
      </c>
      <c r="I221">
        <v>-3.2803643672637799</v>
      </c>
      <c r="J221">
        <f>(Table2[[#This Row],[1M Return vs Nifty]]-AVERAGE(Table2[1M Return vs Nifty]))/_xlfn.STDEV.P(Table2[1M Return vs Nifty])</f>
        <v>-0.24125643056151208</v>
      </c>
      <c r="K221">
        <v>17.800220819171901</v>
      </c>
      <c r="L221">
        <f>(Table2[[#This Row],[6M Return vs Nifty]]-AVERAGE(Table2[6M Return vs Nifty]))/_xlfn.STDEV.P(Table2[6M Return vs Nifty])</f>
        <v>0.21878619826676415</v>
      </c>
      <c r="M221">
        <v>7.4319247388426701</v>
      </c>
      <c r="N221">
        <f>(Table2[[#This Row],[1W Return vs Nifty]]-AVERAGE(Table2[1W Return vs Nifty]))/_xlfn.STDEV.P(Table2[1W Return vs Nifty])</f>
        <v>0.90074524942317113</v>
      </c>
      <c r="O221">
        <v>201.43</v>
      </c>
      <c r="P221">
        <v>208.253992346454</v>
      </c>
      <c r="Q221">
        <v>189.863631325863</v>
      </c>
      <c r="R221">
        <v>75.024438772454204</v>
      </c>
      <c r="S221" s="1">
        <f>(Table2[[#This Row],[Close Price]]-Table2[[#This Row],[20D EMA]])/Table2[[#This Row],[20D EMA]]</f>
        <v>7.7396614208409889E-2</v>
      </c>
      <c r="T221" s="1">
        <f>(Table2[[#This Row],[Close Price]]-Table2[[#This Row],[50D EMA]])/Table2[[#This Row],[50D EMA]]</f>
        <v>4.2092867247235148E-2</v>
      </c>
      <c r="U221" s="1">
        <f>(Table2[[#This Row],[Close Price]]-Table2[[#This Row],[200D EMA]])/Table2[[#This Row],[200D EMA]]</f>
        <v>0.1430309137379161</v>
      </c>
      <c r="V221">
        <v>0.99635751624442004</v>
      </c>
      <c r="W221">
        <v>206.36</v>
      </c>
      <c r="X221">
        <v>219</v>
      </c>
      <c r="Y221">
        <v>201</v>
      </c>
      <c r="Z221">
        <v>219</v>
      </c>
      <c r="AA221">
        <v>201</v>
      </c>
      <c r="AB221">
        <v>219</v>
      </c>
      <c r="AC221" s="1">
        <f>(Table2[[#This Row],[Close Price]]/Table2[[#This Row],[Day Low]])-1</f>
        <v>5.1657297925954637E-2</v>
      </c>
      <c r="AD221" s="1">
        <f>(Table2[[#This Row],[Day High]]/Table2[[#This Row],[Close Price]])-1</f>
        <v>9.1235830799003548E-3</v>
      </c>
      <c r="AE221" s="1">
        <f>(Table2[[#This Row],[Close Price]]/Table2[[#This Row],[Current Week Low]])-1</f>
        <v>7.9701492537313401E-2</v>
      </c>
      <c r="AF221" s="1">
        <f>(Table2[[#This Row],[Current Week High]]/Table2[[#This Row],[Close Price]])-1</f>
        <v>9.1235830799003548E-3</v>
      </c>
      <c r="AG221" s="1">
        <f>(Table2[[#This Row],[Close Price]]/Table2[[#This Row],[Current Month Low]])-1</f>
        <v>7.9701492537313401E-2</v>
      </c>
      <c r="AH221" s="1">
        <f>(Table2[[#This Row],[Current Month High]]/Table2[[#This Row],[Close Price]])-1</f>
        <v>9.1235830799003548E-3</v>
      </c>
      <c r="AI221">
        <v>42.843977513593202</v>
      </c>
      <c r="AJ221">
        <v>252.87804878048701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-0.09</v>
      </c>
      <c r="AM221" t="s">
        <v>3218</v>
      </c>
      <c r="AN221">
        <v>14.31</v>
      </c>
      <c r="AO221" t="s">
        <v>3219</v>
      </c>
      <c r="AQ221">
        <f>(Table2[[#This Row],[Sharpe Ratio]]-AVERAGE(Table2[Sharpe Ratio]))/_xlfn.STDEV.P(Table2[Sharpe Ratio])</f>
        <v>-0.68593129895665506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10</v>
      </c>
      <c r="AT221">
        <f>_xlfn.RANK.AVG(Table2[[#This Row],[6M Return vs Nifty Z-Score]],Table2[6M Return vs Nifty Z-Score])</f>
        <v>220</v>
      </c>
      <c r="AU221">
        <f>_xlfn.RANK.AVG(Table2[[#This Row],[Sharpe Ratio Z-Score]],Table2[Sharpe Ratio Z-Score])</f>
        <v>539.5</v>
      </c>
      <c r="AV221">
        <f>(Table2[[#This Row],[Rank 1Y]]+Table2[[#This Row],[Rank 6M]]+Table2[[#This Row],[Rank Sharpe]])/3</f>
        <v>256.5</v>
      </c>
    </row>
    <row r="222" spans="1:48" x14ac:dyDescent="0.3">
      <c r="A222" t="s">
        <v>58</v>
      </c>
      <c r="B222" t="s">
        <v>59</v>
      </c>
      <c r="C222" t="s">
        <v>3179</v>
      </c>
      <c r="D222" t="s">
        <v>60</v>
      </c>
      <c r="E222">
        <v>361443.23014484998</v>
      </c>
      <c r="F222">
        <v>372.75</v>
      </c>
      <c r="G222">
        <v>15.439765694943899</v>
      </c>
      <c r="H222">
        <f>(Table2[[#This Row],[1Y Return vs Nifty]]-AVERAGE(Table2[1Y Return vs Nifty]))/_xlfn.STDEV.P(Table2[1Y Return vs Nifty])</f>
        <v>-7.1650426068889495E-2</v>
      </c>
      <c r="I222">
        <v>-12.1263887349649</v>
      </c>
      <c r="J222">
        <f>(Table2[[#This Row],[1M Return vs Nifty]]-AVERAGE(Table2[1M Return vs Nifty]))/_xlfn.STDEV.P(Table2[1M Return vs Nifty])</f>
        <v>-1.1944048340188262</v>
      </c>
      <c r="K222">
        <v>0.72565617864284704</v>
      </c>
      <c r="L222">
        <f>(Table2[[#This Row],[6M Return vs Nifty]]-AVERAGE(Table2[6M Return vs Nifty]))/_xlfn.STDEV.P(Table2[6M Return vs Nifty])</f>
        <v>-0.2866543636880981</v>
      </c>
      <c r="M222">
        <v>0.154596046592512</v>
      </c>
      <c r="N222">
        <f>(Table2[[#This Row],[1W Return vs Nifty]]-AVERAGE(Table2[1W Return vs Nifty]))/_xlfn.STDEV.P(Table2[1W Return vs Nifty])</f>
        <v>-0.56705788845358296</v>
      </c>
      <c r="O222">
        <v>375.8</v>
      </c>
      <c r="P222">
        <v>390.78176054777703</v>
      </c>
      <c r="Q222">
        <v>370.26913986847899</v>
      </c>
      <c r="R222">
        <v>52.358441539640502</v>
      </c>
      <c r="S222" s="1">
        <f>(Table2[[#This Row],[Close Price]]-Table2[[#This Row],[20D EMA]])/Table2[[#This Row],[20D EMA]]</f>
        <v>-8.1160191591272256E-3</v>
      </c>
      <c r="T222" s="1">
        <f>(Table2[[#This Row],[Close Price]]-Table2[[#This Row],[50D EMA]])/Table2[[#This Row],[50D EMA]]</f>
        <v>-4.6142789577745556E-2</v>
      </c>
      <c r="U222" s="1">
        <f>(Table2[[#This Row],[Close Price]]-Table2[[#This Row],[200D EMA]])/Table2[[#This Row],[200D EMA]]</f>
        <v>6.7001536568838107E-3</v>
      </c>
      <c r="V222">
        <v>1.0216673385266</v>
      </c>
      <c r="W222">
        <v>368</v>
      </c>
      <c r="X222">
        <v>375.15</v>
      </c>
      <c r="Y222">
        <v>357</v>
      </c>
      <c r="Z222">
        <v>375.15</v>
      </c>
      <c r="AA222">
        <v>357</v>
      </c>
      <c r="AB222">
        <v>375.15</v>
      </c>
      <c r="AC222" s="1">
        <f>(Table2[[#This Row],[Close Price]]/Table2[[#This Row],[Day Low]])-1</f>
        <v>1.2907608695652106E-2</v>
      </c>
      <c r="AD222" s="1">
        <f>(Table2[[#This Row],[Day High]]/Table2[[#This Row],[Close Price]])-1</f>
        <v>6.4386317907443313E-3</v>
      </c>
      <c r="AE222" s="1">
        <f>(Table2[[#This Row],[Close Price]]/Table2[[#This Row],[Current Week Low]])-1</f>
        <v>4.4117647058823595E-2</v>
      </c>
      <c r="AF222" s="1">
        <f>(Table2[[#This Row],[Current Week High]]/Table2[[#This Row],[Close Price]])-1</f>
        <v>6.4386317907443313E-3</v>
      </c>
      <c r="AG222" s="1">
        <f>(Table2[[#This Row],[Close Price]]/Table2[[#This Row],[Current Month Low]])-1</f>
        <v>4.4117647058823595E-2</v>
      </c>
      <c r="AH222" s="1">
        <f>(Table2[[#This Row],[Current Month High]]/Table2[[#This Row],[Close Price]])-1</f>
        <v>6.4386317907443313E-3</v>
      </c>
      <c r="AI222">
        <v>20.308517773306502</v>
      </c>
      <c r="AJ222">
        <v>36.638563049853303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0.04</v>
      </c>
      <c r="AM222" t="s">
        <v>3219</v>
      </c>
      <c r="AN222">
        <v>7.0000000000000007E-2</v>
      </c>
      <c r="AO222" t="s">
        <v>3219</v>
      </c>
      <c r="AP222">
        <v>0.17701778094727999</v>
      </c>
      <c r="AQ222">
        <f>(Table2[[#This Row],[Sharpe Ratio]]-AVERAGE(Table2[Sharpe Ratio]))/_xlfn.STDEV.P(Table2[Sharpe Ratio])</f>
        <v>1.3687492407540052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328</v>
      </c>
      <c r="AT222">
        <f>_xlfn.RANK.AVG(Table2[[#This Row],[6M Return vs Nifty Z-Score]],Table2[6M Return vs Nifty Z-Score])</f>
        <v>390</v>
      </c>
      <c r="AU222">
        <f>_xlfn.RANK.AVG(Table2[[#This Row],[Sharpe Ratio Z-Score]],Table2[Sharpe Ratio Z-Score])</f>
        <v>57</v>
      </c>
      <c r="AV222">
        <f>(Table2[[#This Row],[Rank 1Y]]+Table2[[#This Row],[Rank 6M]]+Table2[[#This Row],[Rank Sharpe]])/3</f>
        <v>258.33333333333331</v>
      </c>
    </row>
    <row r="223" spans="1:48" x14ac:dyDescent="0.3">
      <c r="A223" t="s">
        <v>1796</v>
      </c>
      <c r="B223" t="s">
        <v>1797</v>
      </c>
      <c r="C223" t="s">
        <v>3181</v>
      </c>
      <c r="D223" t="s">
        <v>169</v>
      </c>
      <c r="E223">
        <v>4548.7020000000002</v>
      </c>
      <c r="F223">
        <v>4025.4</v>
      </c>
      <c r="G223">
        <v>82.326557764310493</v>
      </c>
      <c r="H223">
        <f>(Table2[[#This Row],[1Y Return vs Nifty]]-AVERAGE(Table2[1Y Return vs Nifty]))/_xlfn.STDEV.P(Table2[1Y Return vs Nifty])</f>
        <v>1.2342603879954928</v>
      </c>
      <c r="I223">
        <v>-16.016715064917801</v>
      </c>
      <c r="J223">
        <f>(Table2[[#This Row],[1M Return vs Nifty]]-AVERAGE(Table2[1M Return vs Nifty]))/_xlfn.STDEV.P(Table2[1M Return vs Nifty])</f>
        <v>-1.6135827806522922</v>
      </c>
      <c r="K223">
        <v>-13.8085856273277</v>
      </c>
      <c r="L223">
        <f>(Table2[[#This Row],[6M Return vs Nifty]]-AVERAGE(Table2[6M Return vs Nifty]))/_xlfn.STDEV.P(Table2[6M Return vs Nifty])</f>
        <v>-0.71689639331855226</v>
      </c>
      <c r="M223">
        <v>4.2139880933946303</v>
      </c>
      <c r="N223">
        <f>(Table2[[#This Row],[1W Return vs Nifty]]-AVERAGE(Table2[1W Return vs Nifty]))/_xlfn.STDEV.P(Table2[1W Return vs Nifty])</f>
        <v>0.25170248862177885</v>
      </c>
      <c r="O223">
        <v>4002.49</v>
      </c>
      <c r="P223">
        <v>4281.7134633626301</v>
      </c>
      <c r="Q223">
        <v>4045.1332996698002</v>
      </c>
      <c r="R223">
        <v>58.360217929764602</v>
      </c>
      <c r="S223" s="1">
        <f>(Table2[[#This Row],[Close Price]]-Table2[[#This Row],[20D EMA]])/Table2[[#This Row],[20D EMA]]</f>
        <v>5.7239368493113814E-3</v>
      </c>
      <c r="T223" s="1">
        <f>(Table2[[#This Row],[Close Price]]-Table2[[#This Row],[50D EMA]])/Table2[[#This Row],[50D EMA]]</f>
        <v>-5.986235780507719E-2</v>
      </c>
      <c r="U223" s="1">
        <f>(Table2[[#This Row],[Close Price]]-Table2[[#This Row],[200D EMA]])/Table2[[#This Row],[200D EMA]]</f>
        <v>-4.8782816802133309E-3</v>
      </c>
      <c r="V223">
        <v>1.10788761389196</v>
      </c>
      <c r="W223">
        <v>4008.55</v>
      </c>
      <c r="X223">
        <v>4189.8999999999996</v>
      </c>
      <c r="Y223">
        <v>3834.05</v>
      </c>
      <c r="Z223">
        <v>4189.8999999999996</v>
      </c>
      <c r="AA223">
        <v>3834.05</v>
      </c>
      <c r="AB223">
        <v>4189.8999999999996</v>
      </c>
      <c r="AC223" s="1">
        <f>(Table2[[#This Row],[Close Price]]/Table2[[#This Row],[Day Low]])-1</f>
        <v>4.203514986715895E-3</v>
      </c>
      <c r="AD223" s="1">
        <f>(Table2[[#This Row],[Day High]]/Table2[[#This Row],[Close Price]])-1</f>
        <v>4.0865504049286905E-2</v>
      </c>
      <c r="AE223" s="1">
        <f>(Table2[[#This Row],[Close Price]]/Table2[[#This Row],[Current Week Low]])-1</f>
        <v>4.9908060666918663E-2</v>
      </c>
      <c r="AF223" s="1">
        <f>(Table2[[#This Row],[Current Week High]]/Table2[[#This Row],[Close Price]])-1</f>
        <v>4.0865504049286905E-2</v>
      </c>
      <c r="AG223" s="1">
        <f>(Table2[[#This Row],[Close Price]]/Table2[[#This Row],[Current Month Low]])-1</f>
        <v>4.9908060666918663E-2</v>
      </c>
      <c r="AH223" s="1">
        <f>(Table2[[#This Row],[Current Month High]]/Table2[[#This Row],[Close Price]])-1</f>
        <v>4.0865504049286905E-2</v>
      </c>
      <c r="AI223">
        <v>41.343717394544598</v>
      </c>
      <c r="AJ223">
        <v>112.279337121461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-0.14000000000000001</v>
      </c>
      <c r="AM223" t="s">
        <v>3218</v>
      </c>
      <c r="AN223">
        <v>6.99</v>
      </c>
      <c r="AO223" t="s">
        <v>3219</v>
      </c>
      <c r="AP223">
        <v>0.14878458600180799</v>
      </c>
      <c r="AQ223">
        <f>(Table2[[#This Row],[Sharpe Ratio]]-AVERAGE(Table2[Sharpe Ratio]))/_xlfn.STDEV.P(Table2[Sharpe Ratio])</f>
        <v>1.0410409398257754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73</v>
      </c>
      <c r="AT223">
        <f>_xlfn.RANK.AVG(Table2[[#This Row],[6M Return vs Nifty Z-Score]],Table2[6M Return vs Nifty Z-Score])</f>
        <v>591</v>
      </c>
      <c r="AU223">
        <f>_xlfn.RANK.AVG(Table2[[#This Row],[Sharpe Ratio Z-Score]],Table2[Sharpe Ratio Z-Score])</f>
        <v>111</v>
      </c>
      <c r="AV223">
        <f>(Table2[[#This Row],[Rank 1Y]]+Table2[[#This Row],[Rank 6M]]+Table2[[#This Row],[Rank Sharpe]])/3</f>
        <v>258.33333333333331</v>
      </c>
    </row>
    <row r="224" spans="1:48" x14ac:dyDescent="0.3">
      <c r="A224" t="s">
        <v>370</v>
      </c>
      <c r="B224" t="s">
        <v>371</v>
      </c>
      <c r="C224" t="s">
        <v>3175</v>
      </c>
      <c r="D224" t="s">
        <v>372</v>
      </c>
      <c r="E224">
        <v>67282.173352844999</v>
      </c>
      <c r="F224">
        <v>1858.65</v>
      </c>
      <c r="G224">
        <v>11.4592308402284</v>
      </c>
      <c r="H224">
        <f>(Table2[[#This Row],[1Y Return vs Nifty]]-AVERAGE(Table2[1Y Return vs Nifty]))/_xlfn.STDEV.P(Table2[1Y Return vs Nifty])</f>
        <v>-0.14936716732241259</v>
      </c>
      <c r="I224">
        <v>1.6886345209942499</v>
      </c>
      <c r="J224">
        <f>(Table2[[#This Row],[1M Return vs Nifty]]-AVERAGE(Table2[1M Return vs Nifty]))/_xlfn.STDEV.P(Table2[1M Return vs Nifty])</f>
        <v>0.29414717678296315</v>
      </c>
      <c r="K224">
        <v>37.582501374312997</v>
      </c>
      <c r="L224">
        <f>(Table2[[#This Row],[6M Return vs Nifty]]-AVERAGE(Table2[6M Return vs Nifty]))/_xlfn.STDEV.P(Table2[6M Return vs Nifty])</f>
        <v>0.80438045563398741</v>
      </c>
      <c r="M224">
        <v>4.9829978147959801</v>
      </c>
      <c r="N224">
        <f>(Table2[[#This Row],[1W Return vs Nifty]]-AVERAGE(Table2[1W Return vs Nifty]))/_xlfn.STDEV.P(Table2[1W Return vs Nifty])</f>
        <v>0.40680815030951795</v>
      </c>
      <c r="O224">
        <v>1816.42</v>
      </c>
      <c r="P224">
        <v>1795.50861910561</v>
      </c>
      <c r="Q224">
        <v>1657.3461554517501</v>
      </c>
      <c r="R224">
        <v>62.575721760344898</v>
      </c>
      <c r="S224" s="1">
        <f>(Table2[[#This Row],[Close Price]]-Table2[[#This Row],[20D EMA]])/Table2[[#This Row],[20D EMA]]</f>
        <v>2.324902830843088E-2</v>
      </c>
      <c r="T224" s="1">
        <f>(Table2[[#This Row],[Close Price]]-Table2[[#This Row],[50D EMA]])/Table2[[#This Row],[50D EMA]]</f>
        <v>3.5166292282040088E-2</v>
      </c>
      <c r="U224" s="1">
        <f>(Table2[[#This Row],[Close Price]]-Table2[[#This Row],[200D EMA]])/Table2[[#This Row],[200D EMA]]</f>
        <v>0.12146155701153435</v>
      </c>
      <c r="V224">
        <v>0.61099305021235595</v>
      </c>
      <c r="W224">
        <v>1842.05</v>
      </c>
      <c r="X224">
        <v>1876.8</v>
      </c>
      <c r="Y224">
        <v>1810</v>
      </c>
      <c r="Z224">
        <v>1884.95</v>
      </c>
      <c r="AA224">
        <v>1810</v>
      </c>
      <c r="AB224">
        <v>1884.95</v>
      </c>
      <c r="AC224" s="1">
        <f>(Table2[[#This Row],[Close Price]]/Table2[[#This Row],[Day Low]])-1</f>
        <v>9.0116989223962829E-3</v>
      </c>
      <c r="AD224" s="1">
        <f>(Table2[[#This Row],[Day High]]/Table2[[#This Row],[Close Price]])-1</f>
        <v>9.765152126543386E-3</v>
      </c>
      <c r="AE224" s="1">
        <f>(Table2[[#This Row],[Close Price]]/Table2[[#This Row],[Current Week Low]])-1</f>
        <v>2.6878453038674088E-2</v>
      </c>
      <c r="AF224" s="1">
        <f>(Table2[[#This Row],[Current Week High]]/Table2[[#This Row],[Close Price]])-1</f>
        <v>1.4150055147553298E-2</v>
      </c>
      <c r="AG224" s="1">
        <f>(Table2[[#This Row],[Close Price]]/Table2[[#This Row],[Current Month Low]])-1</f>
        <v>2.6878453038674088E-2</v>
      </c>
      <c r="AH224" s="1">
        <f>(Table2[[#This Row],[Current Month High]]/Table2[[#This Row],[Close Price]])-1</f>
        <v>1.4150055147553298E-2</v>
      </c>
      <c r="AI224">
        <v>7.1853226804400903</v>
      </c>
      <c r="AJ224">
        <v>58.865763494166401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0.13</v>
      </c>
      <c r="AM224" t="s">
        <v>3219</v>
      </c>
      <c r="AN224">
        <v>0.81</v>
      </c>
      <c r="AO224" t="s">
        <v>3219</v>
      </c>
      <c r="AP224">
        <v>7.2347894551930997E-2</v>
      </c>
      <c r="AQ224">
        <f>(Table2[[#This Row],[Sharpe Ratio]]-AVERAGE(Table2[Sharpe Ratio]))/_xlfn.STDEV.P(Table2[Sharpe Ratio])</f>
        <v>0.15382508161374353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1.5097936970177996</v>
      </c>
      <c r="AS224">
        <f>_xlfn.RANK.AVG(Table2[[#This Row],[1Y Return vs Nifty Z-Score]],Table2[1Y Return vs Nifty Z-Score])</f>
        <v>354</v>
      </c>
      <c r="AT224">
        <f>_xlfn.RANK.AVG(Table2[[#This Row],[6M Return vs Nifty Z-Score]],Table2[6M Return vs Nifty Z-Score])</f>
        <v>119</v>
      </c>
      <c r="AU224">
        <f>_xlfn.RANK.AVG(Table2[[#This Row],[Sharpe Ratio Z-Score]],Table2[Sharpe Ratio Z-Score])</f>
        <v>306</v>
      </c>
      <c r="AV224">
        <f>(Table2[[#This Row],[Rank 1Y]]+Table2[[#This Row],[Rank 6M]]+Table2[[#This Row],[Rank Sharpe]])/3</f>
        <v>259.66666666666669</v>
      </c>
    </row>
    <row r="225" spans="1:48" x14ac:dyDescent="0.3">
      <c r="A225" t="s">
        <v>1199</v>
      </c>
      <c r="B225" t="s">
        <v>1200</v>
      </c>
      <c r="C225" t="s">
        <v>3181</v>
      </c>
      <c r="D225" t="s">
        <v>169</v>
      </c>
      <c r="E225">
        <v>10369.390387199999</v>
      </c>
      <c r="F225">
        <v>10306.950000000001</v>
      </c>
      <c r="G225">
        <v>52.403528729598897</v>
      </c>
      <c r="H225">
        <f>(Table2[[#This Row],[1Y Return vs Nifty]]-AVERAGE(Table2[1Y Return vs Nifty]))/_xlfn.STDEV.P(Table2[1Y Return vs Nifty])</f>
        <v>0.6500373149937736</v>
      </c>
      <c r="I225">
        <v>-16.076214529585901</v>
      </c>
      <c r="J225">
        <f>(Table2[[#This Row],[1M Return vs Nifty]]-AVERAGE(Table2[1M Return vs Nifty]))/_xlfn.STDEV.P(Table2[1M Return vs Nifty])</f>
        <v>-1.619993775851676</v>
      </c>
      <c r="K225">
        <v>-10.935578128745799</v>
      </c>
      <c r="L225">
        <f>(Table2[[#This Row],[6M Return vs Nifty]]-AVERAGE(Table2[6M Return vs Nifty]))/_xlfn.STDEV.P(Table2[6M Return vs Nifty])</f>
        <v>-0.63184974321908738</v>
      </c>
      <c r="M225">
        <v>-0.53104661813574505</v>
      </c>
      <c r="N225">
        <f>(Table2[[#This Row],[1W Return vs Nifty]]-AVERAGE(Table2[1W Return vs Nifty]))/_xlfn.STDEV.P(Table2[1W Return vs Nifty])</f>
        <v>-0.70534880498481622</v>
      </c>
      <c r="O225">
        <v>10359.09</v>
      </c>
      <c r="P225">
        <v>11355.603691881501</v>
      </c>
      <c r="Q225">
        <v>10860.5787322222</v>
      </c>
      <c r="R225">
        <v>52.379359892872799</v>
      </c>
      <c r="S225" s="1">
        <f>(Table2[[#This Row],[Close Price]]-Table2[[#This Row],[20D EMA]])/Table2[[#This Row],[20D EMA]]</f>
        <v>-5.0332606435506801E-3</v>
      </c>
      <c r="T225" s="1">
        <f>(Table2[[#This Row],[Close Price]]-Table2[[#This Row],[50D EMA]])/Table2[[#This Row],[50D EMA]]</f>
        <v>-9.2346802542186066E-2</v>
      </c>
      <c r="U225" s="1">
        <f>(Table2[[#This Row],[Close Price]]-Table2[[#This Row],[200D EMA]])/Table2[[#This Row],[200D EMA]]</f>
        <v>-5.0975988100858863E-2</v>
      </c>
      <c r="V225">
        <v>1.16902154049913</v>
      </c>
      <c r="W225">
        <v>10201.1</v>
      </c>
      <c r="X225">
        <v>10362.549999999999</v>
      </c>
      <c r="Y225">
        <v>10129.5</v>
      </c>
      <c r="Z225">
        <v>10362.549999999999</v>
      </c>
      <c r="AA225">
        <v>10129.5</v>
      </c>
      <c r="AB225">
        <v>10362.549999999999</v>
      </c>
      <c r="AC225" s="1">
        <f>(Table2[[#This Row],[Close Price]]/Table2[[#This Row],[Day Low]])-1</f>
        <v>1.037633196420007E-2</v>
      </c>
      <c r="AD225" s="1">
        <f>(Table2[[#This Row],[Day High]]/Table2[[#This Row],[Close Price]])-1</f>
        <v>5.3944183293794801E-3</v>
      </c>
      <c r="AE225" s="1">
        <f>(Table2[[#This Row],[Close Price]]/Table2[[#This Row],[Current Week Low]])-1</f>
        <v>1.7518140085887923E-2</v>
      </c>
      <c r="AF225" s="1">
        <f>(Table2[[#This Row],[Current Week High]]/Table2[[#This Row],[Close Price]])-1</f>
        <v>5.3944183293794801E-3</v>
      </c>
      <c r="AG225" s="1">
        <f>(Table2[[#This Row],[Close Price]]/Table2[[#This Row],[Current Month Low]])-1</f>
        <v>1.7518140085887923E-2</v>
      </c>
      <c r="AH225" s="1">
        <f>(Table2[[#This Row],[Current Month High]]/Table2[[#This Row],[Close Price]])-1</f>
        <v>5.3944183293794801E-3</v>
      </c>
      <c r="AI225">
        <v>43.592430350394601</v>
      </c>
      <c r="AJ225">
        <v>83.234666666666598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-0.23</v>
      </c>
      <c r="AM225" t="s">
        <v>3218</v>
      </c>
      <c r="AN225">
        <v>11.01</v>
      </c>
      <c r="AO225" t="s">
        <v>3219</v>
      </c>
      <c r="AP225">
        <v>0.160722956364308</v>
      </c>
      <c r="AQ225">
        <f>(Table2[[#This Row],[Sharpe Ratio]]-AVERAGE(Table2[Sharpe Ratio]))/_xlfn.STDEV.P(Table2[Sharpe Ratio])</f>
        <v>1.1796119756190255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139</v>
      </c>
      <c r="AT225">
        <f>_xlfn.RANK.AVG(Table2[[#This Row],[6M Return vs Nifty Z-Score]],Table2[6M Return vs Nifty Z-Score])</f>
        <v>556</v>
      </c>
      <c r="AU225">
        <f>_xlfn.RANK.AVG(Table2[[#This Row],[Sharpe Ratio Z-Score]],Table2[Sharpe Ratio Z-Score])</f>
        <v>86</v>
      </c>
      <c r="AV225">
        <f>(Table2[[#This Row],[Rank 1Y]]+Table2[[#This Row],[Rank 6M]]+Table2[[#This Row],[Rank Sharpe]])/3</f>
        <v>260.33333333333331</v>
      </c>
    </row>
    <row r="226" spans="1:48" x14ac:dyDescent="0.3">
      <c r="A226" t="s">
        <v>1263</v>
      </c>
      <c r="B226" t="s">
        <v>1264</v>
      </c>
      <c r="C226" t="s">
        <v>3176</v>
      </c>
      <c r="D226" t="s">
        <v>46</v>
      </c>
      <c r="E226">
        <v>9584.7152947699997</v>
      </c>
      <c r="F226">
        <v>1470.7</v>
      </c>
      <c r="G226">
        <v>50.560114805702703</v>
      </c>
      <c r="H226">
        <f>(Table2[[#This Row],[1Y Return vs Nifty]]-AVERAGE(Table2[1Y Return vs Nifty]))/_xlfn.STDEV.P(Table2[1Y Return vs Nifty])</f>
        <v>0.61404614089894916</v>
      </c>
      <c r="I226">
        <v>-0.937339569410371</v>
      </c>
      <c r="J226">
        <f>(Table2[[#This Row],[1M Return vs Nifty]]-AVERAGE(Table2[1M Return vs Nifty]))/_xlfn.STDEV.P(Table2[1M Return vs Nifty])</f>
        <v>1.1201651454289986E-2</v>
      </c>
      <c r="K226">
        <v>-0.51244517844850701</v>
      </c>
      <c r="L226">
        <f>(Table2[[#This Row],[6M Return vs Nifty]]-AVERAGE(Table2[6M Return vs Nifty]))/_xlfn.STDEV.P(Table2[6M Return vs Nifty])</f>
        <v>-0.32330458926397793</v>
      </c>
      <c r="M226">
        <v>6.4758309081002503</v>
      </c>
      <c r="N226">
        <f>(Table2[[#This Row],[1W Return vs Nifty]]-AVERAGE(Table2[1W Return vs Nifty]))/_xlfn.STDEV.P(Table2[1W Return vs Nifty])</f>
        <v>0.70790559847229317</v>
      </c>
      <c r="O226">
        <v>1345.61</v>
      </c>
      <c r="P226">
        <v>1387.14011573175</v>
      </c>
      <c r="Q226">
        <v>1351.4520796023</v>
      </c>
      <c r="R226">
        <v>80.385086744327296</v>
      </c>
      <c r="S226" s="1">
        <f>(Table2[[#This Row],[Close Price]]-Table2[[#This Row],[20D EMA]])/Table2[[#This Row],[20D EMA]]</f>
        <v>9.2961556468813517E-2</v>
      </c>
      <c r="T226" s="1">
        <f>(Table2[[#This Row],[Close Price]]-Table2[[#This Row],[50D EMA]])/Table2[[#This Row],[50D EMA]]</f>
        <v>6.0238964557787412E-2</v>
      </c>
      <c r="U226" s="1">
        <f>(Table2[[#This Row],[Close Price]]-Table2[[#This Row],[200D EMA]])/Table2[[#This Row],[200D EMA]]</f>
        <v>8.8236884013521075E-2</v>
      </c>
      <c r="V226">
        <v>0.76386203933661401</v>
      </c>
      <c r="W226">
        <v>1424.9</v>
      </c>
      <c r="X226">
        <v>1488</v>
      </c>
      <c r="Y226">
        <v>1333.05</v>
      </c>
      <c r="Z226">
        <v>1488</v>
      </c>
      <c r="AA226">
        <v>1333.05</v>
      </c>
      <c r="AB226">
        <v>1488</v>
      </c>
      <c r="AC226" s="1">
        <f>(Table2[[#This Row],[Close Price]]/Table2[[#This Row],[Day Low]])-1</f>
        <v>3.2142606498701598E-2</v>
      </c>
      <c r="AD226" s="1">
        <f>(Table2[[#This Row],[Day High]]/Table2[[#This Row],[Close Price]])-1</f>
        <v>1.1763106003943591E-2</v>
      </c>
      <c r="AE226" s="1">
        <f>(Table2[[#This Row],[Close Price]]/Table2[[#This Row],[Current Week Low]])-1</f>
        <v>0.10325944263155917</v>
      </c>
      <c r="AF226" s="1">
        <f>(Table2[[#This Row],[Current Week High]]/Table2[[#This Row],[Close Price]])-1</f>
        <v>1.1763106003943591E-2</v>
      </c>
      <c r="AG226" s="1">
        <f>(Table2[[#This Row],[Close Price]]/Table2[[#This Row],[Current Month Low]])-1</f>
        <v>0.10325944263155917</v>
      </c>
      <c r="AH226" s="1">
        <f>(Table2[[#This Row],[Current Month High]]/Table2[[#This Row],[Close Price]])-1</f>
        <v>1.1763106003943591E-2</v>
      </c>
      <c r="AI226">
        <v>27.823485415108401</v>
      </c>
      <c r="AJ226">
        <v>82.672959880760104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-0.01</v>
      </c>
      <c r="AM226" t="s">
        <v>3218</v>
      </c>
      <c r="AN226">
        <v>19.93</v>
      </c>
      <c r="AO226" t="s">
        <v>3219</v>
      </c>
      <c r="AP226">
        <v>9.9771347532257998E-2</v>
      </c>
      <c r="AQ226">
        <f>(Table2[[#This Row],[Sharpe Ratio]]-AVERAGE(Table2[Sharpe Ratio]))/_xlfn.STDEV.P(Table2[Sharpe Ratio])</f>
        <v>0.47213454673538274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146</v>
      </c>
      <c r="AT226">
        <f>_xlfn.RANK.AVG(Table2[[#This Row],[6M Return vs Nifty Z-Score]],Table2[6M Return vs Nifty Z-Score])</f>
        <v>407</v>
      </c>
      <c r="AU226">
        <f>_xlfn.RANK.AVG(Table2[[#This Row],[Sharpe Ratio Z-Score]],Table2[Sharpe Ratio Z-Score])</f>
        <v>228</v>
      </c>
      <c r="AV226">
        <f>(Table2[[#This Row],[Rank 1Y]]+Table2[[#This Row],[Rank 6M]]+Table2[[#This Row],[Rank Sharpe]])/3</f>
        <v>260.33333333333331</v>
      </c>
    </row>
    <row r="227" spans="1:48" x14ac:dyDescent="0.3">
      <c r="A227" t="s">
        <v>1802</v>
      </c>
      <c r="B227" t="s">
        <v>1803</v>
      </c>
      <c r="C227" t="s">
        <v>3181</v>
      </c>
      <c r="D227" t="s">
        <v>77</v>
      </c>
      <c r="E227">
        <v>4521.5536179749997</v>
      </c>
      <c r="F227">
        <v>1122.1500000000001</v>
      </c>
      <c r="G227">
        <v>35.255489378857398</v>
      </c>
      <c r="H227">
        <f>(Table2[[#This Row],[1Y Return vs Nifty]]-AVERAGE(Table2[1Y Return vs Nifty]))/_xlfn.STDEV.P(Table2[1Y Return vs Nifty])</f>
        <v>0.31523563987515169</v>
      </c>
      <c r="I227">
        <v>-2.0041769337895001</v>
      </c>
      <c r="J227">
        <f>(Table2[[#This Row],[1M Return vs Nifty]]-AVERAGE(Table2[1M Return vs Nifty]))/_xlfn.STDEV.P(Table2[1M Return vs Nifty])</f>
        <v>-0.10374878145649265</v>
      </c>
      <c r="K227">
        <v>25.783180677333402</v>
      </c>
      <c r="L227">
        <f>(Table2[[#This Row],[6M Return vs Nifty]]-AVERAGE(Table2[6M Return vs Nifty]))/_xlfn.STDEV.P(Table2[6M Return vs Nifty])</f>
        <v>0.45509744846372585</v>
      </c>
      <c r="M227">
        <v>3.4665937817822199</v>
      </c>
      <c r="N227">
        <f>(Table2[[#This Row],[1W Return vs Nifty]]-AVERAGE(Table2[1W Return vs Nifty]))/_xlfn.STDEV.P(Table2[1W Return vs Nifty])</f>
        <v>0.10095655392403875</v>
      </c>
      <c r="O227">
        <v>1042.19</v>
      </c>
      <c r="P227">
        <v>1056.4281694710901</v>
      </c>
      <c r="Q227">
        <v>1015.26963944366</v>
      </c>
      <c r="R227">
        <v>74.090242803709202</v>
      </c>
      <c r="S227" s="1">
        <f>(Table2[[#This Row],[Close Price]]-Table2[[#This Row],[20D EMA]])/Table2[[#This Row],[20D EMA]]</f>
        <v>7.6723054337500873E-2</v>
      </c>
      <c r="T227" s="1">
        <f>(Table2[[#This Row],[Close Price]]-Table2[[#This Row],[50D EMA]])/Table2[[#This Row],[50D EMA]]</f>
        <v>6.2211357504613124E-2</v>
      </c>
      <c r="U227" s="1">
        <f>(Table2[[#This Row],[Close Price]]-Table2[[#This Row],[200D EMA]])/Table2[[#This Row],[200D EMA]]</f>
        <v>0.10527288161094582</v>
      </c>
      <c r="V227">
        <v>1.7726478174170699</v>
      </c>
      <c r="W227">
        <v>1102</v>
      </c>
      <c r="X227">
        <v>1138</v>
      </c>
      <c r="Y227">
        <v>1056.1500000000001</v>
      </c>
      <c r="Z227">
        <v>1138</v>
      </c>
      <c r="AA227">
        <v>1056.1500000000001</v>
      </c>
      <c r="AB227">
        <v>1138</v>
      </c>
      <c r="AC227" s="1">
        <f>(Table2[[#This Row],[Close Price]]/Table2[[#This Row],[Day Low]])-1</f>
        <v>1.8284936479128877E-2</v>
      </c>
      <c r="AD227" s="1">
        <f>(Table2[[#This Row],[Day High]]/Table2[[#This Row],[Close Price]])-1</f>
        <v>1.4124671389742716E-2</v>
      </c>
      <c r="AE227" s="1">
        <f>(Table2[[#This Row],[Close Price]]/Table2[[#This Row],[Current Week Low]])-1</f>
        <v>6.2491123419968764E-2</v>
      </c>
      <c r="AF227" s="1">
        <f>(Table2[[#This Row],[Current Week High]]/Table2[[#This Row],[Close Price]])-1</f>
        <v>1.4124671389742716E-2</v>
      </c>
      <c r="AG227" s="1">
        <f>(Table2[[#This Row],[Close Price]]/Table2[[#This Row],[Current Month Low]])-1</f>
        <v>6.2491123419968764E-2</v>
      </c>
      <c r="AH227" s="1">
        <f>(Table2[[#This Row],[Current Month High]]/Table2[[#This Row],[Close Price]])-1</f>
        <v>1.4124671389742716E-2</v>
      </c>
      <c r="AI227">
        <v>41.932896671567903</v>
      </c>
      <c r="AJ227">
        <v>83.959016393442596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0</v>
      </c>
      <c r="AM227">
        <v>0</v>
      </c>
      <c r="AN227">
        <v>14.44</v>
      </c>
      <c r="AO227" t="s">
        <v>3219</v>
      </c>
      <c r="AP227">
        <v>3.8537684011220999E-2</v>
      </c>
      <c r="AQ227">
        <f>(Table2[[#This Row],[Sharpe Ratio]]-AVERAGE(Table2[Sharpe Ratio]))/_xlfn.STDEV.P(Table2[Sharpe Ratio])</f>
        <v>-0.23861674694022872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211</v>
      </c>
      <c r="AT227">
        <f>_xlfn.RANK.AVG(Table2[[#This Row],[6M Return vs Nifty Z-Score]],Table2[6M Return vs Nifty Z-Score])</f>
        <v>164</v>
      </c>
      <c r="AU227">
        <f>_xlfn.RANK.AVG(Table2[[#This Row],[Sharpe Ratio Z-Score]],Table2[Sharpe Ratio Z-Score])</f>
        <v>409</v>
      </c>
      <c r="AV227">
        <f>(Table2[[#This Row],[Rank 1Y]]+Table2[[#This Row],[Rank 6M]]+Table2[[#This Row],[Rank Sharpe]])/3</f>
        <v>261.33333333333331</v>
      </c>
    </row>
    <row r="228" spans="1:48" x14ac:dyDescent="0.3">
      <c r="A228" t="s">
        <v>1770</v>
      </c>
      <c r="B228" t="s">
        <v>1771</v>
      </c>
      <c r="C228" t="s">
        <v>3183</v>
      </c>
      <c r="D228" t="s">
        <v>128</v>
      </c>
      <c r="E228">
        <v>4674.8999999999996</v>
      </c>
      <c r="F228">
        <v>7791.5</v>
      </c>
      <c r="G228">
        <v>-8.4044854673223508</v>
      </c>
      <c r="H228">
        <f>(Table2[[#This Row],[1Y Return vs Nifty]]-AVERAGE(Table2[1Y Return vs Nifty]))/_xlfn.STDEV.P(Table2[1Y Return vs Nifty])</f>
        <v>-0.53719025063960302</v>
      </c>
      <c r="I228">
        <v>-5.5876447675592802</v>
      </c>
      <c r="J228">
        <f>(Table2[[#This Row],[1M Return vs Nifty]]-AVERAGE(Table2[1M Return vs Nifty]))/_xlfn.STDEV.P(Table2[1M Return vs Nifty])</f>
        <v>-0.48986309706581499</v>
      </c>
      <c r="K228">
        <v>36.752603727010502</v>
      </c>
      <c r="L228">
        <f>(Table2[[#This Row],[6M Return vs Nifty]]-AVERAGE(Table2[6M Return vs Nifty]))/_xlfn.STDEV.P(Table2[6M Return vs Nifty])</f>
        <v>0.77981385952752325</v>
      </c>
      <c r="M228">
        <v>0.81166307925941805</v>
      </c>
      <c r="N228">
        <f>(Table2[[#This Row],[1W Return vs Nifty]]-AVERAGE(Table2[1W Return vs Nifty]))/_xlfn.STDEV.P(Table2[1W Return vs Nifty])</f>
        <v>-0.43453054316946543</v>
      </c>
      <c r="O228">
        <v>7799.32</v>
      </c>
      <c r="P228">
        <v>7991.5273282744802</v>
      </c>
      <c r="Q228">
        <v>7377.6977676761999</v>
      </c>
      <c r="R228">
        <v>55.041120779192902</v>
      </c>
      <c r="S228" s="1">
        <f>(Table2[[#This Row],[Close Price]]-Table2[[#This Row],[20D EMA]])/Table2[[#This Row],[20D EMA]]</f>
        <v>-1.0026515132088066E-3</v>
      </c>
      <c r="T228" s="1">
        <f>(Table2[[#This Row],[Close Price]]-Table2[[#This Row],[50D EMA]])/Table2[[#This Row],[50D EMA]]</f>
        <v>-2.5029924826356041E-2</v>
      </c>
      <c r="U228" s="1">
        <f>(Table2[[#This Row],[Close Price]]-Table2[[#This Row],[200D EMA]])/Table2[[#This Row],[200D EMA]]</f>
        <v>5.6088260234349235E-2</v>
      </c>
      <c r="V228">
        <v>0.26118376923324699</v>
      </c>
      <c r="W228">
        <v>7752.15</v>
      </c>
      <c r="X228">
        <v>7907</v>
      </c>
      <c r="Y228">
        <v>7752.15</v>
      </c>
      <c r="Z228">
        <v>7927</v>
      </c>
      <c r="AA228">
        <v>7752.15</v>
      </c>
      <c r="AB228">
        <v>7927</v>
      </c>
      <c r="AC228" s="1">
        <f>(Table2[[#This Row],[Close Price]]/Table2[[#This Row],[Day Low]])-1</f>
        <v>5.0760111710945743E-3</v>
      </c>
      <c r="AD228" s="1">
        <f>(Table2[[#This Row],[Day High]]/Table2[[#This Row],[Close Price]])-1</f>
        <v>1.4823846499390392E-2</v>
      </c>
      <c r="AE228" s="1">
        <f>(Table2[[#This Row],[Close Price]]/Table2[[#This Row],[Current Week Low]])-1</f>
        <v>5.0760111710945743E-3</v>
      </c>
      <c r="AF228" s="1">
        <f>(Table2[[#This Row],[Current Week High]]/Table2[[#This Row],[Close Price]])-1</f>
        <v>1.7390746326124695E-2</v>
      </c>
      <c r="AG228" s="1">
        <f>(Table2[[#This Row],[Close Price]]/Table2[[#This Row],[Current Month Low]])-1</f>
        <v>5.0760111710945743E-3</v>
      </c>
      <c r="AH228" s="1">
        <f>(Table2[[#This Row],[Current Month High]]/Table2[[#This Row],[Close Price]])-1</f>
        <v>1.7390746326124695E-2</v>
      </c>
      <c r="AI228">
        <v>24.764807803375401</v>
      </c>
      <c r="AJ228">
        <v>64.584235485472206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-0.03</v>
      </c>
      <c r="AM228" t="s">
        <v>3218</v>
      </c>
      <c r="AN228">
        <v>4.34</v>
      </c>
      <c r="AO228" t="s">
        <v>3219</v>
      </c>
      <c r="AP228">
        <v>0.12325406541568</v>
      </c>
      <c r="AQ228">
        <f>(Table2[[#This Row],[Sharpe Ratio]]-AVERAGE(Table2[Sharpe Ratio]))/_xlfn.STDEV.P(Table2[Sharpe Ratio])</f>
        <v>0.74470311694558389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504</v>
      </c>
      <c r="AT228">
        <f>_xlfn.RANK.AVG(Table2[[#This Row],[6M Return vs Nifty Z-Score]],Table2[6M Return vs Nifty Z-Score])</f>
        <v>122</v>
      </c>
      <c r="AU228">
        <f>_xlfn.RANK.AVG(Table2[[#This Row],[Sharpe Ratio Z-Score]],Table2[Sharpe Ratio Z-Score])</f>
        <v>160</v>
      </c>
      <c r="AV228">
        <f>(Table2[[#This Row],[Rank 1Y]]+Table2[[#This Row],[Rank 6M]]+Table2[[#This Row],[Rank Sharpe]])/3</f>
        <v>262</v>
      </c>
    </row>
    <row r="229" spans="1:48" x14ac:dyDescent="0.3">
      <c r="A229" t="s">
        <v>1780</v>
      </c>
      <c r="B229" t="s">
        <v>1781</v>
      </c>
      <c r="C229" t="s">
        <v>3175</v>
      </c>
      <c r="D229" t="s">
        <v>125</v>
      </c>
      <c r="E229">
        <v>4611.0332399999998</v>
      </c>
      <c r="F229">
        <v>496.9</v>
      </c>
      <c r="G229">
        <v>89.791528328240901</v>
      </c>
      <c r="H229">
        <f>(Table2[[#This Row],[1Y Return vs Nifty]]-AVERAGE(Table2[1Y Return vs Nifty]))/_xlfn.STDEV.P(Table2[1Y Return vs Nifty])</f>
        <v>1.3800079337291706</v>
      </c>
      <c r="I229">
        <v>-7.9550957139937504</v>
      </c>
      <c r="J229">
        <f>(Table2[[#This Row],[1M Return vs Nifty]]-AVERAGE(Table2[1M Return vs Nifty]))/_xlfn.STDEV.P(Table2[1M Return vs Nifty])</f>
        <v>-0.74495306698457797</v>
      </c>
      <c r="K229">
        <v>-2.7017564777181602</v>
      </c>
      <c r="L229">
        <f>(Table2[[#This Row],[6M Return vs Nifty]]-AVERAGE(Table2[6M Return vs Nifty]))/_xlfn.STDEV.P(Table2[6M Return vs Nifty])</f>
        <v>-0.38811249252204288</v>
      </c>
      <c r="M229">
        <v>3.29435479909636</v>
      </c>
      <c r="N229">
        <f>(Table2[[#This Row],[1W Return vs Nifty]]-AVERAGE(Table2[1W Return vs Nifty]))/_xlfn.STDEV.P(Table2[1W Return vs Nifty])</f>
        <v>6.6216757229101364E-2</v>
      </c>
      <c r="O229">
        <v>496.94</v>
      </c>
      <c r="P229">
        <v>526.01357434804402</v>
      </c>
      <c r="Q229">
        <v>480.06176634746902</v>
      </c>
      <c r="R229">
        <v>56.702735018383898</v>
      </c>
      <c r="S229" s="1">
        <f>(Table2[[#This Row],[Close Price]]-Table2[[#This Row],[20D EMA]])/Table2[[#This Row],[20D EMA]]</f>
        <v>-8.0492614802633039E-5</v>
      </c>
      <c r="T229" s="1">
        <f>(Table2[[#This Row],[Close Price]]-Table2[[#This Row],[50D EMA]])/Table2[[#This Row],[50D EMA]]</f>
        <v>-5.5347572320977118E-2</v>
      </c>
      <c r="U229" s="1">
        <f>(Table2[[#This Row],[Close Price]]-Table2[[#This Row],[200D EMA]])/Table2[[#This Row],[200D EMA]]</f>
        <v>3.5075139977599125E-2</v>
      </c>
      <c r="V229">
        <v>0.777705140929706</v>
      </c>
      <c r="W229">
        <v>491.5</v>
      </c>
      <c r="X229">
        <v>503.35</v>
      </c>
      <c r="Y229">
        <v>481.55</v>
      </c>
      <c r="Z229">
        <v>508.9</v>
      </c>
      <c r="AA229">
        <v>481.55</v>
      </c>
      <c r="AB229">
        <v>508.9</v>
      </c>
      <c r="AC229" s="1">
        <f>(Table2[[#This Row],[Close Price]]/Table2[[#This Row],[Day Low]])-1</f>
        <v>1.0986775178026376E-2</v>
      </c>
      <c r="AD229" s="1">
        <f>(Table2[[#This Row],[Day High]]/Table2[[#This Row],[Close Price]])-1</f>
        <v>1.2980478969611742E-2</v>
      </c>
      <c r="AE229" s="1">
        <f>(Table2[[#This Row],[Close Price]]/Table2[[#This Row],[Current Week Low]])-1</f>
        <v>3.1876232997611886E-2</v>
      </c>
      <c r="AF229" s="1">
        <f>(Table2[[#This Row],[Current Week High]]/Table2[[#This Row],[Close Price]])-1</f>
        <v>2.4149728315556507E-2</v>
      </c>
      <c r="AG229" s="1">
        <f>(Table2[[#This Row],[Close Price]]/Table2[[#This Row],[Current Month Low]])-1</f>
        <v>3.1876232997611886E-2</v>
      </c>
      <c r="AH229" s="1">
        <f>(Table2[[#This Row],[Current Month High]]/Table2[[#This Row],[Close Price]])-1</f>
        <v>2.4149728315556507E-2</v>
      </c>
      <c r="AI229">
        <v>46.377540752666498</v>
      </c>
      <c r="AJ229">
        <v>113.950484391819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0</v>
      </c>
      <c r="AM229" t="s">
        <v>3220</v>
      </c>
      <c r="AN229">
        <v>4.01</v>
      </c>
      <c r="AO229" t="s">
        <v>3219</v>
      </c>
      <c r="AP229">
        <v>7.8855937630830999E-2</v>
      </c>
      <c r="AQ229">
        <f>(Table2[[#This Row],[Sharpe Ratio]]-AVERAGE(Table2[Sharpe Ratio]))/_xlfn.STDEV.P(Table2[Sharpe Ratio])</f>
        <v>0.22936523014716664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57</v>
      </c>
      <c r="AT229">
        <f>_xlfn.RANK.AVG(Table2[[#This Row],[6M Return vs Nifty Z-Score]],Table2[6M Return vs Nifty Z-Score])</f>
        <v>445</v>
      </c>
      <c r="AU229">
        <f>_xlfn.RANK.AVG(Table2[[#This Row],[Sharpe Ratio Z-Score]],Table2[Sharpe Ratio Z-Score])</f>
        <v>286</v>
      </c>
      <c r="AV229">
        <f>(Table2[[#This Row],[Rank 1Y]]+Table2[[#This Row],[Rank 6M]]+Table2[[#This Row],[Rank Sharpe]])/3</f>
        <v>262.66666666666669</v>
      </c>
    </row>
    <row r="230" spans="1:48" x14ac:dyDescent="0.3">
      <c r="A230" t="s">
        <v>949</v>
      </c>
      <c r="B230" t="s">
        <v>950</v>
      </c>
      <c r="C230" t="s">
        <v>3172</v>
      </c>
      <c r="D230" t="s">
        <v>21</v>
      </c>
      <c r="E230">
        <v>16165.15388514</v>
      </c>
      <c r="F230">
        <v>2867.85</v>
      </c>
      <c r="G230">
        <v>204.62509965052001</v>
      </c>
      <c r="H230">
        <f>(Table2[[#This Row],[1Y Return vs Nifty]]-AVERAGE(Table2[1Y Return vs Nifty]))/_xlfn.STDEV.P(Table2[1Y Return vs Nifty])</f>
        <v>3.6220410462138539</v>
      </c>
      <c r="I230">
        <v>5.4884969018993104</v>
      </c>
      <c r="J230">
        <f>(Table2[[#This Row],[1M Return vs Nifty]]-AVERAGE(Table2[1M Return vs Nifty]))/_xlfn.STDEV.P(Table2[1M Return vs Nifty])</f>
        <v>0.70357774255681704</v>
      </c>
      <c r="K230">
        <v>13.754466502349</v>
      </c>
      <c r="L230">
        <f>(Table2[[#This Row],[6M Return vs Nifty]]-AVERAGE(Table2[6M Return vs Nifty]))/_xlfn.STDEV.P(Table2[6M Return vs Nifty])</f>
        <v>9.9023944969106076E-2</v>
      </c>
      <c r="M230">
        <v>0.697161624622197</v>
      </c>
      <c r="N230">
        <f>(Table2[[#This Row],[1W Return vs Nifty]]-AVERAGE(Table2[1W Return vs Nifty]))/_xlfn.STDEV.P(Table2[1W Return vs Nifty])</f>
        <v>-0.4576249506801422</v>
      </c>
      <c r="O230">
        <v>2786.06</v>
      </c>
      <c r="P230">
        <v>2697.5377011483101</v>
      </c>
      <c r="Q230">
        <v>2239.37744970931</v>
      </c>
      <c r="R230">
        <v>58.384203693797197</v>
      </c>
      <c r="S230" s="1">
        <f>(Table2[[#This Row],[Close Price]]-Table2[[#This Row],[20D EMA]])/Table2[[#This Row],[20D EMA]]</f>
        <v>2.9356869557726671E-2</v>
      </c>
      <c r="T230" s="1">
        <f>(Table2[[#This Row],[Close Price]]-Table2[[#This Row],[50D EMA]])/Table2[[#This Row],[50D EMA]]</f>
        <v>6.3136207059938346E-2</v>
      </c>
      <c r="U230" s="1">
        <f>(Table2[[#This Row],[Close Price]]-Table2[[#This Row],[200D EMA]])/Table2[[#This Row],[200D EMA]]</f>
        <v>0.28064610116185235</v>
      </c>
      <c r="V230">
        <v>1.45181993425079</v>
      </c>
      <c r="W230">
        <v>2820.75</v>
      </c>
      <c r="X230">
        <v>2940.05</v>
      </c>
      <c r="Y230">
        <v>2730</v>
      </c>
      <c r="Z230">
        <v>2970.9</v>
      </c>
      <c r="AA230">
        <v>2730</v>
      </c>
      <c r="AB230">
        <v>2970.9</v>
      </c>
      <c r="AC230" s="1">
        <f>(Table2[[#This Row],[Close Price]]/Table2[[#This Row],[Day Low]])-1</f>
        <v>1.6697686785429378E-2</v>
      </c>
      <c r="AD230" s="1">
        <f>(Table2[[#This Row],[Day High]]/Table2[[#This Row],[Close Price]])-1</f>
        <v>2.5175654235751521E-2</v>
      </c>
      <c r="AE230" s="1">
        <f>(Table2[[#This Row],[Close Price]]/Table2[[#This Row],[Current Week Low]])-1</f>
        <v>5.0494505494505404E-2</v>
      </c>
      <c r="AF230" s="1">
        <f>(Table2[[#This Row],[Current Week High]]/Table2[[#This Row],[Close Price]])-1</f>
        <v>3.5932841675820004E-2</v>
      </c>
      <c r="AG230" s="1">
        <f>(Table2[[#This Row],[Close Price]]/Table2[[#This Row],[Current Month Low]])-1</f>
        <v>5.0494505494505404E-2</v>
      </c>
      <c r="AH230" s="1">
        <f>(Table2[[#This Row],[Current Month High]]/Table2[[#This Row],[Close Price]])-1</f>
        <v>3.5932841675820004E-2</v>
      </c>
      <c r="AI230">
        <v>6.7001412207751496</v>
      </c>
      <c r="AJ230">
        <v>227.324088341037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0.15</v>
      </c>
      <c r="AM230" t="s">
        <v>3219</v>
      </c>
      <c r="AN230">
        <v>7.38</v>
      </c>
      <c r="AO230" t="s">
        <v>3219</v>
      </c>
      <c r="AQ230">
        <f>(Table2[[#This Row],[Sharpe Ratio]]-AVERAGE(Table2[Sharpe Ratio]))/_xlfn.STDEV.P(Table2[Sharpe Ratio])</f>
        <v>-0.68593129895665506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3.2810864841029797</v>
      </c>
      <c r="AS230">
        <f>_xlfn.RANK.AVG(Table2[[#This Row],[1Y Return vs Nifty Z-Score]],Table2[1Y Return vs Nifty Z-Score])</f>
        <v>6</v>
      </c>
      <c r="AT230">
        <f>_xlfn.RANK.AVG(Table2[[#This Row],[6M Return vs Nifty Z-Score]],Table2[6M Return vs Nifty Z-Score])</f>
        <v>244</v>
      </c>
      <c r="AU230">
        <f>_xlfn.RANK.AVG(Table2[[#This Row],[Sharpe Ratio Z-Score]],Table2[Sharpe Ratio Z-Score])</f>
        <v>539.5</v>
      </c>
      <c r="AV230">
        <f>(Table2[[#This Row],[Rank 1Y]]+Table2[[#This Row],[Rank 6M]]+Table2[[#This Row],[Rank Sharpe]])/3</f>
        <v>263.16666666666669</v>
      </c>
    </row>
    <row r="231" spans="1:48" x14ac:dyDescent="0.3">
      <c r="A231" t="s">
        <v>47</v>
      </c>
      <c r="B231" t="s">
        <v>48</v>
      </c>
      <c r="C231" t="s">
        <v>3172</v>
      </c>
      <c r="D231" t="s">
        <v>21</v>
      </c>
      <c r="E231">
        <v>513529.37599648401</v>
      </c>
      <c r="F231">
        <v>1897.65</v>
      </c>
      <c r="G231">
        <v>23.041276386662901</v>
      </c>
      <c r="H231">
        <f>(Table2[[#This Row],[1Y Return vs Nifty]]-AVERAGE(Table2[1Y Return vs Nifty]))/_xlfn.STDEV.P(Table2[1Y Return vs Nifty])</f>
        <v>7.6762955832382365E-2</v>
      </c>
      <c r="I231">
        <v>5.3822203622552998</v>
      </c>
      <c r="J231">
        <f>(Table2[[#This Row],[1M Return vs Nifty]]-AVERAGE(Table2[1M Return vs Nifty]))/_xlfn.STDEV.P(Table2[1M Return vs Nifty])</f>
        <v>0.6921265742267233</v>
      </c>
      <c r="K231">
        <v>33.772897999418198</v>
      </c>
      <c r="L231">
        <f>(Table2[[#This Row],[6M Return vs Nifty]]-AVERAGE(Table2[6M Return vs Nifty]))/_xlfn.STDEV.P(Table2[6M Return vs Nifty])</f>
        <v>0.69160873283050017</v>
      </c>
      <c r="M231">
        <v>-1.1016528452938199</v>
      </c>
      <c r="N231">
        <f>(Table2[[#This Row],[1W Return vs Nifty]]-AVERAGE(Table2[1W Return vs Nifty]))/_xlfn.STDEV.P(Table2[1W Return vs Nifty])</f>
        <v>-0.82043741045162111</v>
      </c>
      <c r="O231">
        <v>1861.17</v>
      </c>
      <c r="P231">
        <v>1821.76063006808</v>
      </c>
      <c r="Q231">
        <v>1641.7439439387799</v>
      </c>
      <c r="R231">
        <v>62.351774191945097</v>
      </c>
      <c r="S231" s="1">
        <f>(Table2[[#This Row],[Close Price]]-Table2[[#This Row],[20D EMA]])/Table2[[#This Row],[20D EMA]]</f>
        <v>1.9600573832589188E-2</v>
      </c>
      <c r="T231" s="1">
        <f>(Table2[[#This Row],[Close Price]]-Table2[[#This Row],[50D EMA]])/Table2[[#This Row],[50D EMA]]</f>
        <v>4.165715774035806E-2</v>
      </c>
      <c r="U231" s="1">
        <f>(Table2[[#This Row],[Close Price]]-Table2[[#This Row],[200D EMA]])/Table2[[#This Row],[200D EMA]]</f>
        <v>0.15587452416438627</v>
      </c>
      <c r="V231">
        <v>1.13472979117841</v>
      </c>
      <c r="W231">
        <v>1877.6</v>
      </c>
      <c r="X231">
        <v>1911</v>
      </c>
      <c r="Y231">
        <v>1835.45</v>
      </c>
      <c r="Z231">
        <v>1911</v>
      </c>
      <c r="AA231">
        <v>1835.45</v>
      </c>
      <c r="AB231">
        <v>1911</v>
      </c>
      <c r="AC231" s="1">
        <f>(Table2[[#This Row],[Close Price]]/Table2[[#This Row],[Day Low]])-1</f>
        <v>1.0678525777588543E-2</v>
      </c>
      <c r="AD231" s="1">
        <f>(Table2[[#This Row],[Day High]]/Table2[[#This Row],[Close Price]])-1</f>
        <v>7.0350169947039909E-3</v>
      </c>
      <c r="AE231" s="1">
        <f>(Table2[[#This Row],[Close Price]]/Table2[[#This Row],[Current Week Low]])-1</f>
        <v>3.3888147320820572E-2</v>
      </c>
      <c r="AF231" s="1">
        <f>(Table2[[#This Row],[Current Week High]]/Table2[[#This Row],[Close Price]])-1</f>
        <v>7.0350169947039909E-3</v>
      </c>
      <c r="AG231" s="1">
        <f>(Table2[[#This Row],[Close Price]]/Table2[[#This Row],[Current Month Low]])-1</f>
        <v>3.3888147320820572E-2</v>
      </c>
      <c r="AH231" s="1">
        <f>(Table2[[#This Row],[Current Month High]]/Table2[[#This Row],[Close Price]])-1</f>
        <v>7.0350169947039909E-3</v>
      </c>
      <c r="AI231">
        <v>1.17513767027639</v>
      </c>
      <c r="AJ231">
        <v>53.6558704453441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0.03</v>
      </c>
      <c r="AM231" t="s">
        <v>3219</v>
      </c>
      <c r="AN231">
        <v>2.08</v>
      </c>
      <c r="AO231" t="s">
        <v>3219</v>
      </c>
      <c r="AP231">
        <v>5.1279590486074E-2</v>
      </c>
      <c r="AQ231">
        <f>(Table2[[#This Row],[Sharpe Ratio]]-AVERAGE(Table2[Sharpe Ratio]))/_xlfn.STDEV.P(Table2[Sharpe Ratio])</f>
        <v>-9.0718907906245483E-2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0.54934194453173923</v>
      </c>
      <c r="AS231">
        <f>_xlfn.RANK.AVG(Table2[[#This Row],[1Y Return vs Nifty Z-Score]],Table2[1Y Return vs Nifty Z-Score])</f>
        <v>286</v>
      </c>
      <c r="AT231">
        <f>_xlfn.RANK.AVG(Table2[[#This Row],[6M Return vs Nifty Z-Score]],Table2[6M Return vs Nifty Z-Score])</f>
        <v>133</v>
      </c>
      <c r="AU231">
        <f>_xlfn.RANK.AVG(Table2[[#This Row],[Sharpe Ratio Z-Score]],Table2[Sharpe Ratio Z-Score])</f>
        <v>376</v>
      </c>
      <c r="AV231">
        <f>(Table2[[#This Row],[Rank 1Y]]+Table2[[#This Row],[Rank 6M]]+Table2[[#This Row],[Rank Sharpe]])/3</f>
        <v>265</v>
      </c>
    </row>
    <row r="232" spans="1:48" x14ac:dyDescent="0.3">
      <c r="A232" t="s">
        <v>999</v>
      </c>
      <c r="B232" t="s">
        <v>1000</v>
      </c>
      <c r="C232" t="s">
        <v>3175</v>
      </c>
      <c r="D232" t="s">
        <v>1001</v>
      </c>
      <c r="E232">
        <v>14825.27693955</v>
      </c>
      <c r="F232">
        <v>771.1</v>
      </c>
      <c r="G232">
        <v>30.8807250435916</v>
      </c>
      <c r="H232">
        <f>(Table2[[#This Row],[1Y Return vs Nifty]]-AVERAGE(Table2[1Y Return vs Nifty]))/_xlfn.STDEV.P(Table2[1Y Return vs Nifty])</f>
        <v>0.22982188511648541</v>
      </c>
      <c r="I232">
        <v>4.3330769231951596</v>
      </c>
      <c r="J232">
        <f>(Table2[[#This Row],[1M Return vs Nifty]]-AVERAGE(Table2[1M Return vs Nifty]))/_xlfn.STDEV.P(Table2[1M Return vs Nifty])</f>
        <v>0.57908264032246215</v>
      </c>
      <c r="K232">
        <v>42.602640635462699</v>
      </c>
      <c r="L232">
        <f>(Table2[[#This Row],[6M Return vs Nifty]]-AVERAGE(Table2[6M Return vs Nifty]))/_xlfn.STDEV.P(Table2[6M Return vs Nifty])</f>
        <v>0.95298641207660806</v>
      </c>
      <c r="M232">
        <v>1.63937278902612</v>
      </c>
      <c r="N232">
        <f>(Table2[[#This Row],[1W Return vs Nifty]]-AVERAGE(Table2[1W Return vs Nifty]))/_xlfn.STDEV.P(Table2[1W Return vs Nifty])</f>
        <v>-0.26758536855609094</v>
      </c>
      <c r="O232">
        <v>742.44</v>
      </c>
      <c r="P232">
        <v>746.66579374869298</v>
      </c>
      <c r="Q232">
        <v>689.28904538058805</v>
      </c>
      <c r="R232">
        <v>75.637635543113603</v>
      </c>
      <c r="S232" s="1">
        <f>(Table2[[#This Row],[Close Price]]-Table2[[#This Row],[20D EMA]])/Table2[[#This Row],[20D EMA]]</f>
        <v>3.8602445988901411E-2</v>
      </c>
      <c r="T232" s="1">
        <f>(Table2[[#This Row],[Close Price]]-Table2[[#This Row],[50D EMA]])/Table2[[#This Row],[50D EMA]]</f>
        <v>3.2724421629968123E-2</v>
      </c>
      <c r="U232" s="1">
        <f>(Table2[[#This Row],[Close Price]]-Table2[[#This Row],[200D EMA]])/Table2[[#This Row],[200D EMA]]</f>
        <v>0.11868889425660377</v>
      </c>
      <c r="V232">
        <v>0.469367933949904</v>
      </c>
      <c r="W232">
        <v>751</v>
      </c>
      <c r="X232">
        <v>776</v>
      </c>
      <c r="Y232">
        <v>740</v>
      </c>
      <c r="Z232">
        <v>785.4</v>
      </c>
      <c r="AA232">
        <v>740</v>
      </c>
      <c r="AB232">
        <v>785.4</v>
      </c>
      <c r="AC232" s="1">
        <f>(Table2[[#This Row],[Close Price]]/Table2[[#This Row],[Day Low]])-1</f>
        <v>2.6764314247669896E-2</v>
      </c>
      <c r="AD232" s="1">
        <f>(Table2[[#This Row],[Day High]]/Table2[[#This Row],[Close Price]])-1</f>
        <v>6.3545584230320085E-3</v>
      </c>
      <c r="AE232" s="1">
        <f>(Table2[[#This Row],[Close Price]]/Table2[[#This Row],[Current Week Low]])-1</f>
        <v>4.2027027027027097E-2</v>
      </c>
      <c r="AF232" s="1">
        <f>(Table2[[#This Row],[Current Week High]]/Table2[[#This Row],[Close Price]])-1</f>
        <v>1.854493580599148E-2</v>
      </c>
      <c r="AG232" s="1">
        <f>(Table2[[#This Row],[Close Price]]/Table2[[#This Row],[Current Month Low]])-1</f>
        <v>4.2027027027027097E-2</v>
      </c>
      <c r="AH232" s="1">
        <f>(Table2[[#This Row],[Current Month High]]/Table2[[#This Row],[Close Price]])-1</f>
        <v>1.854493580599148E-2</v>
      </c>
      <c r="AI232">
        <v>13.694721825962899</v>
      </c>
      <c r="AJ232">
        <v>61.9787837412036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0.1</v>
      </c>
      <c r="AM232" t="s">
        <v>3219</v>
      </c>
      <c r="AN232">
        <v>5.62</v>
      </c>
      <c r="AO232" t="s">
        <v>3219</v>
      </c>
      <c r="AP232">
        <v>1.9149166457245001E-2</v>
      </c>
      <c r="AQ232">
        <f>(Table2[[#This Row],[Sharpe Ratio]]-AVERAGE(Table2[Sharpe Ratio]))/_xlfn.STDEV.P(Table2[Sharpe Ratio])</f>
        <v>-0.46366312080623856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235</v>
      </c>
      <c r="AT232">
        <f>_xlfn.RANK.AVG(Table2[[#This Row],[6M Return vs Nifty Z-Score]],Table2[6M Return vs Nifty Z-Score])</f>
        <v>98</v>
      </c>
      <c r="AU232">
        <f>_xlfn.RANK.AVG(Table2[[#This Row],[Sharpe Ratio Z-Score]],Table2[Sharpe Ratio Z-Score])</f>
        <v>462</v>
      </c>
      <c r="AV232">
        <f>(Table2[[#This Row],[Rank 1Y]]+Table2[[#This Row],[Rank 6M]]+Table2[[#This Row],[Rank Sharpe]])/3</f>
        <v>265</v>
      </c>
    </row>
    <row r="233" spans="1:48" x14ac:dyDescent="0.3">
      <c r="A233" t="s">
        <v>1099</v>
      </c>
      <c r="B233" t="s">
        <v>1100</v>
      </c>
      <c r="C233" t="s">
        <v>3175</v>
      </c>
      <c r="D233" t="s">
        <v>948</v>
      </c>
      <c r="E233">
        <v>11936.468173519999</v>
      </c>
      <c r="F233">
        <v>591.20000000000005</v>
      </c>
      <c r="G233">
        <v>11.6357651680621</v>
      </c>
      <c r="H233">
        <f>(Table2[[#This Row],[1Y Return vs Nifty]]-AVERAGE(Table2[1Y Return vs Nifty]))/_xlfn.STDEV.P(Table2[1Y Return vs Nifty])</f>
        <v>-0.14592047656869053</v>
      </c>
      <c r="I233">
        <v>-4.6999669265178596</v>
      </c>
      <c r="J233">
        <f>(Table2[[#This Row],[1M Return vs Nifty]]-AVERAGE(Table2[1M Return vs Nifty]))/_xlfn.STDEV.P(Table2[1M Return vs Nifty])</f>
        <v>-0.3942168856375115</v>
      </c>
      <c r="K233">
        <v>50.570328749417001</v>
      </c>
      <c r="L233">
        <f>(Table2[[#This Row],[6M Return vs Nifty]]-AVERAGE(Table2[6M Return vs Nifty]))/_xlfn.STDEV.P(Table2[6M Return vs Nifty])</f>
        <v>1.1888455887281164</v>
      </c>
      <c r="M233">
        <v>5.6321806833038197</v>
      </c>
      <c r="N233">
        <f>(Table2[[#This Row],[1W Return vs Nifty]]-AVERAGE(Table2[1W Return vs Nifty]))/_xlfn.STDEV.P(Table2[1W Return vs Nifty])</f>
        <v>0.53774529658221293</v>
      </c>
      <c r="O233">
        <v>576.41</v>
      </c>
      <c r="P233">
        <v>582.58917926012396</v>
      </c>
      <c r="Q233">
        <v>510.07089047456998</v>
      </c>
      <c r="R233">
        <v>59.472953231960702</v>
      </c>
      <c r="S233" s="1">
        <f>(Table2[[#This Row],[Close Price]]-Table2[[#This Row],[20D EMA]])/Table2[[#This Row],[20D EMA]]</f>
        <v>2.565881924324713E-2</v>
      </c>
      <c r="T233" s="1">
        <f>(Table2[[#This Row],[Close Price]]-Table2[[#This Row],[50D EMA]])/Table2[[#This Row],[50D EMA]]</f>
        <v>1.4780262055007015E-2</v>
      </c>
      <c r="U233" s="1">
        <f>(Table2[[#This Row],[Close Price]]-Table2[[#This Row],[200D EMA]])/Table2[[#This Row],[200D EMA]]</f>
        <v>0.1590545766098268</v>
      </c>
      <c r="V233">
        <v>0.58151261268851095</v>
      </c>
      <c r="W233">
        <v>580</v>
      </c>
      <c r="X233">
        <v>603.79999999999995</v>
      </c>
      <c r="Y233">
        <v>576</v>
      </c>
      <c r="Z233">
        <v>613.4</v>
      </c>
      <c r="AA233">
        <v>576</v>
      </c>
      <c r="AB233">
        <v>613.4</v>
      </c>
      <c r="AC233" s="1">
        <f>(Table2[[#This Row],[Close Price]]/Table2[[#This Row],[Day Low]])-1</f>
        <v>1.9310344827586201E-2</v>
      </c>
      <c r="AD233" s="1">
        <f>(Table2[[#This Row],[Day High]]/Table2[[#This Row],[Close Price]])-1</f>
        <v>2.1312584573748072E-2</v>
      </c>
      <c r="AE233" s="1">
        <f>(Table2[[#This Row],[Close Price]]/Table2[[#This Row],[Current Week Low]])-1</f>
        <v>2.6388888888889017E-2</v>
      </c>
      <c r="AF233" s="1">
        <f>(Table2[[#This Row],[Current Week High]]/Table2[[#This Row],[Close Price]])-1</f>
        <v>3.755074424898508E-2</v>
      </c>
      <c r="AG233" s="1">
        <f>(Table2[[#This Row],[Close Price]]/Table2[[#This Row],[Current Month Low]])-1</f>
        <v>2.6388888888889017E-2</v>
      </c>
      <c r="AH233" s="1">
        <f>(Table2[[#This Row],[Current Month High]]/Table2[[#This Row],[Close Price]])-1</f>
        <v>3.755074424898508E-2</v>
      </c>
      <c r="AI233">
        <v>17.016238159675201</v>
      </c>
      <c r="AJ233">
        <v>72.1106259097525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0.21</v>
      </c>
      <c r="AM233" t="s">
        <v>3219</v>
      </c>
      <c r="AN233">
        <v>9.6</v>
      </c>
      <c r="AO233" t="s">
        <v>3219</v>
      </c>
      <c r="AP233">
        <v>5.6902000832924002E-2</v>
      </c>
      <c r="AQ233">
        <f>(Table2[[#This Row],[Sharpe Ratio]]-AVERAGE(Table2[Sharpe Ratio]))/_xlfn.STDEV.P(Table2[Sharpe Ratio])</f>
        <v>-2.5458474383010365E-2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352</v>
      </c>
      <c r="AT233">
        <f>_xlfn.RANK.AVG(Table2[[#This Row],[6M Return vs Nifty Z-Score]],Table2[6M Return vs Nifty Z-Score])</f>
        <v>81</v>
      </c>
      <c r="AU233">
        <f>_xlfn.RANK.AVG(Table2[[#This Row],[Sharpe Ratio Z-Score]],Table2[Sharpe Ratio Z-Score])</f>
        <v>363</v>
      </c>
      <c r="AV233">
        <f>(Table2[[#This Row],[Rank 1Y]]+Table2[[#This Row],[Rank 6M]]+Table2[[#This Row],[Rank Sharpe]])/3</f>
        <v>265.33333333333331</v>
      </c>
    </row>
    <row r="234" spans="1:48" x14ac:dyDescent="0.3">
      <c r="A234" t="s">
        <v>384</v>
      </c>
      <c r="B234" t="s">
        <v>385</v>
      </c>
      <c r="C234" t="s">
        <v>3186</v>
      </c>
      <c r="D234" t="s">
        <v>131</v>
      </c>
      <c r="E234">
        <v>63004.045984650002</v>
      </c>
      <c r="F234">
        <v>1762.35</v>
      </c>
      <c r="G234">
        <v>28.927642146562199</v>
      </c>
      <c r="H234">
        <f>(Table2[[#This Row],[1Y Return vs Nifty]]-AVERAGE(Table2[1Y Return vs Nifty]))/_xlfn.STDEV.P(Table2[1Y Return vs Nifty])</f>
        <v>0.19168951253461941</v>
      </c>
      <c r="I234">
        <v>12.4915518638566</v>
      </c>
      <c r="J234">
        <f>(Table2[[#This Row],[1M Return vs Nifty]]-AVERAGE(Table2[1M Return vs Nifty]))/_xlfn.STDEV.P(Table2[1M Return vs Nifty])</f>
        <v>1.4581484263868549</v>
      </c>
      <c r="K234">
        <v>-3.6066792287316098</v>
      </c>
      <c r="L234">
        <f>(Table2[[#This Row],[6M Return vs Nifty]]-AVERAGE(Table2[6M Return vs Nifty]))/_xlfn.STDEV.P(Table2[6M Return vs Nifty])</f>
        <v>-0.41489997867043382</v>
      </c>
      <c r="M234">
        <v>4.3099099108104797</v>
      </c>
      <c r="N234">
        <f>(Table2[[#This Row],[1W Return vs Nifty]]-AVERAGE(Table2[1W Return vs Nifty]))/_xlfn.STDEV.P(Table2[1W Return vs Nifty])</f>
        <v>0.27104947026131382</v>
      </c>
      <c r="O234">
        <v>1623.43</v>
      </c>
      <c r="P234">
        <v>1624.6552071112501</v>
      </c>
      <c r="Q234">
        <v>1565.7792337518899</v>
      </c>
      <c r="R234">
        <v>75.174511042596606</v>
      </c>
      <c r="S234" s="1">
        <f>(Table2[[#This Row],[Close Price]]-Table2[[#This Row],[20D EMA]])/Table2[[#This Row],[20D EMA]]</f>
        <v>8.5571906395717615E-2</v>
      </c>
      <c r="T234" s="1">
        <f>(Table2[[#This Row],[Close Price]]-Table2[[#This Row],[50D EMA]])/Table2[[#This Row],[50D EMA]]</f>
        <v>8.475324012507289E-2</v>
      </c>
      <c r="U234" s="1">
        <f>(Table2[[#This Row],[Close Price]]-Table2[[#This Row],[200D EMA]])/Table2[[#This Row],[200D EMA]]</f>
        <v>0.12554181458716304</v>
      </c>
      <c r="V234">
        <v>1.15502459111952</v>
      </c>
      <c r="W234">
        <v>1740</v>
      </c>
      <c r="X234">
        <v>1809.55</v>
      </c>
      <c r="Y234">
        <v>1651.1</v>
      </c>
      <c r="Z234">
        <v>1809.55</v>
      </c>
      <c r="AA234">
        <v>1651.1</v>
      </c>
      <c r="AB234">
        <v>1809.55</v>
      </c>
      <c r="AC234" s="1">
        <f>(Table2[[#This Row],[Close Price]]/Table2[[#This Row],[Day Low]])-1</f>
        <v>1.2844827586206753E-2</v>
      </c>
      <c r="AD234" s="1">
        <f>(Table2[[#This Row],[Day High]]/Table2[[#This Row],[Close Price]])-1</f>
        <v>2.6782421198967343E-2</v>
      </c>
      <c r="AE234" s="1">
        <f>(Table2[[#This Row],[Close Price]]/Table2[[#This Row],[Current Week Low]])-1</f>
        <v>6.7379322875658731E-2</v>
      </c>
      <c r="AF234" s="1">
        <f>(Table2[[#This Row],[Current Week High]]/Table2[[#This Row],[Close Price]])-1</f>
        <v>2.6782421198967343E-2</v>
      </c>
      <c r="AG234" s="1">
        <f>(Table2[[#This Row],[Close Price]]/Table2[[#This Row],[Current Month Low]])-1</f>
        <v>6.7379322875658731E-2</v>
      </c>
      <c r="AH234" s="1">
        <f>(Table2[[#This Row],[Current Month High]]/Table2[[#This Row],[Close Price]])-1</f>
        <v>2.6782421198967343E-2</v>
      </c>
      <c r="AI234">
        <v>17.3716912077623</v>
      </c>
      <c r="AJ234">
        <v>64.551820728291304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0.03</v>
      </c>
      <c r="AM234" t="s">
        <v>3219</v>
      </c>
      <c r="AN234">
        <v>26.07</v>
      </c>
      <c r="AO234" t="s">
        <v>3219</v>
      </c>
      <c r="AP234">
        <v>0.15914740862011001</v>
      </c>
      <c r="AQ234">
        <f>(Table2[[#This Row],[Sharpe Ratio]]-AVERAGE(Table2[Sharpe Ratio]))/_xlfn.STDEV.P(Table2[Sharpe Ratio])</f>
        <v>1.1613242800436712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249</v>
      </c>
      <c r="AT234">
        <f>_xlfn.RANK.AVG(Table2[[#This Row],[6M Return vs Nifty Z-Score]],Table2[6M Return vs Nifty Z-Score])</f>
        <v>460</v>
      </c>
      <c r="AU234">
        <f>_xlfn.RANK.AVG(Table2[[#This Row],[Sharpe Ratio Z-Score]],Table2[Sharpe Ratio Z-Score])</f>
        <v>89</v>
      </c>
      <c r="AV234">
        <f>(Table2[[#This Row],[Rank 1Y]]+Table2[[#This Row],[Rank 6M]]+Table2[[#This Row],[Rank Sharpe]])/3</f>
        <v>266</v>
      </c>
    </row>
    <row r="235" spans="1:48" x14ac:dyDescent="0.3">
      <c r="A235" t="s">
        <v>422</v>
      </c>
      <c r="B235" t="s">
        <v>423</v>
      </c>
      <c r="C235" t="s">
        <v>3182</v>
      </c>
      <c r="D235" t="s">
        <v>250</v>
      </c>
      <c r="E235">
        <v>55863.270654200001</v>
      </c>
      <c r="F235">
        <v>1688.15</v>
      </c>
      <c r="G235">
        <v>83.210282463490699</v>
      </c>
      <c r="H235">
        <f>(Table2[[#This Row],[1Y Return vs Nifty]]-AVERAGE(Table2[1Y Return vs Nifty]))/_xlfn.STDEV.P(Table2[1Y Return vs Nifty])</f>
        <v>1.2515144019137918</v>
      </c>
      <c r="I235">
        <v>1.18550971501397</v>
      </c>
      <c r="J235">
        <f>(Table2[[#This Row],[1M Return vs Nifty]]-AVERAGE(Table2[1M Return vs Nifty]))/_xlfn.STDEV.P(Table2[1M Return vs Nifty])</f>
        <v>0.2399360887702699</v>
      </c>
      <c r="K235">
        <v>12.394521847487599</v>
      </c>
      <c r="L235">
        <f>(Table2[[#This Row],[6M Return vs Nifty]]-AVERAGE(Table2[6M Return vs Nifty]))/_xlfn.STDEV.P(Table2[6M Return vs Nifty])</f>
        <v>5.8766919091615848E-2</v>
      </c>
      <c r="M235">
        <v>0.36934066526972298</v>
      </c>
      <c r="N235">
        <f>(Table2[[#This Row],[1W Return vs Nifty]]-AVERAGE(Table2[1W Return vs Nifty]))/_xlfn.STDEV.P(Table2[1W Return vs Nifty])</f>
        <v>-0.52374490391404638</v>
      </c>
      <c r="O235">
        <v>1695.25</v>
      </c>
      <c r="P235">
        <v>1722.6169960945499</v>
      </c>
      <c r="Q235">
        <v>1513.1977089227601</v>
      </c>
      <c r="R235">
        <v>50.619503707948297</v>
      </c>
      <c r="S235" s="1">
        <f>(Table2[[#This Row],[Close Price]]-Table2[[#This Row],[20D EMA]])/Table2[[#This Row],[20D EMA]]</f>
        <v>-4.188172835864863E-3</v>
      </c>
      <c r="T235" s="1">
        <f>(Table2[[#This Row],[Close Price]]-Table2[[#This Row],[50D EMA]])/Table2[[#This Row],[50D EMA]]</f>
        <v>-2.0008508085483913E-2</v>
      </c>
      <c r="U235" s="1">
        <f>(Table2[[#This Row],[Close Price]]-Table2[[#This Row],[200D EMA]])/Table2[[#This Row],[200D EMA]]</f>
        <v>0.11561760240952779</v>
      </c>
      <c r="V235">
        <v>2.2775208300528398</v>
      </c>
      <c r="W235">
        <v>1676.55</v>
      </c>
      <c r="X235">
        <v>1704.5</v>
      </c>
      <c r="Y235">
        <v>1656</v>
      </c>
      <c r="Z235">
        <v>1725.65</v>
      </c>
      <c r="AA235">
        <v>1656</v>
      </c>
      <c r="AB235">
        <v>1725.65</v>
      </c>
      <c r="AC235" s="1">
        <f>(Table2[[#This Row],[Close Price]]/Table2[[#This Row],[Day Low]])-1</f>
        <v>6.9189705049059747E-3</v>
      </c>
      <c r="AD235" s="1">
        <f>(Table2[[#This Row],[Day High]]/Table2[[#This Row],[Close Price]])-1</f>
        <v>9.6851583093919835E-3</v>
      </c>
      <c r="AE235" s="1">
        <f>(Table2[[#This Row],[Close Price]]/Table2[[#This Row],[Current Week Low]])-1</f>
        <v>1.9414251207729549E-2</v>
      </c>
      <c r="AF235" s="1">
        <f>(Table2[[#This Row],[Current Week High]]/Table2[[#This Row],[Close Price]])-1</f>
        <v>2.2213665847229169E-2</v>
      </c>
      <c r="AG235" s="1">
        <f>(Table2[[#This Row],[Close Price]]/Table2[[#This Row],[Current Month Low]])-1</f>
        <v>1.9414251207729549E-2</v>
      </c>
      <c r="AH235" s="1">
        <f>(Table2[[#This Row],[Current Month High]]/Table2[[#This Row],[Close Price]])-1</f>
        <v>2.2213665847229169E-2</v>
      </c>
      <c r="AI235">
        <v>15.2089565500695</v>
      </c>
      <c r="AJ235">
        <v>104.525078749697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-0.05</v>
      </c>
      <c r="AM235" t="s">
        <v>3218</v>
      </c>
      <c r="AN235">
        <v>-1.19</v>
      </c>
      <c r="AO235" t="s">
        <v>3218</v>
      </c>
      <c r="AP235">
        <v>1.6895935992061999E-2</v>
      </c>
      <c r="AQ235">
        <f>(Table2[[#This Row],[Sharpe Ratio]]-AVERAGE(Table2[Sharpe Ratio]))/_xlfn.STDEV.P(Table2[Sharpe Ratio])</f>
        <v>-0.48981681431386159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70</v>
      </c>
      <c r="AT235">
        <f>_xlfn.RANK.AVG(Table2[[#This Row],[6M Return vs Nifty Z-Score]],Table2[6M Return vs Nifty Z-Score])</f>
        <v>256</v>
      </c>
      <c r="AU235">
        <f>_xlfn.RANK.AVG(Table2[[#This Row],[Sharpe Ratio Z-Score]],Table2[Sharpe Ratio Z-Score])</f>
        <v>474</v>
      </c>
      <c r="AV235">
        <f>(Table2[[#This Row],[Rank 1Y]]+Table2[[#This Row],[Rank 6M]]+Table2[[#This Row],[Rank Sharpe]])/3</f>
        <v>266.66666666666669</v>
      </c>
    </row>
    <row r="236" spans="1:48" x14ac:dyDescent="0.3">
      <c r="A236" t="s">
        <v>764</v>
      </c>
      <c r="B236" t="s">
        <v>765</v>
      </c>
      <c r="C236" t="s">
        <v>3177</v>
      </c>
      <c r="D236" t="s">
        <v>51</v>
      </c>
      <c r="E236">
        <v>22817.8402544399</v>
      </c>
      <c r="F236">
        <v>2181.1</v>
      </c>
      <c r="G236">
        <v>45.185231081432498</v>
      </c>
      <c r="H236">
        <f>(Table2[[#This Row],[1Y Return vs Nifty]]-AVERAGE(Table2[1Y Return vs Nifty]))/_xlfn.STDEV.P(Table2[1Y Return vs Nifty])</f>
        <v>0.50910585952645115</v>
      </c>
      <c r="I236">
        <v>16.383012071200302</v>
      </c>
      <c r="J236">
        <f>(Table2[[#This Row],[1M Return vs Nifty]]-AVERAGE(Table2[1M Return vs Nifty]))/_xlfn.STDEV.P(Table2[1M Return vs Nifty])</f>
        <v>1.8774485469348203</v>
      </c>
      <c r="K236">
        <v>42.556873046273601</v>
      </c>
      <c r="L236">
        <f>(Table2[[#This Row],[6M Return vs Nifty]]-AVERAGE(Table2[6M Return vs Nifty]))/_xlfn.STDEV.P(Table2[6M Return vs Nifty])</f>
        <v>0.95163160177918193</v>
      </c>
      <c r="M236">
        <v>4.5844011372103601</v>
      </c>
      <c r="N236">
        <f>(Table2[[#This Row],[1W Return vs Nifty]]-AVERAGE(Table2[1W Return vs Nifty]))/_xlfn.STDEV.P(Table2[1W Return vs Nifty])</f>
        <v>0.32641306595246933</v>
      </c>
      <c r="O236">
        <v>2025.24</v>
      </c>
      <c r="P236">
        <v>1949.7385347373599</v>
      </c>
      <c r="Q236">
        <v>1702.77607238817</v>
      </c>
      <c r="R236">
        <v>77.838231123866194</v>
      </c>
      <c r="S236" s="1">
        <f>(Table2[[#This Row],[Close Price]]-Table2[[#This Row],[20D EMA]])/Table2[[#This Row],[20D EMA]]</f>
        <v>7.6958780193952275E-2</v>
      </c>
      <c r="T236" s="1">
        <f>(Table2[[#This Row],[Close Price]]-Table2[[#This Row],[50D EMA]])/Table2[[#This Row],[50D EMA]]</f>
        <v>0.11866281613693683</v>
      </c>
      <c r="U236" s="1">
        <f>(Table2[[#This Row],[Close Price]]-Table2[[#This Row],[200D EMA]])/Table2[[#This Row],[200D EMA]]</f>
        <v>0.28090829755492935</v>
      </c>
      <c r="V236">
        <v>0.53505152663334499</v>
      </c>
      <c r="W236">
        <v>2135.1</v>
      </c>
      <c r="X236">
        <v>2220</v>
      </c>
      <c r="Y236">
        <v>2129.9</v>
      </c>
      <c r="Z236">
        <v>2220</v>
      </c>
      <c r="AA236">
        <v>2129.9</v>
      </c>
      <c r="AB236">
        <v>2220</v>
      </c>
      <c r="AC236" s="1">
        <f>(Table2[[#This Row],[Close Price]]/Table2[[#This Row],[Day Low]])-1</f>
        <v>2.1544658329820665E-2</v>
      </c>
      <c r="AD236" s="1">
        <f>(Table2[[#This Row],[Day High]]/Table2[[#This Row],[Close Price]])-1</f>
        <v>1.7835037366466411E-2</v>
      </c>
      <c r="AE236" s="1">
        <f>(Table2[[#This Row],[Close Price]]/Table2[[#This Row],[Current Week Low]])-1</f>
        <v>2.4038687262312619E-2</v>
      </c>
      <c r="AF236" s="1">
        <f>(Table2[[#This Row],[Current Week High]]/Table2[[#This Row],[Close Price]])-1</f>
        <v>1.7835037366466411E-2</v>
      </c>
      <c r="AG236" s="1">
        <f>(Table2[[#This Row],[Close Price]]/Table2[[#This Row],[Current Month Low]])-1</f>
        <v>2.4038687262312619E-2</v>
      </c>
      <c r="AH236" s="1">
        <f>(Table2[[#This Row],[Current Month High]]/Table2[[#This Row],[Close Price]])-1</f>
        <v>1.7835037366466411E-2</v>
      </c>
      <c r="AI236">
        <v>22.1402044839759</v>
      </c>
      <c r="AJ236">
        <v>69.2086889061287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</v>
      </c>
      <c r="AM236" t="s">
        <v>3219</v>
      </c>
      <c r="AN236">
        <v>14.93</v>
      </c>
      <c r="AO236" t="s">
        <v>3219</v>
      </c>
      <c r="AQ236">
        <f>(Table2[[#This Row],[Sharpe Ratio]]-AVERAGE(Table2[Sharpe Ratio]))/_xlfn.STDEV.P(Table2[Sharpe Ratio])</f>
        <v>-0.68593129895665506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2.9786677752362678</v>
      </c>
      <c r="AS236">
        <f>_xlfn.RANK.AVG(Table2[[#This Row],[1Y Return vs Nifty Z-Score]],Table2[1Y Return vs Nifty Z-Score])</f>
        <v>163</v>
      </c>
      <c r="AT236">
        <f>_xlfn.RANK.AVG(Table2[[#This Row],[6M Return vs Nifty Z-Score]],Table2[6M Return vs Nifty Z-Score])</f>
        <v>99</v>
      </c>
      <c r="AU236">
        <f>_xlfn.RANK.AVG(Table2[[#This Row],[Sharpe Ratio Z-Score]],Table2[Sharpe Ratio Z-Score])</f>
        <v>539.5</v>
      </c>
      <c r="AV236">
        <f>(Table2[[#This Row],[Rank 1Y]]+Table2[[#This Row],[Rank 6M]]+Table2[[#This Row],[Rank Sharpe]])/3</f>
        <v>267.16666666666669</v>
      </c>
    </row>
    <row r="237" spans="1:48" x14ac:dyDescent="0.3">
      <c r="A237" t="s">
        <v>1041</v>
      </c>
      <c r="B237" t="s">
        <v>1042</v>
      </c>
      <c r="C237" t="s">
        <v>3174</v>
      </c>
      <c r="D237" t="s">
        <v>1043</v>
      </c>
      <c r="E237">
        <v>13508.297550630001</v>
      </c>
      <c r="F237">
        <v>420.9</v>
      </c>
      <c r="G237">
        <v>27.113787915911999</v>
      </c>
      <c r="H237">
        <f>(Table2[[#This Row],[1Y Return vs Nifty]]-AVERAGE(Table2[1Y Return vs Nifty]))/_xlfn.STDEV.P(Table2[1Y Return vs Nifty])</f>
        <v>0.1562754676737749</v>
      </c>
      <c r="I237">
        <v>-3.3183354858603802</v>
      </c>
      <c r="J237">
        <f>(Table2[[#This Row],[1M Return vs Nifty]]-AVERAGE(Table2[1M Return vs Nifty]))/_xlfn.STDEV.P(Table2[1M Return vs Nifty])</f>
        <v>-0.24534777256594786</v>
      </c>
      <c r="K237">
        <v>3.6072802583982302</v>
      </c>
      <c r="L237">
        <f>(Table2[[#This Row],[6M Return vs Nifty]]-AVERAGE(Table2[6M Return vs Nifty]))/_xlfn.STDEV.P(Table2[6M Return vs Nifty])</f>
        <v>-0.20135264590625634</v>
      </c>
      <c r="M237">
        <v>4.1217276862194199</v>
      </c>
      <c r="N237">
        <f>(Table2[[#This Row],[1W Return vs Nifty]]-AVERAGE(Table2[1W Return vs Nifty]))/_xlfn.STDEV.P(Table2[1W Return vs Nifty])</f>
        <v>0.2330939962916504</v>
      </c>
      <c r="O237">
        <v>401.83</v>
      </c>
      <c r="P237">
        <v>414.66848308877599</v>
      </c>
      <c r="Q237">
        <v>408.94428222629898</v>
      </c>
      <c r="R237">
        <v>71.171140517454901</v>
      </c>
      <c r="S237" s="1">
        <f>(Table2[[#This Row],[Close Price]]-Table2[[#This Row],[20D EMA]])/Table2[[#This Row],[20D EMA]]</f>
        <v>4.7457880198093709E-2</v>
      </c>
      <c r="T237" s="1">
        <f>(Table2[[#This Row],[Close Price]]-Table2[[#This Row],[50D EMA]])/Table2[[#This Row],[50D EMA]]</f>
        <v>1.5027708073704488E-2</v>
      </c>
      <c r="U237" s="1">
        <f>(Table2[[#This Row],[Close Price]]-Table2[[#This Row],[200D EMA]])/Table2[[#This Row],[200D EMA]]</f>
        <v>2.9235566538829898E-2</v>
      </c>
      <c r="V237">
        <v>0.89432423750809098</v>
      </c>
      <c r="W237">
        <v>415.5</v>
      </c>
      <c r="X237">
        <v>427.9</v>
      </c>
      <c r="Y237">
        <v>404.6</v>
      </c>
      <c r="Z237">
        <v>427.9</v>
      </c>
      <c r="AA237">
        <v>404.6</v>
      </c>
      <c r="AB237">
        <v>427.9</v>
      </c>
      <c r="AC237" s="1">
        <f>(Table2[[#This Row],[Close Price]]/Table2[[#This Row],[Day Low]])-1</f>
        <v>1.2996389891696714E-2</v>
      </c>
      <c r="AD237" s="1">
        <f>(Table2[[#This Row],[Day High]]/Table2[[#This Row],[Close Price]])-1</f>
        <v>1.6631028747921217E-2</v>
      </c>
      <c r="AE237" s="1">
        <f>(Table2[[#This Row],[Close Price]]/Table2[[#This Row],[Current Week Low]])-1</f>
        <v>4.0286702916460637E-2</v>
      </c>
      <c r="AF237" s="1">
        <f>(Table2[[#This Row],[Current Week High]]/Table2[[#This Row],[Close Price]])-1</f>
        <v>1.6631028747921217E-2</v>
      </c>
      <c r="AG237" s="1">
        <f>(Table2[[#This Row],[Close Price]]/Table2[[#This Row],[Current Month Low]])-1</f>
        <v>4.0286702916460637E-2</v>
      </c>
      <c r="AH237" s="1">
        <f>(Table2[[#This Row],[Current Month High]]/Table2[[#This Row],[Close Price]])-1</f>
        <v>1.6631028747921217E-2</v>
      </c>
      <c r="AI237">
        <v>46.780708006652397</v>
      </c>
      <c r="AJ237">
        <v>50.833184017201198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-0.11</v>
      </c>
      <c r="AM237" t="s">
        <v>3218</v>
      </c>
      <c r="AN237">
        <v>13.08</v>
      </c>
      <c r="AO237" t="s">
        <v>3219</v>
      </c>
      <c r="AP237">
        <v>0.115454604229473</v>
      </c>
      <c r="AQ237">
        <f>(Table2[[#This Row],[Sharpe Ratio]]-AVERAGE(Table2[Sharpe Ratio]))/_xlfn.STDEV.P(Table2[Sharpe Ratio])</f>
        <v>0.65417322196118743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262</v>
      </c>
      <c r="AT237">
        <f>_xlfn.RANK.AVG(Table2[[#This Row],[6M Return vs Nifty Z-Score]],Table2[6M Return vs Nifty Z-Score])</f>
        <v>362</v>
      </c>
      <c r="AU237">
        <f>_xlfn.RANK.AVG(Table2[[#This Row],[Sharpe Ratio Z-Score]],Table2[Sharpe Ratio Z-Score])</f>
        <v>181</v>
      </c>
      <c r="AV237">
        <f>(Table2[[#This Row],[Rank 1Y]]+Table2[[#This Row],[Rank 6M]]+Table2[[#This Row],[Rank Sharpe]])/3</f>
        <v>268.33333333333331</v>
      </c>
    </row>
    <row r="238" spans="1:48" x14ac:dyDescent="0.3">
      <c r="A238" t="s">
        <v>958</v>
      </c>
      <c r="B238" t="s">
        <v>959</v>
      </c>
      <c r="C238" t="s">
        <v>3181</v>
      </c>
      <c r="D238" t="s">
        <v>271</v>
      </c>
      <c r="E238">
        <v>15973.97948672</v>
      </c>
      <c r="F238">
        <v>1100.8</v>
      </c>
      <c r="G238">
        <v>69.399029000951799</v>
      </c>
      <c r="H238">
        <f>(Table2[[#This Row],[1Y Return vs Nifty]]-AVERAGE(Table2[1Y Return vs Nifty]))/_xlfn.STDEV.P(Table2[1Y Return vs Nifty])</f>
        <v>0.98186078728373538</v>
      </c>
      <c r="I238">
        <v>-5.1719803784787004</v>
      </c>
      <c r="J238">
        <f>(Table2[[#This Row],[1M Return vs Nifty]]-AVERAGE(Table2[1M Return vs Nifty]))/_xlfn.STDEV.P(Table2[1M Return vs Nifty])</f>
        <v>-0.44507576296431783</v>
      </c>
      <c r="K238">
        <v>-20.887548251922301</v>
      </c>
      <c r="L238">
        <f>(Table2[[#This Row],[6M Return vs Nifty]]-AVERAGE(Table2[6M Return vs Nifty]))/_xlfn.STDEV.P(Table2[6M Return vs Nifty])</f>
        <v>-0.92644755449660365</v>
      </c>
      <c r="M238">
        <v>-1.13743253593856</v>
      </c>
      <c r="N238">
        <f>(Table2[[#This Row],[1W Return vs Nifty]]-AVERAGE(Table2[1W Return vs Nifty]))/_xlfn.STDEV.P(Table2[1W Return vs Nifty])</f>
        <v>-0.82765400659857502</v>
      </c>
      <c r="O238">
        <v>1120.56</v>
      </c>
      <c r="P238">
        <v>1151.13469301341</v>
      </c>
      <c r="Q238">
        <v>1089.1247009250801</v>
      </c>
      <c r="R238">
        <v>45.548172649633003</v>
      </c>
      <c r="S238" s="1">
        <f>(Table2[[#This Row],[Close Price]]-Table2[[#This Row],[20D EMA]])/Table2[[#This Row],[20D EMA]]</f>
        <v>-1.7634040122795739E-2</v>
      </c>
      <c r="T238" s="1">
        <f>(Table2[[#This Row],[Close Price]]-Table2[[#This Row],[50D EMA]])/Table2[[#This Row],[50D EMA]]</f>
        <v>-4.3726154132011461E-2</v>
      </c>
      <c r="U238" s="1">
        <f>(Table2[[#This Row],[Close Price]]-Table2[[#This Row],[200D EMA]])/Table2[[#This Row],[200D EMA]]</f>
        <v>1.0719891914124334E-2</v>
      </c>
      <c r="V238">
        <v>1.0009478055785299</v>
      </c>
      <c r="W238">
        <v>1074.3</v>
      </c>
      <c r="X238">
        <v>1118.95</v>
      </c>
      <c r="Y238">
        <v>1074.3</v>
      </c>
      <c r="Z238">
        <v>1130</v>
      </c>
      <c r="AA238">
        <v>1074.3</v>
      </c>
      <c r="AB238">
        <v>1130</v>
      </c>
      <c r="AC238" s="1">
        <f>(Table2[[#This Row],[Close Price]]/Table2[[#This Row],[Day Low]])-1</f>
        <v>2.4667225169878071E-2</v>
      </c>
      <c r="AD238" s="1">
        <f>(Table2[[#This Row],[Day High]]/Table2[[#This Row],[Close Price]])-1</f>
        <v>1.6488008720930258E-2</v>
      </c>
      <c r="AE238" s="1">
        <f>(Table2[[#This Row],[Close Price]]/Table2[[#This Row],[Current Week Low]])-1</f>
        <v>2.4667225169878071E-2</v>
      </c>
      <c r="AF238" s="1">
        <f>(Table2[[#This Row],[Current Week High]]/Table2[[#This Row],[Close Price]])-1</f>
        <v>2.6526162790697638E-2</v>
      </c>
      <c r="AG238" s="1">
        <f>(Table2[[#This Row],[Close Price]]/Table2[[#This Row],[Current Month Low]])-1</f>
        <v>2.4667225169878071E-2</v>
      </c>
      <c r="AH238" s="1">
        <f>(Table2[[#This Row],[Current Month High]]/Table2[[#This Row],[Close Price]])-1</f>
        <v>2.6526162790697638E-2</v>
      </c>
      <c r="AI238">
        <v>31.7223837209302</v>
      </c>
      <c r="AJ238">
        <v>91.243919388464107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-0.1</v>
      </c>
      <c r="AM238" t="s">
        <v>3218</v>
      </c>
      <c r="AN238">
        <v>-3.22</v>
      </c>
      <c r="AO238" t="s">
        <v>3218</v>
      </c>
      <c r="AP238">
        <v>0.18247174736865401</v>
      </c>
      <c r="AQ238">
        <f>(Table2[[#This Row],[Sharpe Ratio]]-AVERAGE(Table2[Sharpe Ratio]))/_xlfn.STDEV.P(Table2[Sharpe Ratio])</f>
        <v>1.4320545121807779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91</v>
      </c>
      <c r="AT238">
        <f>_xlfn.RANK.AVG(Table2[[#This Row],[6M Return vs Nifty Z-Score]],Table2[6M Return vs Nifty Z-Score])</f>
        <v>666</v>
      </c>
      <c r="AU238">
        <f>_xlfn.RANK.AVG(Table2[[#This Row],[Sharpe Ratio Z-Score]],Table2[Sharpe Ratio Z-Score])</f>
        <v>51</v>
      </c>
      <c r="AV238">
        <f>(Table2[[#This Row],[Rank 1Y]]+Table2[[#This Row],[Rank 6M]]+Table2[[#This Row],[Rank Sharpe]])/3</f>
        <v>269.33333333333331</v>
      </c>
    </row>
    <row r="239" spans="1:48" x14ac:dyDescent="0.3">
      <c r="A239" t="s">
        <v>493</v>
      </c>
      <c r="B239" t="s">
        <v>494</v>
      </c>
      <c r="C239" t="s">
        <v>3187</v>
      </c>
      <c r="D239" t="s">
        <v>495</v>
      </c>
      <c r="E239">
        <v>44629.858</v>
      </c>
      <c r="F239">
        <v>4062.8</v>
      </c>
      <c r="G239">
        <v>22.893637775131701</v>
      </c>
      <c r="H239">
        <f>(Table2[[#This Row],[1Y Return vs Nifty]]-AVERAGE(Table2[1Y Return vs Nifty]))/_xlfn.STDEV.P(Table2[1Y Return vs Nifty])</f>
        <v>7.388043069689533E-2</v>
      </c>
      <c r="I239">
        <v>-6.8175496085039802</v>
      </c>
      <c r="J239">
        <f>(Table2[[#This Row],[1M Return vs Nifty]]-AVERAGE(Table2[1M Return vs Nifty]))/_xlfn.STDEV.P(Table2[1M Return vs Nifty])</f>
        <v>-0.62238385292436027</v>
      </c>
      <c r="K239">
        <v>34.2151806288256</v>
      </c>
      <c r="L239">
        <f>(Table2[[#This Row],[6M Return vs Nifty]]-AVERAGE(Table2[6M Return vs Nifty]))/_xlfn.STDEV.P(Table2[6M Return vs Nifty])</f>
        <v>0.70470116508027636</v>
      </c>
      <c r="M239">
        <v>3.42530284621962</v>
      </c>
      <c r="N239">
        <f>(Table2[[#This Row],[1W Return vs Nifty]]-AVERAGE(Table2[1W Return vs Nifty]))/_xlfn.STDEV.P(Table2[1W Return vs Nifty])</f>
        <v>9.2628365470878313E-2</v>
      </c>
      <c r="O239">
        <v>4044.4</v>
      </c>
      <c r="P239">
        <v>4074.2581166632699</v>
      </c>
      <c r="Q239">
        <v>3696.9674447060502</v>
      </c>
      <c r="R239">
        <v>58.418064993474097</v>
      </c>
      <c r="S239" s="1">
        <f>(Table2[[#This Row],[Close Price]]-Table2[[#This Row],[20D EMA]])/Table2[[#This Row],[20D EMA]]</f>
        <v>4.5495005439620435E-3</v>
      </c>
      <c r="T239" s="1">
        <f>(Table2[[#This Row],[Close Price]]-Table2[[#This Row],[50D EMA]])/Table2[[#This Row],[50D EMA]]</f>
        <v>-2.8123197733612598E-3</v>
      </c>
      <c r="U239" s="1">
        <f>(Table2[[#This Row],[Close Price]]-Table2[[#This Row],[200D EMA]])/Table2[[#This Row],[200D EMA]]</f>
        <v>9.8954767864621471E-2</v>
      </c>
      <c r="V239">
        <v>0.44628591127740602</v>
      </c>
      <c r="W239">
        <v>4026.4</v>
      </c>
      <c r="X239">
        <v>4089.95</v>
      </c>
      <c r="Y239">
        <v>3960.05</v>
      </c>
      <c r="Z239">
        <v>4125</v>
      </c>
      <c r="AA239">
        <v>3960.05</v>
      </c>
      <c r="AB239">
        <v>4125</v>
      </c>
      <c r="AC239" s="1">
        <f>(Table2[[#This Row],[Close Price]]/Table2[[#This Row],[Day Low]])-1</f>
        <v>9.0403337969402475E-3</v>
      </c>
      <c r="AD239" s="1">
        <f>(Table2[[#This Row],[Day High]]/Table2[[#This Row],[Close Price]])-1</f>
        <v>6.6825834399919515E-3</v>
      </c>
      <c r="AE239" s="1">
        <f>(Table2[[#This Row],[Close Price]]/Table2[[#This Row],[Current Week Low]])-1</f>
        <v>2.5946642087852467E-2</v>
      </c>
      <c r="AF239" s="1">
        <f>(Table2[[#This Row],[Current Week High]]/Table2[[#This Row],[Close Price]])-1</f>
        <v>1.5309638672836412E-2</v>
      </c>
      <c r="AG239" s="1">
        <f>(Table2[[#This Row],[Close Price]]/Table2[[#This Row],[Current Month Low]])-1</f>
        <v>2.5946642087852467E-2</v>
      </c>
      <c r="AH239" s="1">
        <f>(Table2[[#This Row],[Current Month High]]/Table2[[#This Row],[Close Price]])-1</f>
        <v>1.5309638672836412E-2</v>
      </c>
      <c r="AI239">
        <v>20.137589839519499</v>
      </c>
      <c r="AJ239">
        <v>64.087237479806106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0</v>
      </c>
      <c r="AM239" t="s">
        <v>3220</v>
      </c>
      <c r="AN239">
        <v>-1</v>
      </c>
      <c r="AO239" t="s">
        <v>3218</v>
      </c>
      <c r="AP239">
        <v>4.7856410169591003E-2</v>
      </c>
      <c r="AQ239">
        <f>(Table2[[#This Row],[Sharpe Ratio]]-AVERAGE(Table2[Sharpe Ratio]))/_xlfn.STDEV.P(Table2[Sharpe Ratio])</f>
        <v>-0.13045244169341313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288</v>
      </c>
      <c r="AT239">
        <f>_xlfn.RANK.AVG(Table2[[#This Row],[6M Return vs Nifty Z-Score]],Table2[6M Return vs Nifty Z-Score])</f>
        <v>131</v>
      </c>
      <c r="AU239">
        <f>_xlfn.RANK.AVG(Table2[[#This Row],[Sharpe Ratio Z-Score]],Table2[Sharpe Ratio Z-Score])</f>
        <v>391</v>
      </c>
      <c r="AV239">
        <f>(Table2[[#This Row],[Rank 1Y]]+Table2[[#This Row],[Rank 6M]]+Table2[[#This Row],[Rank Sharpe]])/3</f>
        <v>270</v>
      </c>
    </row>
    <row r="240" spans="1:48" x14ac:dyDescent="0.3">
      <c r="A240" t="s">
        <v>1529</v>
      </c>
      <c r="B240" t="s">
        <v>1530</v>
      </c>
      <c r="C240" t="s">
        <v>3181</v>
      </c>
      <c r="D240" t="s">
        <v>585</v>
      </c>
      <c r="E240">
        <v>6822.7566806249997</v>
      </c>
      <c r="F240">
        <v>388.75</v>
      </c>
      <c r="G240">
        <v>-1.9748696867731099</v>
      </c>
      <c r="H240">
        <f>(Table2[[#This Row],[1Y Return vs Nifty]]-AVERAGE(Table2[1Y Return vs Nifty]))/_xlfn.STDEV.P(Table2[1Y Return vs Nifty])</f>
        <v>-0.41165717425300552</v>
      </c>
      <c r="I240">
        <v>9.9258847813786897</v>
      </c>
      <c r="J240">
        <f>(Table2[[#This Row],[1M Return vs Nifty]]-AVERAGE(Table2[1M Return vs Nifty]))/_xlfn.STDEV.P(Table2[1M Return vs Nifty])</f>
        <v>1.1817009080648673</v>
      </c>
      <c r="K240">
        <v>31.277957898769799</v>
      </c>
      <c r="L240">
        <f>(Table2[[#This Row],[6M Return vs Nifty]]-AVERAGE(Table2[6M Return vs Nifty]))/_xlfn.STDEV.P(Table2[6M Return vs Nifty])</f>
        <v>0.6177536183333393</v>
      </c>
      <c r="M240">
        <v>9.2539358641114795</v>
      </c>
      <c r="N240">
        <f>(Table2[[#This Row],[1W Return vs Nifty]]-AVERAGE(Table2[1W Return vs Nifty]))/_xlfn.STDEV.P(Table2[1W Return vs Nifty])</f>
        <v>1.2682363660143336</v>
      </c>
      <c r="O240">
        <v>344.88</v>
      </c>
      <c r="P240">
        <v>343.49612615662897</v>
      </c>
      <c r="Q240">
        <v>335.52187110211997</v>
      </c>
      <c r="R240">
        <v>80.837789854509495</v>
      </c>
      <c r="S240" s="1">
        <f>(Table2[[#This Row],[Close Price]]-Table2[[#This Row],[20D EMA]])/Table2[[#This Row],[20D EMA]]</f>
        <v>0.1272036650429135</v>
      </c>
      <c r="T240" s="1">
        <f>(Table2[[#This Row],[Close Price]]-Table2[[#This Row],[50D EMA]])/Table2[[#This Row],[50D EMA]]</f>
        <v>0.13174493217642855</v>
      </c>
      <c r="U240" s="1">
        <f>(Table2[[#This Row],[Close Price]]-Table2[[#This Row],[200D EMA]])/Table2[[#This Row],[200D EMA]]</f>
        <v>0.1586427994188177</v>
      </c>
      <c r="V240">
        <v>1.81306251721153</v>
      </c>
      <c r="W240">
        <v>371.15</v>
      </c>
      <c r="X240">
        <v>391.5</v>
      </c>
      <c r="Y240">
        <v>362.05</v>
      </c>
      <c r="Z240">
        <v>391.5</v>
      </c>
      <c r="AA240">
        <v>362.05</v>
      </c>
      <c r="AB240">
        <v>391.5</v>
      </c>
      <c r="AC240" s="1">
        <f>(Table2[[#This Row],[Close Price]]/Table2[[#This Row],[Day Low]])-1</f>
        <v>4.7420180520005406E-2</v>
      </c>
      <c r="AD240" s="1">
        <f>(Table2[[#This Row],[Day High]]/Table2[[#This Row],[Close Price]])-1</f>
        <v>7.0739549839229365E-3</v>
      </c>
      <c r="AE240" s="1">
        <f>(Table2[[#This Row],[Close Price]]/Table2[[#This Row],[Current Week Low]])-1</f>
        <v>7.3746720066289129E-2</v>
      </c>
      <c r="AF240" s="1">
        <f>(Table2[[#This Row],[Current Week High]]/Table2[[#This Row],[Close Price]])-1</f>
        <v>7.0739549839229365E-3</v>
      </c>
      <c r="AG240" s="1">
        <f>(Table2[[#This Row],[Close Price]]/Table2[[#This Row],[Current Month Low]])-1</f>
        <v>7.3746720066289129E-2</v>
      </c>
      <c r="AH240" s="1">
        <f>(Table2[[#This Row],[Current Month High]]/Table2[[#This Row],[Close Price]])-1</f>
        <v>7.0739549839229365E-3</v>
      </c>
      <c r="AI240">
        <v>12.7459807073955</v>
      </c>
      <c r="AJ240">
        <v>56.093153985143502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0.18</v>
      </c>
      <c r="AM240" t="s">
        <v>3219</v>
      </c>
      <c r="AN240">
        <v>30.02</v>
      </c>
      <c r="AO240" t="s">
        <v>3219</v>
      </c>
      <c r="AP240">
        <v>0.104117997772878</v>
      </c>
      <c r="AQ240">
        <f>(Table2[[#This Row],[Sharpe Ratio]]-AVERAGE(Table2[Sharpe Ratio]))/_xlfn.STDEV.P(Table2[Sharpe Ratio])</f>
        <v>0.52258697933587073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3.178620697495405</v>
      </c>
      <c r="AS240">
        <f>_xlfn.RANK.AVG(Table2[[#This Row],[1Y Return vs Nifty Z-Score]],Table2[1Y Return vs Nifty Z-Score])</f>
        <v>453</v>
      </c>
      <c r="AT240">
        <f>_xlfn.RANK.AVG(Table2[[#This Row],[6M Return vs Nifty Z-Score]],Table2[6M Return vs Nifty Z-Score])</f>
        <v>142</v>
      </c>
      <c r="AU240">
        <f>_xlfn.RANK.AVG(Table2[[#This Row],[Sharpe Ratio Z-Score]],Table2[Sharpe Ratio Z-Score])</f>
        <v>215</v>
      </c>
      <c r="AV240">
        <f>(Table2[[#This Row],[Rank 1Y]]+Table2[[#This Row],[Rank 6M]]+Table2[[#This Row],[Rank Sharpe]])/3</f>
        <v>270</v>
      </c>
    </row>
    <row r="241" spans="1:48" x14ac:dyDescent="0.3">
      <c r="A241" t="s">
        <v>933</v>
      </c>
      <c r="B241" t="s">
        <v>934</v>
      </c>
      <c r="C241" t="s">
        <v>3173</v>
      </c>
      <c r="D241" t="s">
        <v>210</v>
      </c>
      <c r="E241">
        <v>16659.11156546</v>
      </c>
      <c r="F241">
        <v>1309.2</v>
      </c>
      <c r="G241">
        <v>38.749823548113397</v>
      </c>
      <c r="H241">
        <f>(Table2[[#This Row],[1Y Return vs Nifty]]-AVERAGE(Table2[1Y Return vs Nifty]))/_xlfn.STDEV.P(Table2[1Y Return vs Nifty])</f>
        <v>0.38345970382567901</v>
      </c>
      <c r="I241">
        <v>-8.3495303882151397</v>
      </c>
      <c r="J241">
        <f>(Table2[[#This Row],[1M Return vs Nifty]]-AVERAGE(Table2[1M Return vs Nifty]))/_xlfn.STDEV.P(Table2[1M Return vs Nifty])</f>
        <v>-0.78745292504228581</v>
      </c>
      <c r="K241">
        <v>28.181315799468599</v>
      </c>
      <c r="L241">
        <f>(Table2[[#This Row],[6M Return vs Nifty]]-AVERAGE(Table2[6M Return vs Nifty]))/_xlfn.STDEV.P(Table2[6M Return vs Nifty])</f>
        <v>0.52608694595864702</v>
      </c>
      <c r="M241">
        <v>1.0147957151148199</v>
      </c>
      <c r="N241">
        <f>(Table2[[#This Row],[1W Return vs Nifty]]-AVERAGE(Table2[1W Return vs Nifty]))/_xlfn.STDEV.P(Table2[1W Return vs Nifty])</f>
        <v>-0.39355964121869147</v>
      </c>
      <c r="O241">
        <v>1294.94</v>
      </c>
      <c r="P241">
        <v>1262.8843674903001</v>
      </c>
      <c r="Q241">
        <v>1094.4654272618</v>
      </c>
      <c r="R241">
        <v>53.701361435822697</v>
      </c>
      <c r="S241" s="1">
        <f>(Table2[[#This Row],[Close Price]]-Table2[[#This Row],[20D EMA]])/Table2[[#This Row],[20D EMA]]</f>
        <v>1.101209322439649E-2</v>
      </c>
      <c r="T241" s="1">
        <f>(Table2[[#This Row],[Close Price]]-Table2[[#This Row],[50D EMA]])/Table2[[#This Row],[50D EMA]]</f>
        <v>3.6674483984422052E-2</v>
      </c>
      <c r="U241" s="1">
        <f>(Table2[[#This Row],[Close Price]]-Table2[[#This Row],[200D EMA]])/Table2[[#This Row],[200D EMA]]</f>
        <v>0.19620041655901008</v>
      </c>
      <c r="V241">
        <v>0.44851281868485499</v>
      </c>
      <c r="W241">
        <v>1300.3499999999999</v>
      </c>
      <c r="X241">
        <v>1334.35</v>
      </c>
      <c r="Y241">
        <v>1287</v>
      </c>
      <c r="Z241">
        <v>1334.35</v>
      </c>
      <c r="AA241">
        <v>1287</v>
      </c>
      <c r="AB241">
        <v>1334.35</v>
      </c>
      <c r="AC241" s="1">
        <f>(Table2[[#This Row],[Close Price]]/Table2[[#This Row],[Day Low]])-1</f>
        <v>6.8058599607798698E-3</v>
      </c>
      <c r="AD241" s="1">
        <f>(Table2[[#This Row],[Day High]]/Table2[[#This Row],[Close Price]])-1</f>
        <v>1.9210204705163436E-2</v>
      </c>
      <c r="AE241" s="1">
        <f>(Table2[[#This Row],[Close Price]]/Table2[[#This Row],[Current Week Low]])-1</f>
        <v>1.7249417249417309E-2</v>
      </c>
      <c r="AF241" s="1">
        <f>(Table2[[#This Row],[Current Week High]]/Table2[[#This Row],[Close Price]])-1</f>
        <v>1.9210204705163436E-2</v>
      </c>
      <c r="AG241" s="1">
        <f>(Table2[[#This Row],[Close Price]]/Table2[[#This Row],[Current Month Low]])-1</f>
        <v>1.7249417249417309E-2</v>
      </c>
      <c r="AH241" s="1">
        <f>(Table2[[#This Row],[Current Month High]]/Table2[[#This Row],[Close Price]])-1</f>
        <v>1.9210204705163436E-2</v>
      </c>
      <c r="AI241">
        <v>6.9355331500152699</v>
      </c>
      <c r="AJ241">
        <v>63.241895261845301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-0.01</v>
      </c>
      <c r="AM241" t="s">
        <v>3218</v>
      </c>
      <c r="AN241">
        <v>-0.52</v>
      </c>
      <c r="AO241" t="s">
        <v>3218</v>
      </c>
      <c r="AP241">
        <v>1.8424011202171998E-2</v>
      </c>
      <c r="AQ241">
        <f>(Table2[[#This Row],[Sharpe Ratio]]-AVERAGE(Table2[Sharpe Ratio]))/_xlfn.STDEV.P(Table2[Sharpe Ratio])</f>
        <v>-0.47208014186985231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-0.74354605834650356</v>
      </c>
      <c r="AS241">
        <f>_xlfn.RANK.AVG(Table2[[#This Row],[1Y Return vs Nifty Z-Score]],Table2[1Y Return vs Nifty Z-Score])</f>
        <v>188</v>
      </c>
      <c r="AT241">
        <f>_xlfn.RANK.AVG(Table2[[#This Row],[6M Return vs Nifty Z-Score]],Table2[6M Return vs Nifty Z-Score])</f>
        <v>156</v>
      </c>
      <c r="AU241">
        <f>_xlfn.RANK.AVG(Table2[[#This Row],[Sharpe Ratio Z-Score]],Table2[Sharpe Ratio Z-Score])</f>
        <v>467</v>
      </c>
      <c r="AV241">
        <f>(Table2[[#This Row],[Rank 1Y]]+Table2[[#This Row],[Rank 6M]]+Table2[[#This Row],[Rank Sharpe]])/3</f>
        <v>270.33333333333331</v>
      </c>
    </row>
    <row r="242" spans="1:48" x14ac:dyDescent="0.3">
      <c r="A242" t="s">
        <v>236</v>
      </c>
      <c r="B242" t="s">
        <v>237</v>
      </c>
      <c r="C242" t="s">
        <v>3181</v>
      </c>
      <c r="D242" t="s">
        <v>238</v>
      </c>
      <c r="E242">
        <v>109799.61053365</v>
      </c>
      <c r="F242">
        <v>7300.1</v>
      </c>
      <c r="G242">
        <v>20.493618903693001</v>
      </c>
      <c r="H242">
        <f>(Table2[[#This Row],[1Y Return vs Nifty]]-AVERAGE(Table2[1Y Return vs Nifty]))/_xlfn.STDEV.P(Table2[1Y Return vs Nifty])</f>
        <v>2.7021992712308141E-2</v>
      </c>
      <c r="I242">
        <v>12.0683654128</v>
      </c>
      <c r="J242">
        <f>(Table2[[#This Row],[1M Return vs Nifty]]-AVERAGE(Table2[1M Return vs Nifty]))/_xlfn.STDEV.P(Table2[1M Return vs Nifty])</f>
        <v>1.412550599224845</v>
      </c>
      <c r="K242">
        <v>1.2685106996444599</v>
      </c>
      <c r="L242">
        <f>(Table2[[#This Row],[6M Return vs Nifty]]-AVERAGE(Table2[6M Return vs Nifty]))/_xlfn.STDEV.P(Table2[6M Return vs Nifty])</f>
        <v>-0.27058480642960675</v>
      </c>
      <c r="M242">
        <v>7.5774690730244103</v>
      </c>
      <c r="N242">
        <f>(Table2[[#This Row],[1W Return vs Nifty]]-AVERAGE(Table2[1W Return vs Nifty]))/_xlfn.STDEV.P(Table2[1W Return vs Nifty])</f>
        <v>0.93010086045110829</v>
      </c>
      <c r="O242">
        <v>6923.97</v>
      </c>
      <c r="P242">
        <v>6825.8054889962004</v>
      </c>
      <c r="Q242">
        <v>6304.0614539517501</v>
      </c>
      <c r="R242">
        <v>71.043571464523296</v>
      </c>
      <c r="S242" s="1">
        <f>(Table2[[#This Row],[Close Price]]-Table2[[#This Row],[20D EMA]])/Table2[[#This Row],[20D EMA]]</f>
        <v>5.4322881237209304E-2</v>
      </c>
      <c r="T242" s="1">
        <f>(Table2[[#This Row],[Close Price]]-Table2[[#This Row],[50D EMA]])/Table2[[#This Row],[50D EMA]]</f>
        <v>6.9485500541790188E-2</v>
      </c>
      <c r="U242" s="1">
        <f>(Table2[[#This Row],[Close Price]]-Table2[[#This Row],[200D EMA]])/Table2[[#This Row],[200D EMA]]</f>
        <v>0.15799949815271483</v>
      </c>
      <c r="V242">
        <v>0.76933060684798404</v>
      </c>
      <c r="W242">
        <v>7272</v>
      </c>
      <c r="X242">
        <v>7479</v>
      </c>
      <c r="Y242">
        <v>7272</v>
      </c>
      <c r="Z242">
        <v>7479</v>
      </c>
      <c r="AA242">
        <v>7272</v>
      </c>
      <c r="AB242">
        <v>7479</v>
      </c>
      <c r="AC242" s="1">
        <f>(Table2[[#This Row],[Close Price]]/Table2[[#This Row],[Day Low]])-1</f>
        <v>3.8641364136413614E-3</v>
      </c>
      <c r="AD242" s="1">
        <f>(Table2[[#This Row],[Day High]]/Table2[[#This Row],[Close Price]])-1</f>
        <v>2.450651360940248E-2</v>
      </c>
      <c r="AE242" s="1">
        <f>(Table2[[#This Row],[Close Price]]/Table2[[#This Row],[Current Week Low]])-1</f>
        <v>3.8641364136413614E-3</v>
      </c>
      <c r="AF242" s="1">
        <f>(Table2[[#This Row],[Current Week High]]/Table2[[#This Row],[Close Price]])-1</f>
        <v>2.450651360940248E-2</v>
      </c>
      <c r="AG242" s="1">
        <f>(Table2[[#This Row],[Close Price]]/Table2[[#This Row],[Current Month Low]])-1</f>
        <v>3.8641364136413614E-3</v>
      </c>
      <c r="AH242" s="1">
        <f>(Table2[[#This Row],[Current Month High]]/Table2[[#This Row],[Close Price]])-1</f>
        <v>2.450651360940248E-2</v>
      </c>
      <c r="AI242">
        <v>4.1766551143134798</v>
      </c>
      <c r="AJ242">
        <v>92.0573533280715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0.17</v>
      </c>
      <c r="AM242" t="s">
        <v>3219</v>
      </c>
      <c r="AN242">
        <v>15.84</v>
      </c>
      <c r="AO242" t="s">
        <v>3219</v>
      </c>
      <c r="AP242">
        <v>0.13874083494238501</v>
      </c>
      <c r="AQ242">
        <f>(Table2[[#This Row],[Sharpe Ratio]]-AVERAGE(Table2[Sharpe Ratio]))/_xlfn.STDEV.P(Table2[Sharpe Ratio])</f>
        <v>0.92446112656034518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3.0235497725189999</v>
      </c>
      <c r="AS242">
        <f>_xlfn.RANK.AVG(Table2[[#This Row],[1Y Return vs Nifty Z-Score]],Table2[1Y Return vs Nifty Z-Score])</f>
        <v>299</v>
      </c>
      <c r="AT242">
        <f>_xlfn.RANK.AVG(Table2[[#This Row],[6M Return vs Nifty Z-Score]],Table2[6M Return vs Nifty Z-Score])</f>
        <v>383</v>
      </c>
      <c r="AU242">
        <f>_xlfn.RANK.AVG(Table2[[#This Row],[Sharpe Ratio Z-Score]],Table2[Sharpe Ratio Z-Score])</f>
        <v>131</v>
      </c>
      <c r="AV242">
        <f>(Table2[[#This Row],[Rank 1Y]]+Table2[[#This Row],[Rank 6M]]+Table2[[#This Row],[Rank Sharpe]])/3</f>
        <v>271</v>
      </c>
    </row>
    <row r="243" spans="1:48" x14ac:dyDescent="0.3">
      <c r="A243" t="s">
        <v>1144</v>
      </c>
      <c r="B243" t="s">
        <v>1145</v>
      </c>
      <c r="C243" t="s">
        <v>3181</v>
      </c>
      <c r="D243" t="s">
        <v>238</v>
      </c>
      <c r="E243">
        <v>11224.53803245</v>
      </c>
      <c r="F243">
        <v>581.65</v>
      </c>
      <c r="G243">
        <v>21.106715440772501</v>
      </c>
      <c r="H243">
        <f>(Table2[[#This Row],[1Y Return vs Nifty]]-AVERAGE(Table2[1Y Return vs Nifty]))/_xlfn.STDEV.P(Table2[1Y Return vs Nifty])</f>
        <v>3.8992209448180451E-2</v>
      </c>
      <c r="I243">
        <v>10.012401242226099</v>
      </c>
      <c r="J243">
        <f>(Table2[[#This Row],[1M Return vs Nifty]]-AVERAGE(Table2[1M Return vs Nifty]))/_xlfn.STDEV.P(Table2[1M Return vs Nifty])</f>
        <v>1.1910229518555873</v>
      </c>
      <c r="K243">
        <v>34.517036320427501</v>
      </c>
      <c r="L243">
        <f>(Table2[[#This Row],[6M Return vs Nifty]]-AVERAGE(Table2[6M Return vs Nifty]))/_xlfn.STDEV.P(Table2[6M Return vs Nifty])</f>
        <v>0.71363668487856102</v>
      </c>
      <c r="M243">
        <v>20.596390065596399</v>
      </c>
      <c r="N243">
        <f>(Table2[[#This Row],[1W Return vs Nifty]]-AVERAGE(Table2[1W Return vs Nifty]))/_xlfn.STDEV.P(Table2[1W Return vs Nifty])</f>
        <v>3.5559562935053655</v>
      </c>
      <c r="O243">
        <v>448.95</v>
      </c>
      <c r="P243">
        <v>443.517308770206</v>
      </c>
      <c r="Q243">
        <v>421.41310056906798</v>
      </c>
      <c r="R243">
        <v>90.937803097064602</v>
      </c>
      <c r="S243" s="1">
        <f>(Table2[[#This Row],[Close Price]]-Table2[[#This Row],[20D EMA]])/Table2[[#This Row],[20D EMA]]</f>
        <v>0.29557857222407841</v>
      </c>
      <c r="T243" s="1">
        <f>(Table2[[#This Row],[Close Price]]-Table2[[#This Row],[50D EMA]])/Table2[[#This Row],[50D EMA]]</f>
        <v>0.31144825353673605</v>
      </c>
      <c r="U243" s="1">
        <f>(Table2[[#This Row],[Close Price]]-Table2[[#This Row],[200D EMA]])/Table2[[#This Row],[200D EMA]]</f>
        <v>0.38023710989181692</v>
      </c>
      <c r="V243">
        <v>2.3363841589696102</v>
      </c>
      <c r="W243">
        <v>500.5</v>
      </c>
      <c r="X243">
        <v>595</v>
      </c>
      <c r="Y243">
        <v>436.35</v>
      </c>
      <c r="Z243">
        <v>595</v>
      </c>
      <c r="AA243">
        <v>436.35</v>
      </c>
      <c r="AB243">
        <v>595</v>
      </c>
      <c r="AC243" s="1">
        <f>(Table2[[#This Row],[Close Price]]/Table2[[#This Row],[Day Low]])-1</f>
        <v>0.16213786213786219</v>
      </c>
      <c r="AD243" s="1">
        <f>(Table2[[#This Row],[Day High]]/Table2[[#This Row],[Close Price]])-1</f>
        <v>2.2951947047193277E-2</v>
      </c>
      <c r="AE243" s="1">
        <f>(Table2[[#This Row],[Close Price]]/Table2[[#This Row],[Current Week Low]])-1</f>
        <v>0.33298957259081008</v>
      </c>
      <c r="AF243" s="1">
        <f>(Table2[[#This Row],[Current Week High]]/Table2[[#This Row],[Close Price]])-1</f>
        <v>2.2951947047193277E-2</v>
      </c>
      <c r="AG243" s="1">
        <f>(Table2[[#This Row],[Close Price]]/Table2[[#This Row],[Current Month Low]])-1</f>
        <v>0.33298957259081008</v>
      </c>
      <c r="AH243" s="1">
        <f>(Table2[[#This Row],[Current Month High]]/Table2[[#This Row],[Close Price]])-1</f>
        <v>2.2951947047193277E-2</v>
      </c>
      <c r="AI243">
        <v>2.2951947047193202</v>
      </c>
      <c r="AJ243">
        <v>81.199376947040406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0.48</v>
      </c>
      <c r="AM243" t="s">
        <v>3219</v>
      </c>
      <c r="AN243">
        <v>41.8</v>
      </c>
      <c r="AO243" t="s">
        <v>3219</v>
      </c>
      <c r="AP243">
        <v>4.6903530491383003E-2</v>
      </c>
      <c r="AQ243">
        <f>(Table2[[#This Row],[Sharpe Ratio]]-AVERAGE(Table2[Sharpe Ratio]))/_xlfn.STDEV.P(Table2[Sharpe Ratio])</f>
        <v>-0.14151270536309971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5.3580954343245946</v>
      </c>
      <c r="AS243">
        <f>_xlfn.RANK.AVG(Table2[[#This Row],[1Y Return vs Nifty Z-Score]],Table2[1Y Return vs Nifty Z-Score])</f>
        <v>292</v>
      </c>
      <c r="AT243">
        <f>_xlfn.RANK.AVG(Table2[[#This Row],[6M Return vs Nifty Z-Score]],Table2[6M Return vs Nifty Z-Score])</f>
        <v>129</v>
      </c>
      <c r="AU243">
        <f>_xlfn.RANK.AVG(Table2[[#This Row],[Sharpe Ratio Z-Score]],Table2[Sharpe Ratio Z-Score])</f>
        <v>392</v>
      </c>
      <c r="AV243">
        <f>(Table2[[#This Row],[Rank 1Y]]+Table2[[#This Row],[Rank 6M]]+Table2[[#This Row],[Rank Sharpe]])/3</f>
        <v>271</v>
      </c>
    </row>
    <row r="244" spans="1:48" x14ac:dyDescent="0.3">
      <c r="A244" t="s">
        <v>1233</v>
      </c>
      <c r="B244" t="s">
        <v>1234</v>
      </c>
      <c r="C244" t="s">
        <v>3187</v>
      </c>
      <c r="D244" t="s">
        <v>379</v>
      </c>
      <c r="E244">
        <v>9928.1790476000006</v>
      </c>
      <c r="F244">
        <v>179.96</v>
      </c>
      <c r="G244">
        <v>14.4428548102601</v>
      </c>
      <c r="H244">
        <f>(Table2[[#This Row],[1Y Return vs Nifty]]-AVERAGE(Table2[1Y Return vs Nifty]))/_xlfn.STDEV.P(Table2[1Y Return vs Nifty])</f>
        <v>-9.1114309216655365E-2</v>
      </c>
      <c r="I244">
        <v>8.3249331312327595</v>
      </c>
      <c r="J244">
        <f>(Table2[[#This Row],[1M Return vs Nifty]]-AVERAGE(Table2[1M Return vs Nifty]))/_xlfn.STDEV.P(Table2[1M Return vs Nifty])</f>
        <v>1.009200308256379</v>
      </c>
      <c r="K244">
        <v>17.293480547230502</v>
      </c>
      <c r="L244">
        <f>(Table2[[#This Row],[6M Return vs Nifty]]-AVERAGE(Table2[6M Return vs Nifty]))/_xlfn.STDEV.P(Table2[6M Return vs Nifty])</f>
        <v>0.20378569352726031</v>
      </c>
      <c r="M244">
        <v>10.2442256782399</v>
      </c>
      <c r="N244">
        <f>(Table2[[#This Row],[1W Return vs Nifty]]-AVERAGE(Table2[1W Return vs Nifty]))/_xlfn.STDEV.P(Table2[1W Return vs Nifty])</f>
        <v>1.4679731867701438</v>
      </c>
      <c r="O244">
        <v>167.06</v>
      </c>
      <c r="P244">
        <v>169.882004794289</v>
      </c>
      <c r="Q244">
        <v>169.58948426997199</v>
      </c>
      <c r="R244">
        <v>75.643085336049097</v>
      </c>
      <c r="S244" s="1">
        <f>(Table2[[#This Row],[Close Price]]-Table2[[#This Row],[20D EMA]])/Table2[[#This Row],[20D EMA]]</f>
        <v>7.7217766072069954E-2</v>
      </c>
      <c r="T244" s="1">
        <f>(Table2[[#This Row],[Close Price]]-Table2[[#This Row],[50D EMA]])/Table2[[#This Row],[50D EMA]]</f>
        <v>5.9323500555073516E-2</v>
      </c>
      <c r="U244" s="1">
        <f>(Table2[[#This Row],[Close Price]]-Table2[[#This Row],[200D EMA]])/Table2[[#This Row],[200D EMA]]</f>
        <v>6.1150700320068439E-2</v>
      </c>
      <c r="V244">
        <v>1.3616053278151401</v>
      </c>
      <c r="W244">
        <v>177.16</v>
      </c>
      <c r="X244">
        <v>181.5</v>
      </c>
      <c r="Y244">
        <v>175.36</v>
      </c>
      <c r="Z244">
        <v>181.51</v>
      </c>
      <c r="AA244">
        <v>175.36</v>
      </c>
      <c r="AB244">
        <v>181.51</v>
      </c>
      <c r="AC244" s="1">
        <f>(Table2[[#This Row],[Close Price]]/Table2[[#This Row],[Day Low]])-1</f>
        <v>1.5804922104312613E-2</v>
      </c>
      <c r="AD244" s="1">
        <f>(Table2[[#This Row],[Day High]]/Table2[[#This Row],[Close Price]])-1</f>
        <v>8.5574572127138371E-3</v>
      </c>
      <c r="AE244" s="1">
        <f>(Table2[[#This Row],[Close Price]]/Table2[[#This Row],[Current Week Low]])-1</f>
        <v>2.6231751824817406E-2</v>
      </c>
      <c r="AF244" s="1">
        <f>(Table2[[#This Row],[Current Week High]]/Table2[[#This Row],[Close Price]])-1</f>
        <v>8.6130251166924854E-3</v>
      </c>
      <c r="AG244" s="1">
        <f>(Table2[[#This Row],[Close Price]]/Table2[[#This Row],[Current Month Low]])-1</f>
        <v>2.6231751824817406E-2</v>
      </c>
      <c r="AH244" s="1">
        <f>(Table2[[#This Row],[Current Month High]]/Table2[[#This Row],[Close Price]])-1</f>
        <v>8.6130251166924854E-3</v>
      </c>
      <c r="AI244">
        <v>36.141364747721703</v>
      </c>
      <c r="AJ244">
        <v>51.993243243243199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0.02</v>
      </c>
      <c r="AM244" t="s">
        <v>3219</v>
      </c>
      <c r="AN244">
        <v>15.4</v>
      </c>
      <c r="AO244" t="s">
        <v>3219</v>
      </c>
      <c r="AP244">
        <v>9.0192677232868002E-2</v>
      </c>
      <c r="AQ244">
        <f>(Table2[[#This Row],[Sharpe Ratio]]-AVERAGE(Table2[Sharpe Ratio]))/_xlfn.STDEV.P(Table2[Sharpe Ratio])</f>
        <v>0.36095301821807185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333</v>
      </c>
      <c r="AT244">
        <f>_xlfn.RANK.AVG(Table2[[#This Row],[6M Return vs Nifty Z-Score]],Table2[6M Return vs Nifty Z-Score])</f>
        <v>223</v>
      </c>
      <c r="AU244">
        <f>_xlfn.RANK.AVG(Table2[[#This Row],[Sharpe Ratio Z-Score]],Table2[Sharpe Ratio Z-Score])</f>
        <v>258</v>
      </c>
      <c r="AV244">
        <f>(Table2[[#This Row],[Rank 1Y]]+Table2[[#This Row],[Rank 6M]]+Table2[[#This Row],[Rank Sharpe]])/3</f>
        <v>271.33333333333331</v>
      </c>
    </row>
    <row r="245" spans="1:48" x14ac:dyDescent="0.3">
      <c r="A245" t="s">
        <v>208</v>
      </c>
      <c r="B245" t="s">
        <v>209</v>
      </c>
      <c r="C245" t="s">
        <v>3173</v>
      </c>
      <c r="D245" t="s">
        <v>210</v>
      </c>
      <c r="E245">
        <v>118050.69545965</v>
      </c>
      <c r="F245">
        <v>10607.15</v>
      </c>
      <c r="G245">
        <v>17.8143750817975</v>
      </c>
      <c r="H245">
        <f>(Table2[[#This Row],[1Y Return vs Nifty]]-AVERAGE(Table2[1Y Return vs Nifty]))/_xlfn.STDEV.P(Table2[1Y Return vs Nifty])</f>
        <v>-2.5288087832441977E-2</v>
      </c>
      <c r="I245">
        <v>3.6208172763759299</v>
      </c>
      <c r="J245">
        <f>(Table2[[#This Row],[1M Return vs Nifty]]-AVERAGE(Table2[1M Return vs Nifty]))/_xlfn.STDEV.P(Table2[1M Return vs Nifty])</f>
        <v>0.50233752669926202</v>
      </c>
      <c r="K245">
        <v>21.898959520344899</v>
      </c>
      <c r="L245">
        <f>(Table2[[#This Row],[6M Return vs Nifty]]-AVERAGE(Table2[6M Return vs Nifty]))/_xlfn.STDEV.P(Table2[6M Return vs Nifty])</f>
        <v>0.3401168931361141</v>
      </c>
      <c r="M245">
        <v>1.2514115038560001</v>
      </c>
      <c r="N245">
        <f>(Table2[[#This Row],[1W Return vs Nifty]]-AVERAGE(Table2[1W Return vs Nifty]))/_xlfn.STDEV.P(Table2[1W Return vs Nifty])</f>
        <v>-0.34583534403869148</v>
      </c>
      <c r="O245">
        <v>10506.96</v>
      </c>
      <c r="P245">
        <v>10428.3742150709</v>
      </c>
      <c r="Q245">
        <v>9481.2319014065797</v>
      </c>
      <c r="R245">
        <v>55.193380548907498</v>
      </c>
      <c r="S245" s="1">
        <f>(Table2[[#This Row],[Close Price]]-Table2[[#This Row],[20D EMA]])/Table2[[#This Row],[20D EMA]]</f>
        <v>9.5355840319179402E-3</v>
      </c>
      <c r="T245" s="1">
        <f>(Table2[[#This Row],[Close Price]]-Table2[[#This Row],[50D EMA]])/Table2[[#This Row],[50D EMA]]</f>
        <v>1.7143207679557151E-2</v>
      </c>
      <c r="U245" s="1">
        <f>(Table2[[#This Row],[Close Price]]-Table2[[#This Row],[200D EMA]])/Table2[[#This Row],[200D EMA]]</f>
        <v>0.11875230036577687</v>
      </c>
      <c r="V245">
        <v>0.86093900571132997</v>
      </c>
      <c r="W245">
        <v>10480</v>
      </c>
      <c r="X245">
        <v>10713.95</v>
      </c>
      <c r="Y245">
        <v>10200</v>
      </c>
      <c r="Z245">
        <v>10713.95</v>
      </c>
      <c r="AA245">
        <v>10200</v>
      </c>
      <c r="AB245">
        <v>10713.95</v>
      </c>
      <c r="AC245" s="1">
        <f>(Table2[[#This Row],[Close Price]]/Table2[[#This Row],[Day Low]])-1</f>
        <v>1.2132633587786268E-2</v>
      </c>
      <c r="AD245" s="1">
        <f>(Table2[[#This Row],[Day High]]/Table2[[#This Row],[Close Price]])-1</f>
        <v>1.0068680088431092E-2</v>
      </c>
      <c r="AE245" s="1">
        <f>(Table2[[#This Row],[Close Price]]/Table2[[#This Row],[Current Week Low]])-1</f>
        <v>3.99166666666666E-2</v>
      </c>
      <c r="AF245" s="1">
        <f>(Table2[[#This Row],[Current Week High]]/Table2[[#This Row],[Close Price]])-1</f>
        <v>1.0068680088431092E-2</v>
      </c>
      <c r="AG245" s="1">
        <f>(Table2[[#This Row],[Close Price]]/Table2[[#This Row],[Current Month Low]])-1</f>
        <v>3.99166666666666E-2</v>
      </c>
      <c r="AH245" s="1">
        <f>(Table2[[#This Row],[Current Month High]]/Table2[[#This Row],[Close Price]])-1</f>
        <v>1.0068680088431092E-2</v>
      </c>
      <c r="AI245">
        <v>7.0032949472761397</v>
      </c>
      <c r="AJ245">
        <v>44.176674074527099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</v>
      </c>
      <c r="AM245" t="s">
        <v>3220</v>
      </c>
      <c r="AN245">
        <v>-2.2400000000000002</v>
      </c>
      <c r="AO245" t="s">
        <v>3218</v>
      </c>
      <c r="AP245">
        <v>7.0868753995741995E-2</v>
      </c>
      <c r="AQ245">
        <f>(Table2[[#This Row],[Sharpe Ratio]]-AVERAGE(Table2[Sharpe Ratio]))/_xlfn.STDEV.P(Table2[Sharpe Ratio])</f>
        <v>0.13665640341636248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0.60798739138060509</v>
      </c>
      <c r="AS245">
        <f>_xlfn.RANK.AVG(Table2[[#This Row],[1Y Return vs Nifty Z-Score]],Table2[1Y Return vs Nifty Z-Score])</f>
        <v>313</v>
      </c>
      <c r="AT245">
        <f>_xlfn.RANK.AVG(Table2[[#This Row],[6M Return vs Nifty Z-Score]],Table2[6M Return vs Nifty Z-Score])</f>
        <v>189</v>
      </c>
      <c r="AU245">
        <f>_xlfn.RANK.AVG(Table2[[#This Row],[Sharpe Ratio Z-Score]],Table2[Sharpe Ratio Z-Score])</f>
        <v>313</v>
      </c>
      <c r="AV245">
        <f>(Table2[[#This Row],[Rank 1Y]]+Table2[[#This Row],[Rank 6M]]+Table2[[#This Row],[Rank Sharpe]])/3</f>
        <v>271.66666666666669</v>
      </c>
    </row>
    <row r="246" spans="1:48" x14ac:dyDescent="0.3">
      <c r="A246" t="s">
        <v>1667</v>
      </c>
      <c r="B246" t="s">
        <v>1668</v>
      </c>
      <c r="C246" t="s">
        <v>3182</v>
      </c>
      <c r="D246" t="s">
        <v>1578</v>
      </c>
      <c r="E246">
        <v>5613.8272114900001</v>
      </c>
      <c r="F246">
        <v>469.9</v>
      </c>
      <c r="G246">
        <v>12.122687940093201</v>
      </c>
      <c r="H246">
        <f>(Table2[[#This Row],[1Y Return vs Nifty]]-AVERAGE(Table2[1Y Return vs Nifty]))/_xlfn.STDEV.P(Table2[1Y Return vs Nifty])</f>
        <v>-0.13641370110620213</v>
      </c>
      <c r="I246">
        <v>3.2297872434636901</v>
      </c>
      <c r="J246">
        <f>(Table2[[#This Row],[1M Return vs Nifty]]-AVERAGE(Table2[1M Return vs Nifty]))/_xlfn.STDEV.P(Table2[1M Return vs Nifty])</f>
        <v>0.46020451461588918</v>
      </c>
      <c r="K246">
        <v>44.6742107687068</v>
      </c>
      <c r="L246">
        <f>(Table2[[#This Row],[6M Return vs Nifty]]-AVERAGE(Table2[6M Return vs Nifty]))/_xlfn.STDEV.P(Table2[6M Return vs Nifty])</f>
        <v>1.0143089461686612</v>
      </c>
      <c r="M246">
        <v>3.52547516747163</v>
      </c>
      <c r="N246">
        <f>(Table2[[#This Row],[1W Return vs Nifty]]-AVERAGE(Table2[1W Return vs Nifty]))/_xlfn.STDEV.P(Table2[1W Return vs Nifty])</f>
        <v>0.11283265384096096</v>
      </c>
      <c r="O246">
        <v>451.22</v>
      </c>
      <c r="P246">
        <v>439.37917271114799</v>
      </c>
      <c r="Q246">
        <v>396.93523780256999</v>
      </c>
      <c r="R246">
        <v>61.9926334740464</v>
      </c>
      <c r="S246" s="1">
        <f>(Table2[[#This Row],[Close Price]]-Table2[[#This Row],[20D EMA]])/Table2[[#This Row],[20D EMA]]</f>
        <v>4.1398874163379167E-2</v>
      </c>
      <c r="T246" s="1">
        <f>(Table2[[#This Row],[Close Price]]-Table2[[#This Row],[50D EMA]])/Table2[[#This Row],[50D EMA]]</f>
        <v>6.9463527596281105E-2</v>
      </c>
      <c r="U246" s="1">
        <f>(Table2[[#This Row],[Close Price]]-Table2[[#This Row],[200D EMA]])/Table2[[#This Row],[200D EMA]]</f>
        <v>0.1838203194086831</v>
      </c>
      <c r="V246">
        <v>0.71138679268424498</v>
      </c>
      <c r="W246">
        <v>464.1</v>
      </c>
      <c r="X246">
        <v>476.6</v>
      </c>
      <c r="Y246">
        <v>450.05</v>
      </c>
      <c r="Z246">
        <v>485.4</v>
      </c>
      <c r="AA246">
        <v>450.05</v>
      </c>
      <c r="AB246">
        <v>485.4</v>
      </c>
      <c r="AC246" s="1">
        <f>(Table2[[#This Row],[Close Price]]/Table2[[#This Row],[Day Low]])-1</f>
        <v>1.2497306614953629E-2</v>
      </c>
      <c r="AD246" s="1">
        <f>(Table2[[#This Row],[Day High]]/Table2[[#This Row],[Close Price]])-1</f>
        <v>1.4258352841030053E-2</v>
      </c>
      <c r="AE246" s="1">
        <f>(Table2[[#This Row],[Close Price]]/Table2[[#This Row],[Current Week Low]])-1</f>
        <v>4.4106210421064329E-2</v>
      </c>
      <c r="AF246" s="1">
        <f>(Table2[[#This Row],[Current Week High]]/Table2[[#This Row],[Close Price]])-1</f>
        <v>3.2985741647159061E-2</v>
      </c>
      <c r="AG246" s="1">
        <f>(Table2[[#This Row],[Close Price]]/Table2[[#This Row],[Current Month Low]])-1</f>
        <v>4.4106210421064329E-2</v>
      </c>
      <c r="AH246" s="1">
        <f>(Table2[[#This Row],[Current Month High]]/Table2[[#This Row],[Close Price]])-1</f>
        <v>3.2985741647159061E-2</v>
      </c>
      <c r="AI246">
        <v>9.7893168759310498</v>
      </c>
      <c r="AJ246">
        <v>64.732690622261103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0.18</v>
      </c>
      <c r="AM246" t="s">
        <v>3219</v>
      </c>
      <c r="AN246">
        <v>12.59</v>
      </c>
      <c r="AO246" t="s">
        <v>3219</v>
      </c>
      <c r="AP246">
        <v>5.1966948091872002E-2</v>
      </c>
      <c r="AQ246">
        <f>(Table2[[#This Row],[Sharpe Ratio]]-AVERAGE(Table2[Sharpe Ratio]))/_xlfn.STDEV.P(Table2[Sharpe Ratio])</f>
        <v>-8.2740611664491773E-2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1.3681918018548174</v>
      </c>
      <c r="AS246">
        <f>_xlfn.RANK.AVG(Table2[[#This Row],[1Y Return vs Nifty Z-Score]],Table2[1Y Return vs Nifty Z-Score])</f>
        <v>350</v>
      </c>
      <c r="AT246">
        <f>_xlfn.RANK.AVG(Table2[[#This Row],[6M Return vs Nifty Z-Score]],Table2[6M Return vs Nifty Z-Score])</f>
        <v>93</v>
      </c>
      <c r="AU246">
        <f>_xlfn.RANK.AVG(Table2[[#This Row],[Sharpe Ratio Z-Score]],Table2[Sharpe Ratio Z-Score])</f>
        <v>375</v>
      </c>
      <c r="AV246">
        <f>(Table2[[#This Row],[Rank 1Y]]+Table2[[#This Row],[Rank 6M]]+Table2[[#This Row],[Rank Sharpe]])/3</f>
        <v>272.66666666666669</v>
      </c>
    </row>
    <row r="247" spans="1:48" x14ac:dyDescent="0.3">
      <c r="A247" t="s">
        <v>142</v>
      </c>
      <c r="B247" t="s">
        <v>143</v>
      </c>
      <c r="C247" t="s">
        <v>3173</v>
      </c>
      <c r="D247" t="s">
        <v>144</v>
      </c>
      <c r="E247">
        <v>197399.78313</v>
      </c>
      <c r="F247">
        <v>151.05000000000001</v>
      </c>
      <c r="G247">
        <v>75.703393883364498</v>
      </c>
      <c r="H247">
        <f>(Table2[[#This Row],[1Y Return vs Nifty]]-AVERAGE(Table2[1Y Return vs Nifty]))/_xlfn.STDEV.P(Table2[1Y Return vs Nifty])</f>
        <v>1.1049484406310852</v>
      </c>
      <c r="I247">
        <v>-8.6307722509614404</v>
      </c>
      <c r="J247">
        <f>(Table2[[#This Row],[1M Return vs Nifty]]-AVERAGE(Table2[1M Return vs Nifty]))/_xlfn.STDEV.P(Table2[1M Return vs Nifty])</f>
        <v>-0.81775639486323337</v>
      </c>
      <c r="K247">
        <v>-20.229441706937099</v>
      </c>
      <c r="L247">
        <f>(Table2[[#This Row],[6M Return vs Nifty]]-AVERAGE(Table2[6M Return vs Nifty]))/_xlfn.STDEV.P(Table2[6M Return vs Nifty])</f>
        <v>-0.90696631155270235</v>
      </c>
      <c r="M247">
        <v>0.105486659247829</v>
      </c>
      <c r="N247">
        <f>(Table2[[#This Row],[1W Return vs Nifty]]-AVERAGE(Table2[1W Return vs Nifty]))/_xlfn.STDEV.P(Table2[1W Return vs Nifty])</f>
        <v>-0.57696302203927541</v>
      </c>
      <c r="O247">
        <v>147.78</v>
      </c>
      <c r="P247">
        <v>151.66406906582401</v>
      </c>
      <c r="Q247">
        <v>150.596715257353</v>
      </c>
      <c r="R247">
        <v>59.259596954867902</v>
      </c>
      <c r="S247" s="1">
        <f>(Table2[[#This Row],[Close Price]]-Table2[[#This Row],[20D EMA]])/Table2[[#This Row],[20D EMA]]</f>
        <v>2.2127486804709773E-2</v>
      </c>
      <c r="T247" s="1">
        <f>(Table2[[#This Row],[Close Price]]-Table2[[#This Row],[50D EMA]])/Table2[[#This Row],[50D EMA]]</f>
        <v>-4.0488763726725828E-3</v>
      </c>
      <c r="U247" s="1">
        <f>(Table2[[#This Row],[Close Price]]-Table2[[#This Row],[200D EMA]])/Table2[[#This Row],[200D EMA]]</f>
        <v>3.0099244985018502E-3</v>
      </c>
      <c r="V247">
        <v>0.95794033676035495</v>
      </c>
      <c r="W247">
        <v>148.71</v>
      </c>
      <c r="X247">
        <v>152.9</v>
      </c>
      <c r="Y247">
        <v>147.01</v>
      </c>
      <c r="Z247">
        <v>152.9</v>
      </c>
      <c r="AA247">
        <v>147.01</v>
      </c>
      <c r="AB247">
        <v>152.9</v>
      </c>
      <c r="AC247" s="1">
        <f>(Table2[[#This Row],[Close Price]]/Table2[[#This Row],[Day Low]])-1</f>
        <v>1.5735323784547228E-2</v>
      </c>
      <c r="AD247" s="1">
        <f>(Table2[[#This Row],[Day High]]/Table2[[#This Row],[Close Price]])-1</f>
        <v>1.2247600132406555E-2</v>
      </c>
      <c r="AE247" s="1">
        <f>(Table2[[#This Row],[Close Price]]/Table2[[#This Row],[Current Week Low]])-1</f>
        <v>2.7481123733079427E-2</v>
      </c>
      <c r="AF247" s="1">
        <f>(Table2[[#This Row],[Current Week High]]/Table2[[#This Row],[Close Price]])-1</f>
        <v>1.2247600132406555E-2</v>
      </c>
      <c r="AG247" s="1">
        <f>(Table2[[#This Row],[Close Price]]/Table2[[#This Row],[Current Month Low]])-1</f>
        <v>2.7481123733079427E-2</v>
      </c>
      <c r="AH247" s="1">
        <f>(Table2[[#This Row],[Current Month High]]/Table2[[#This Row],[Close Price]])-1</f>
        <v>1.2247600132406555E-2</v>
      </c>
      <c r="AI247">
        <v>51.605428666004599</v>
      </c>
      <c r="AJ247">
        <v>102.479892761394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-0.12</v>
      </c>
      <c r="AM247" t="s">
        <v>3218</v>
      </c>
      <c r="AN247">
        <v>8.16</v>
      </c>
      <c r="AO247" t="s">
        <v>3219</v>
      </c>
      <c r="AP247">
        <v>0.16089077393057399</v>
      </c>
      <c r="AQ247">
        <f>(Table2[[#This Row],[Sharpe Ratio]]-AVERAGE(Table2[Sharpe Ratio]))/_xlfn.STDEV.P(Table2[Sharpe Ratio])</f>
        <v>1.1815598674397407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78</v>
      </c>
      <c r="AT247">
        <f>_xlfn.RANK.AVG(Table2[[#This Row],[6M Return vs Nifty Z-Score]],Table2[6M Return vs Nifty Z-Score])</f>
        <v>657</v>
      </c>
      <c r="AU247">
        <f>_xlfn.RANK.AVG(Table2[[#This Row],[Sharpe Ratio Z-Score]],Table2[Sharpe Ratio Z-Score])</f>
        <v>85</v>
      </c>
      <c r="AV247">
        <f>(Table2[[#This Row],[Rank 1Y]]+Table2[[#This Row],[Rank 6M]]+Table2[[#This Row],[Rank Sharpe]])/3</f>
        <v>273.33333333333331</v>
      </c>
    </row>
    <row r="248" spans="1:48" x14ac:dyDescent="0.3">
      <c r="A248" t="s">
        <v>1296</v>
      </c>
      <c r="B248" t="s">
        <v>1297</v>
      </c>
      <c r="C248" t="s">
        <v>3178</v>
      </c>
      <c r="D248" t="s">
        <v>226</v>
      </c>
      <c r="E248">
        <v>9192.7594379999991</v>
      </c>
      <c r="F248">
        <v>466.3</v>
      </c>
      <c r="G248">
        <v>37.821054771879702</v>
      </c>
      <c r="H248">
        <f>(Table2[[#This Row],[1Y Return vs Nifty]]-AVERAGE(Table2[1Y Return vs Nifty]))/_xlfn.STDEV.P(Table2[1Y Return vs Nifty])</f>
        <v>0.36532624053458457</v>
      </c>
      <c r="I248">
        <v>-0.42831162541788598</v>
      </c>
      <c r="J248">
        <f>(Table2[[#This Row],[1M Return vs Nifty]]-AVERAGE(Table2[1M Return vs Nifty]))/_xlfn.STDEV.P(Table2[1M Return vs Nifty])</f>
        <v>6.6048795432673946E-2</v>
      </c>
      <c r="K248">
        <v>47.181329743606199</v>
      </c>
      <c r="L248">
        <f>(Table2[[#This Row],[6M Return vs Nifty]]-AVERAGE(Table2[6M Return vs Nifty]))/_xlfn.STDEV.P(Table2[6M Return vs Nifty])</f>
        <v>1.0885245792017262</v>
      </c>
      <c r="M248">
        <v>-0.14732641847026601</v>
      </c>
      <c r="N248">
        <f>(Table2[[#This Row],[1W Return vs Nifty]]-AVERAGE(Table2[1W Return vs Nifty]))/_xlfn.STDEV.P(Table2[1W Return vs Nifty])</f>
        <v>-0.62795423659937544</v>
      </c>
      <c r="O248">
        <v>443.48</v>
      </c>
      <c r="P248">
        <v>434.49321783462699</v>
      </c>
      <c r="Q248">
        <v>375.937534505369</v>
      </c>
      <c r="R248">
        <v>72.418584908022794</v>
      </c>
      <c r="S248" s="1">
        <f>(Table2[[#This Row],[Close Price]]-Table2[[#This Row],[20D EMA]])/Table2[[#This Row],[20D EMA]]</f>
        <v>5.1456660954270747E-2</v>
      </c>
      <c r="T248" s="1">
        <f>(Table2[[#This Row],[Close Price]]-Table2[[#This Row],[50D EMA]])/Table2[[#This Row],[50D EMA]]</f>
        <v>7.3204323703572841E-2</v>
      </c>
      <c r="U248" s="1">
        <f>(Table2[[#This Row],[Close Price]]-Table2[[#This Row],[200D EMA]])/Table2[[#This Row],[200D EMA]]</f>
        <v>0.2403656384391713</v>
      </c>
      <c r="V248">
        <v>0.62639498849789899</v>
      </c>
      <c r="W248">
        <v>453</v>
      </c>
      <c r="X248">
        <v>468.5</v>
      </c>
      <c r="Y248">
        <v>445.05</v>
      </c>
      <c r="Z248">
        <v>468.5</v>
      </c>
      <c r="AA248">
        <v>445.05</v>
      </c>
      <c r="AB248">
        <v>468.5</v>
      </c>
      <c r="AC248" s="1">
        <f>(Table2[[#This Row],[Close Price]]/Table2[[#This Row],[Day Low]])-1</f>
        <v>2.9359823399558449E-2</v>
      </c>
      <c r="AD248" s="1">
        <f>(Table2[[#This Row],[Day High]]/Table2[[#This Row],[Close Price]])-1</f>
        <v>4.717992708556773E-3</v>
      </c>
      <c r="AE248" s="1">
        <f>(Table2[[#This Row],[Close Price]]/Table2[[#This Row],[Current Week Low]])-1</f>
        <v>4.7747444107403725E-2</v>
      </c>
      <c r="AF248" s="1">
        <f>(Table2[[#This Row],[Current Week High]]/Table2[[#This Row],[Close Price]])-1</f>
        <v>4.717992708556773E-3</v>
      </c>
      <c r="AG248" s="1">
        <f>(Table2[[#This Row],[Close Price]]/Table2[[#This Row],[Current Month Low]])-1</f>
        <v>4.7747444107403725E-2</v>
      </c>
      <c r="AH248" s="1">
        <f>(Table2[[#This Row],[Current Month High]]/Table2[[#This Row],[Close Price]])-1</f>
        <v>4.717992708556773E-3</v>
      </c>
      <c r="AI248">
        <v>4.0746300664808102</v>
      </c>
      <c r="AJ248">
        <v>94.210745522698801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0.11</v>
      </c>
      <c r="AM248" t="s">
        <v>3219</v>
      </c>
      <c r="AN248">
        <v>12.2</v>
      </c>
      <c r="AO248" t="s">
        <v>3219</v>
      </c>
      <c r="AQ248">
        <f>(Table2[[#This Row],[Sharpe Ratio]]-AVERAGE(Table2[Sharpe Ratio]))/_xlfn.STDEV.P(Table2[Sharpe Ratio])</f>
        <v>-0.68593129895665506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0.20601407961295426</v>
      </c>
      <c r="AS248">
        <f>_xlfn.RANK.AVG(Table2[[#This Row],[1Y Return vs Nifty Z-Score]],Table2[1Y Return vs Nifty Z-Score])</f>
        <v>196</v>
      </c>
      <c r="AT248">
        <f>_xlfn.RANK.AVG(Table2[[#This Row],[6M Return vs Nifty Z-Score]],Table2[6M Return vs Nifty Z-Score])</f>
        <v>87</v>
      </c>
      <c r="AU248">
        <f>_xlfn.RANK.AVG(Table2[[#This Row],[Sharpe Ratio Z-Score]],Table2[Sharpe Ratio Z-Score])</f>
        <v>539.5</v>
      </c>
      <c r="AV248">
        <f>(Table2[[#This Row],[Rank 1Y]]+Table2[[#This Row],[Rank 6M]]+Table2[[#This Row],[Rank Sharpe]])/3</f>
        <v>274.16666666666669</v>
      </c>
    </row>
    <row r="249" spans="1:48" x14ac:dyDescent="0.3">
      <c r="A249" t="s">
        <v>882</v>
      </c>
      <c r="B249" t="s">
        <v>883</v>
      </c>
      <c r="C249" t="s">
        <v>3172</v>
      </c>
      <c r="D249" t="s">
        <v>21</v>
      </c>
      <c r="E249">
        <v>17489.745873175001</v>
      </c>
      <c r="F249">
        <v>772.5</v>
      </c>
      <c r="G249">
        <v>25.0906359745182</v>
      </c>
      <c r="H249">
        <f>(Table2[[#This Row],[1Y Return vs Nifty]]-AVERAGE(Table2[1Y Return vs Nifty]))/_xlfn.STDEV.P(Table2[1Y Return vs Nifty])</f>
        <v>0.11677505336146192</v>
      </c>
      <c r="I249">
        <v>7.6692087602238601</v>
      </c>
      <c r="J249">
        <f>(Table2[[#This Row],[1M Return vs Nifty]]-AVERAGE(Table2[1M Return vs Nifty]))/_xlfn.STDEV.P(Table2[1M Return vs Nifty])</f>
        <v>0.93854680207599661</v>
      </c>
      <c r="K249">
        <v>22.218867130157101</v>
      </c>
      <c r="L249">
        <f>(Table2[[#This Row],[6M Return vs Nifty]]-AVERAGE(Table2[6M Return vs Nifty]))/_xlfn.STDEV.P(Table2[6M Return vs Nifty])</f>
        <v>0.34958678507662716</v>
      </c>
      <c r="M249">
        <v>1.97385517644762</v>
      </c>
      <c r="N249">
        <f>(Table2[[#This Row],[1W Return vs Nifty]]-AVERAGE(Table2[1W Return vs Nifty]))/_xlfn.STDEV.P(Table2[1W Return vs Nifty])</f>
        <v>-0.20012183645747658</v>
      </c>
      <c r="O249">
        <v>739.01</v>
      </c>
      <c r="P249">
        <v>723.60937907530899</v>
      </c>
      <c r="Q249">
        <v>675.37454335600398</v>
      </c>
      <c r="R249">
        <v>69.397192285068996</v>
      </c>
      <c r="S249" s="1">
        <f>(Table2[[#This Row],[Close Price]]-Table2[[#This Row],[20D EMA]])/Table2[[#This Row],[20D EMA]]</f>
        <v>4.5317384067874604E-2</v>
      </c>
      <c r="T249" s="1">
        <f>(Table2[[#This Row],[Close Price]]-Table2[[#This Row],[50D EMA]])/Table2[[#This Row],[50D EMA]]</f>
        <v>6.7564935362180764E-2</v>
      </c>
      <c r="U249" s="1">
        <f>(Table2[[#This Row],[Close Price]]-Table2[[#This Row],[200D EMA]])/Table2[[#This Row],[200D EMA]]</f>
        <v>0.14380976837144299</v>
      </c>
      <c r="V249">
        <v>0.66455494828462203</v>
      </c>
      <c r="W249">
        <v>768</v>
      </c>
      <c r="X249">
        <v>779.7</v>
      </c>
      <c r="Y249">
        <v>751</v>
      </c>
      <c r="Z249">
        <v>781</v>
      </c>
      <c r="AA249">
        <v>751</v>
      </c>
      <c r="AB249">
        <v>781</v>
      </c>
      <c r="AC249" s="1">
        <f>(Table2[[#This Row],[Close Price]]/Table2[[#This Row],[Day Low]])-1</f>
        <v>5.859375E-3</v>
      </c>
      <c r="AD249" s="1">
        <f>(Table2[[#This Row],[Day High]]/Table2[[#This Row],[Close Price]])-1</f>
        <v>9.3203883495145412E-3</v>
      </c>
      <c r="AE249" s="1">
        <f>(Table2[[#This Row],[Close Price]]/Table2[[#This Row],[Current Week Low]])-1</f>
        <v>2.8628495339547255E-2</v>
      </c>
      <c r="AF249" s="1">
        <f>(Table2[[#This Row],[Current Week High]]/Table2[[#This Row],[Close Price]])-1</f>
        <v>1.1003236245954673E-2</v>
      </c>
      <c r="AG249" s="1">
        <f>(Table2[[#This Row],[Close Price]]/Table2[[#This Row],[Current Month Low]])-1</f>
        <v>2.8628495339547255E-2</v>
      </c>
      <c r="AH249" s="1">
        <f>(Table2[[#This Row],[Current Month High]]/Table2[[#This Row],[Close Price]])-1</f>
        <v>1.1003236245954673E-2</v>
      </c>
      <c r="AI249">
        <v>8.6731391585760598</v>
      </c>
      <c r="AJ249">
        <v>50.2918287937743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-0.04</v>
      </c>
      <c r="AM249" t="s">
        <v>3218</v>
      </c>
      <c r="AN249">
        <v>9.25</v>
      </c>
      <c r="AO249" t="s">
        <v>3219</v>
      </c>
      <c r="AP249">
        <v>5.6440834115530997E-2</v>
      </c>
      <c r="AQ249">
        <f>(Table2[[#This Row],[Sharpe Ratio]]-AVERAGE(Table2[Sharpe Ratio]))/_xlfn.STDEV.P(Table2[Sharpe Ratio])</f>
        <v>-3.0811328060866918E-2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1.1739754759957421</v>
      </c>
      <c r="AS249">
        <f>_xlfn.RANK.AVG(Table2[[#This Row],[1Y Return vs Nifty Z-Score]],Table2[1Y Return vs Nifty Z-Score])</f>
        <v>273</v>
      </c>
      <c r="AT249">
        <f>_xlfn.RANK.AVG(Table2[[#This Row],[6M Return vs Nifty Z-Score]],Table2[6M Return vs Nifty Z-Score])</f>
        <v>186</v>
      </c>
      <c r="AU249">
        <f>_xlfn.RANK.AVG(Table2[[#This Row],[Sharpe Ratio Z-Score]],Table2[Sharpe Ratio Z-Score])</f>
        <v>365</v>
      </c>
      <c r="AV249">
        <f>(Table2[[#This Row],[Rank 1Y]]+Table2[[#This Row],[Rank 6M]]+Table2[[#This Row],[Rank Sharpe]])/3</f>
        <v>274.66666666666669</v>
      </c>
    </row>
    <row r="250" spans="1:48" x14ac:dyDescent="0.3">
      <c r="A250" t="s">
        <v>1267</v>
      </c>
      <c r="B250" t="s">
        <v>1268</v>
      </c>
      <c r="C250" t="s">
        <v>3182</v>
      </c>
      <c r="D250" t="s">
        <v>250</v>
      </c>
      <c r="E250">
        <v>9559.4022370000002</v>
      </c>
      <c r="F250">
        <v>1392.05</v>
      </c>
      <c r="G250">
        <v>37.999248033001102</v>
      </c>
      <c r="H250">
        <f>(Table2[[#This Row],[1Y Return vs Nifty]]-AVERAGE(Table2[1Y Return vs Nifty]))/_xlfn.STDEV.P(Table2[1Y Return vs Nifty])</f>
        <v>0.36880532062636867</v>
      </c>
      <c r="I250">
        <v>-10.603411042433301</v>
      </c>
      <c r="J250">
        <f>(Table2[[#This Row],[1M Return vs Nifty]]-AVERAGE(Table2[1M Return vs Nifty]))/_xlfn.STDEV.P(Table2[1M Return vs Nifty])</f>
        <v>-1.0303058336319619</v>
      </c>
      <c r="K250">
        <v>23.040188601919599</v>
      </c>
      <c r="L250">
        <f>(Table2[[#This Row],[6M Return vs Nifty]]-AVERAGE(Table2[6M Return vs Nifty]))/_xlfn.STDEV.P(Table2[6M Return vs Nifty])</f>
        <v>0.37389950958661911</v>
      </c>
      <c r="M250">
        <v>2.6848933291169601</v>
      </c>
      <c r="N250">
        <f>(Table2[[#This Row],[1W Return vs Nifty]]-AVERAGE(Table2[1W Return vs Nifty]))/_xlfn.STDEV.P(Table2[1W Return vs Nifty])</f>
        <v>-5.6708768864476872E-2</v>
      </c>
      <c r="O250">
        <v>1429.43</v>
      </c>
      <c r="P250">
        <v>1493.6012340765301</v>
      </c>
      <c r="Q250">
        <v>1319.01347365741</v>
      </c>
      <c r="R250">
        <v>46.308327712822802</v>
      </c>
      <c r="S250" s="1">
        <f>(Table2[[#This Row],[Close Price]]-Table2[[#This Row],[20D EMA]])/Table2[[#This Row],[20D EMA]]</f>
        <v>-2.6150283679508692E-2</v>
      </c>
      <c r="T250" s="1">
        <f>(Table2[[#This Row],[Close Price]]-Table2[[#This Row],[50D EMA]])/Table2[[#This Row],[50D EMA]]</f>
        <v>-6.7990861121186505E-2</v>
      </c>
      <c r="U250" s="1">
        <f>(Table2[[#This Row],[Close Price]]-Table2[[#This Row],[200D EMA]])/Table2[[#This Row],[200D EMA]]</f>
        <v>5.5372085123642827E-2</v>
      </c>
      <c r="V250">
        <v>0.49315965912484799</v>
      </c>
      <c r="W250">
        <v>1379.95</v>
      </c>
      <c r="X250">
        <v>1407.95</v>
      </c>
      <c r="Y250">
        <v>1325</v>
      </c>
      <c r="Z250">
        <v>1416</v>
      </c>
      <c r="AA250">
        <v>1325</v>
      </c>
      <c r="AB250">
        <v>1416</v>
      </c>
      <c r="AC250" s="1">
        <f>(Table2[[#This Row],[Close Price]]/Table2[[#This Row],[Day Low]])-1</f>
        <v>8.7684336388997863E-3</v>
      </c>
      <c r="AD250" s="1">
        <f>(Table2[[#This Row],[Day High]]/Table2[[#This Row],[Close Price]])-1</f>
        <v>1.1422003519988566E-2</v>
      </c>
      <c r="AE250" s="1">
        <f>(Table2[[#This Row],[Close Price]]/Table2[[#This Row],[Current Week Low]])-1</f>
        <v>5.0603773584905642E-2</v>
      </c>
      <c r="AF250" s="1">
        <f>(Table2[[#This Row],[Current Week High]]/Table2[[#This Row],[Close Price]])-1</f>
        <v>1.7204841780108504E-2</v>
      </c>
      <c r="AG250" s="1">
        <f>(Table2[[#This Row],[Close Price]]/Table2[[#This Row],[Current Month Low]])-1</f>
        <v>5.0603773584905642E-2</v>
      </c>
      <c r="AH250" s="1">
        <f>(Table2[[#This Row],[Current Month High]]/Table2[[#This Row],[Close Price]])-1</f>
        <v>1.7204841780108504E-2</v>
      </c>
      <c r="AI250">
        <v>35.120864911461503</v>
      </c>
      <c r="AJ250">
        <v>69.762195121951194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0.02</v>
      </c>
      <c r="AM250" t="s">
        <v>3219</v>
      </c>
      <c r="AN250">
        <v>-3.39</v>
      </c>
      <c r="AO250" t="s">
        <v>3218</v>
      </c>
      <c r="AP250">
        <v>2.2450731239289E-2</v>
      </c>
      <c r="AQ250">
        <f>(Table2[[#This Row],[Sharpe Ratio]]-AVERAGE(Table2[Sharpe Ratio]))/_xlfn.STDEV.P(Table2[Sharpe Ratio])</f>
        <v>-0.42534120268050973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193</v>
      </c>
      <c r="AT250">
        <f>_xlfn.RANK.AVG(Table2[[#This Row],[6M Return vs Nifty Z-Score]],Table2[6M Return vs Nifty Z-Score])</f>
        <v>180</v>
      </c>
      <c r="AU250">
        <f>_xlfn.RANK.AVG(Table2[[#This Row],[Sharpe Ratio Z-Score]],Table2[Sharpe Ratio Z-Score])</f>
        <v>452</v>
      </c>
      <c r="AV250">
        <f>(Table2[[#This Row],[Rank 1Y]]+Table2[[#This Row],[Rank 6M]]+Table2[[#This Row],[Rank Sharpe]])/3</f>
        <v>275</v>
      </c>
    </row>
    <row r="251" spans="1:48" x14ac:dyDescent="0.3">
      <c r="A251" t="s">
        <v>2025</v>
      </c>
      <c r="B251" t="s">
        <v>2026</v>
      </c>
      <c r="C251" t="s">
        <v>3187</v>
      </c>
      <c r="D251" t="s">
        <v>285</v>
      </c>
      <c r="E251">
        <v>3415.5823635000002</v>
      </c>
      <c r="F251">
        <v>137.25</v>
      </c>
      <c r="G251">
        <v>23.820500527289902</v>
      </c>
      <c r="H251">
        <f>(Table2[[#This Row],[1Y Return vs Nifty]]-AVERAGE(Table2[1Y Return vs Nifty]))/_xlfn.STDEV.P(Table2[1Y Return vs Nifty])</f>
        <v>9.1976680401046104E-2</v>
      </c>
      <c r="I251">
        <v>-5.6231421852636103</v>
      </c>
      <c r="J251">
        <f>(Table2[[#This Row],[1M Return vs Nifty]]-AVERAGE(Table2[1M Return vs Nifty]))/_xlfn.STDEV.P(Table2[1M Return vs Nifty])</f>
        <v>-0.49368790079745245</v>
      </c>
      <c r="K251">
        <v>40.8669872173231</v>
      </c>
      <c r="L251">
        <f>(Table2[[#This Row],[6M Return vs Nifty]]-AVERAGE(Table2[6M Return vs Nifty]))/_xlfn.STDEV.P(Table2[6M Return vs Nifty])</f>
        <v>0.90160767080311022</v>
      </c>
      <c r="M251">
        <v>4.3390985893770804</v>
      </c>
      <c r="N251">
        <f>(Table2[[#This Row],[1W Return vs Nifty]]-AVERAGE(Table2[1W Return vs Nifty]))/_xlfn.STDEV.P(Table2[1W Return vs Nifty])</f>
        <v>0.27693669011935834</v>
      </c>
      <c r="O251">
        <v>129.34</v>
      </c>
      <c r="P251">
        <v>135.664390494413</v>
      </c>
      <c r="Q251">
        <v>128.27018142839501</v>
      </c>
      <c r="R251">
        <v>77.483291201678895</v>
      </c>
      <c r="S251" s="1">
        <f>(Table2[[#This Row],[Close Price]]-Table2[[#This Row],[20D EMA]])/Table2[[#This Row],[20D EMA]]</f>
        <v>6.1156641410236558E-2</v>
      </c>
      <c r="T251" s="1">
        <f>(Table2[[#This Row],[Close Price]]-Table2[[#This Row],[50D EMA]])/Table2[[#This Row],[50D EMA]]</f>
        <v>1.168773544633513E-2</v>
      </c>
      <c r="U251" s="1">
        <f>(Table2[[#This Row],[Close Price]]-Table2[[#This Row],[200D EMA]])/Table2[[#This Row],[200D EMA]]</f>
        <v>7.0007062215140387E-2</v>
      </c>
      <c r="V251">
        <v>0.53258493478628699</v>
      </c>
      <c r="W251">
        <v>131.4</v>
      </c>
      <c r="X251">
        <v>139.79</v>
      </c>
      <c r="Y251">
        <v>125.6</v>
      </c>
      <c r="Z251">
        <v>139.79</v>
      </c>
      <c r="AA251">
        <v>125.6</v>
      </c>
      <c r="AB251">
        <v>139.79</v>
      </c>
      <c r="AC251" s="1">
        <f>(Table2[[#This Row],[Close Price]]/Table2[[#This Row],[Day Low]])-1</f>
        <v>4.4520547945205324E-2</v>
      </c>
      <c r="AD251" s="1">
        <f>(Table2[[#This Row],[Day High]]/Table2[[#This Row],[Close Price]])-1</f>
        <v>1.8506375227686611E-2</v>
      </c>
      <c r="AE251" s="1">
        <f>(Table2[[#This Row],[Close Price]]/Table2[[#This Row],[Current Week Low]])-1</f>
        <v>9.2754777070063854E-2</v>
      </c>
      <c r="AF251" s="1">
        <f>(Table2[[#This Row],[Current Week High]]/Table2[[#This Row],[Close Price]])-1</f>
        <v>1.8506375227686611E-2</v>
      </c>
      <c r="AG251" s="1">
        <f>(Table2[[#This Row],[Close Price]]/Table2[[#This Row],[Current Month Low]])-1</f>
        <v>9.2754777070063854E-2</v>
      </c>
      <c r="AH251" s="1">
        <f>(Table2[[#This Row],[Current Month High]]/Table2[[#This Row],[Close Price]])-1</f>
        <v>1.8506375227686611E-2</v>
      </c>
      <c r="AI251">
        <v>28.961748633879701</v>
      </c>
      <c r="AJ251">
        <v>68.198529411764696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-0.09</v>
      </c>
      <c r="AM251" t="s">
        <v>3218</v>
      </c>
      <c r="AN251">
        <v>14.46</v>
      </c>
      <c r="AO251" t="s">
        <v>3219</v>
      </c>
      <c r="AP251">
        <v>2.5673526442423E-2</v>
      </c>
      <c r="AQ251">
        <f>(Table2[[#This Row],[Sharpe Ratio]]-AVERAGE(Table2[Sharpe Ratio]))/_xlfn.STDEV.P(Table2[Sharpe Ratio])</f>
        <v>-0.38793357870106082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282</v>
      </c>
      <c r="AT251">
        <f>_xlfn.RANK.AVG(Table2[[#This Row],[6M Return vs Nifty Z-Score]],Table2[6M Return vs Nifty Z-Score])</f>
        <v>105</v>
      </c>
      <c r="AU251">
        <f>_xlfn.RANK.AVG(Table2[[#This Row],[Sharpe Ratio Z-Score]],Table2[Sharpe Ratio Z-Score])</f>
        <v>438</v>
      </c>
      <c r="AV251">
        <f>(Table2[[#This Row],[Rank 1Y]]+Table2[[#This Row],[Rank 6M]]+Table2[[#This Row],[Rank Sharpe]])/3</f>
        <v>275</v>
      </c>
    </row>
    <row r="252" spans="1:48" x14ac:dyDescent="0.3">
      <c r="A252" t="s">
        <v>1328</v>
      </c>
      <c r="B252" t="s">
        <v>1329</v>
      </c>
      <c r="C252" t="s">
        <v>3181</v>
      </c>
      <c r="D252" t="s">
        <v>1330</v>
      </c>
      <c r="E252">
        <v>8853.0447146999995</v>
      </c>
      <c r="F252">
        <v>277.8</v>
      </c>
      <c r="G252">
        <v>25.963851198259999</v>
      </c>
      <c r="H252">
        <f>(Table2[[#This Row],[1Y Return vs Nifty]]-AVERAGE(Table2[1Y Return vs Nifty]))/_xlfn.STDEV.P(Table2[1Y Return vs Nifty])</f>
        <v>0.1338238782252324</v>
      </c>
      <c r="I252">
        <v>3.0932642153533201</v>
      </c>
      <c r="J252">
        <f>(Table2[[#This Row],[1M Return vs Nifty]]-AVERAGE(Table2[1M Return vs Nifty]))/_xlfn.STDEV.P(Table2[1M Return vs Nifty])</f>
        <v>0.4454943238149594</v>
      </c>
      <c r="K252">
        <v>47.486345117538399</v>
      </c>
      <c r="L252">
        <f>(Table2[[#This Row],[6M Return vs Nifty]]-AVERAGE(Table2[6M Return vs Nifty]))/_xlfn.STDEV.P(Table2[6M Return vs Nifty])</f>
        <v>1.0975536317867169</v>
      </c>
      <c r="M252">
        <v>3.9014573367785799</v>
      </c>
      <c r="N252">
        <f>(Table2[[#This Row],[1W Return vs Nifty]]-AVERAGE(Table2[1W Return vs Nifty]))/_xlfn.STDEV.P(Table2[1W Return vs Nifty])</f>
        <v>0.18866649771861216</v>
      </c>
      <c r="O252">
        <v>265.8</v>
      </c>
      <c r="P252">
        <v>260.93843565586701</v>
      </c>
      <c r="Q252">
        <v>231.87155086169099</v>
      </c>
      <c r="R252">
        <v>60.346100339834202</v>
      </c>
      <c r="S252" s="1">
        <f>(Table2[[#This Row],[Close Price]]-Table2[[#This Row],[20D EMA]])/Table2[[#This Row],[20D EMA]]</f>
        <v>4.5146726862302484E-2</v>
      </c>
      <c r="T252" s="1">
        <f>(Table2[[#This Row],[Close Price]]-Table2[[#This Row],[50D EMA]])/Table2[[#This Row],[50D EMA]]</f>
        <v>6.4618937036820853E-2</v>
      </c>
      <c r="U252" s="1">
        <f>(Table2[[#This Row],[Close Price]]-Table2[[#This Row],[200D EMA]])/Table2[[#This Row],[200D EMA]]</f>
        <v>0.19807712057657678</v>
      </c>
      <c r="V252">
        <v>1.0286468310730299</v>
      </c>
      <c r="W252">
        <v>275.2</v>
      </c>
      <c r="X252">
        <v>289.89999999999998</v>
      </c>
      <c r="Y252">
        <v>256.39999999999998</v>
      </c>
      <c r="Z252">
        <v>289.89999999999998</v>
      </c>
      <c r="AA252">
        <v>256.39999999999998</v>
      </c>
      <c r="AB252">
        <v>289.89999999999998</v>
      </c>
      <c r="AC252" s="1">
        <f>(Table2[[#This Row],[Close Price]]/Table2[[#This Row],[Day Low]])-1</f>
        <v>9.4476744186047235E-3</v>
      </c>
      <c r="AD252" s="1">
        <f>(Table2[[#This Row],[Day High]]/Table2[[#This Row],[Close Price]])-1</f>
        <v>4.3556515478761604E-2</v>
      </c>
      <c r="AE252" s="1">
        <f>(Table2[[#This Row],[Close Price]]/Table2[[#This Row],[Current Week Low]])-1</f>
        <v>8.3463338533541487E-2</v>
      </c>
      <c r="AF252" s="1">
        <f>(Table2[[#This Row],[Current Week High]]/Table2[[#This Row],[Close Price]])-1</f>
        <v>4.3556515478761604E-2</v>
      </c>
      <c r="AG252" s="1">
        <f>(Table2[[#This Row],[Close Price]]/Table2[[#This Row],[Current Month Low]])-1</f>
        <v>8.3463338533541487E-2</v>
      </c>
      <c r="AH252" s="1">
        <f>(Table2[[#This Row],[Current Month High]]/Table2[[#This Row],[Close Price]])-1</f>
        <v>4.3556515478761604E-2</v>
      </c>
      <c r="AI252">
        <v>4.3556515478761604</v>
      </c>
      <c r="AJ252">
        <v>63.7971698113207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0.16</v>
      </c>
      <c r="AM252" t="s">
        <v>3219</v>
      </c>
      <c r="AN252">
        <v>4.16</v>
      </c>
      <c r="AO252" t="s">
        <v>3219</v>
      </c>
      <c r="AP252">
        <v>1.7518932076376E-2</v>
      </c>
      <c r="AQ252">
        <f>(Table2[[#This Row],[Sharpe Ratio]]-AVERAGE(Table2[Sharpe Ratio]))/_xlfn.STDEV.P(Table2[Sharpe Ratio])</f>
        <v>-0.48258557503436145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1.3829527565111595</v>
      </c>
      <c r="AS252">
        <f>_xlfn.RANK.AVG(Table2[[#This Row],[1Y Return vs Nifty Z-Score]],Table2[1Y Return vs Nifty Z-Score])</f>
        <v>267</v>
      </c>
      <c r="AT252">
        <f>_xlfn.RANK.AVG(Table2[[#This Row],[6M Return vs Nifty Z-Score]],Table2[6M Return vs Nifty Z-Score])</f>
        <v>86</v>
      </c>
      <c r="AU252">
        <f>_xlfn.RANK.AVG(Table2[[#This Row],[Sharpe Ratio Z-Score]],Table2[Sharpe Ratio Z-Score])</f>
        <v>473</v>
      </c>
      <c r="AV252">
        <f>(Table2[[#This Row],[Rank 1Y]]+Table2[[#This Row],[Rank 6M]]+Table2[[#This Row],[Rank Sharpe]])/3</f>
        <v>275.33333333333331</v>
      </c>
    </row>
    <row r="253" spans="1:48" x14ac:dyDescent="0.3">
      <c r="A253" t="s">
        <v>1701</v>
      </c>
      <c r="B253" t="s">
        <v>1702</v>
      </c>
      <c r="C253" t="s">
        <v>3177</v>
      </c>
      <c r="D253" t="s">
        <v>255</v>
      </c>
      <c r="E253">
        <v>5299.9641342550003</v>
      </c>
      <c r="F253">
        <v>616.65</v>
      </c>
      <c r="G253">
        <v>39.314420626011902</v>
      </c>
      <c r="H253">
        <f>(Table2[[#This Row],[1Y Return vs Nifty]]-AVERAGE(Table2[1Y Return vs Nifty]))/_xlfn.STDEV.P(Table2[1Y Return vs Nifty])</f>
        <v>0.3944830076320891</v>
      </c>
      <c r="I253">
        <v>-12.0112282057347</v>
      </c>
      <c r="J253">
        <f>(Table2[[#This Row],[1M Return vs Nifty]]-AVERAGE(Table2[1M Return vs Nifty]))/_xlfn.STDEV.P(Table2[1M Return vs Nifty])</f>
        <v>-1.1819964265790002</v>
      </c>
      <c r="K253">
        <v>41.764780515234698</v>
      </c>
      <c r="L253">
        <f>(Table2[[#This Row],[6M Return vs Nifty]]-AVERAGE(Table2[6M Return vs Nifty]))/_xlfn.STDEV.P(Table2[6M Return vs Nifty])</f>
        <v>0.92818411117328692</v>
      </c>
      <c r="M253">
        <v>0.63783258552852395</v>
      </c>
      <c r="N253">
        <f>(Table2[[#This Row],[1W Return vs Nifty]]-AVERAGE(Table2[1W Return vs Nifty]))/_xlfn.STDEV.P(Table2[1W Return vs Nifty])</f>
        <v>-0.469591340193597</v>
      </c>
      <c r="O253">
        <v>613.77</v>
      </c>
      <c r="P253">
        <v>599.96085278998703</v>
      </c>
      <c r="Q253">
        <v>506.15050913988603</v>
      </c>
      <c r="R253">
        <v>56.234265224574003</v>
      </c>
      <c r="S253" s="1">
        <f>(Table2[[#This Row],[Close Price]]-Table2[[#This Row],[20D EMA]])/Table2[[#This Row],[20D EMA]]</f>
        <v>4.6923114521726303E-3</v>
      </c>
      <c r="T253" s="1">
        <f>(Table2[[#This Row],[Close Price]]-Table2[[#This Row],[50D EMA]])/Table2[[#This Row],[50D EMA]]</f>
        <v>2.7817060283856374E-2</v>
      </c>
      <c r="U253" s="1">
        <f>(Table2[[#This Row],[Close Price]]-Table2[[#This Row],[200D EMA]])/Table2[[#This Row],[200D EMA]]</f>
        <v>0.21831350332510471</v>
      </c>
      <c r="V253">
        <v>0.50665075142629701</v>
      </c>
      <c r="W253">
        <v>609</v>
      </c>
      <c r="X253">
        <v>620</v>
      </c>
      <c r="Y253">
        <v>594.65</v>
      </c>
      <c r="Z253">
        <v>620</v>
      </c>
      <c r="AA253">
        <v>594.65</v>
      </c>
      <c r="AB253">
        <v>620</v>
      </c>
      <c r="AC253" s="1">
        <f>(Table2[[#This Row],[Close Price]]/Table2[[#This Row],[Day Low]])-1</f>
        <v>1.2561576354679804E-2</v>
      </c>
      <c r="AD253" s="1">
        <f>(Table2[[#This Row],[Day High]]/Table2[[#This Row],[Close Price]])-1</f>
        <v>5.4325792588989508E-3</v>
      </c>
      <c r="AE253" s="1">
        <f>(Table2[[#This Row],[Close Price]]/Table2[[#This Row],[Current Week Low]])-1</f>
        <v>3.6996552593962839E-2</v>
      </c>
      <c r="AF253" s="1">
        <f>(Table2[[#This Row],[Current Week High]]/Table2[[#This Row],[Close Price]])-1</f>
        <v>5.4325792588989508E-3</v>
      </c>
      <c r="AG253" s="1">
        <f>(Table2[[#This Row],[Close Price]]/Table2[[#This Row],[Current Month Low]])-1</f>
        <v>3.6996552593962839E-2</v>
      </c>
      <c r="AH253" s="1">
        <f>(Table2[[#This Row],[Current Month High]]/Table2[[#This Row],[Close Price]])-1</f>
        <v>5.4325792588989508E-3</v>
      </c>
      <c r="AI253">
        <v>12.3814157139382</v>
      </c>
      <c r="AJ253">
        <v>71.2916666666666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0.11</v>
      </c>
      <c r="AM253" t="s">
        <v>3219</v>
      </c>
      <c r="AN253">
        <v>1.26</v>
      </c>
      <c r="AO253" t="s">
        <v>3219</v>
      </c>
      <c r="AQ253">
        <f>(Table2[[#This Row],[Sharpe Ratio]]-AVERAGE(Table2[Sharpe Ratio]))/_xlfn.STDEV.P(Table2[Sharpe Ratio])</f>
        <v>-0.68593129895665506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-1.0148519469238761</v>
      </c>
      <c r="AS253">
        <f>_xlfn.RANK.AVG(Table2[[#This Row],[1Y Return vs Nifty Z-Score]],Table2[1Y Return vs Nifty Z-Score])</f>
        <v>187</v>
      </c>
      <c r="AT253">
        <f>_xlfn.RANK.AVG(Table2[[#This Row],[6M Return vs Nifty Z-Score]],Table2[6M Return vs Nifty Z-Score])</f>
        <v>101</v>
      </c>
      <c r="AU253">
        <f>_xlfn.RANK.AVG(Table2[[#This Row],[Sharpe Ratio Z-Score]],Table2[Sharpe Ratio Z-Score])</f>
        <v>539.5</v>
      </c>
      <c r="AV253">
        <f>(Table2[[#This Row],[Rank 1Y]]+Table2[[#This Row],[Rank 6M]]+Table2[[#This Row],[Rank Sharpe]])/3</f>
        <v>275.83333333333331</v>
      </c>
    </row>
    <row r="254" spans="1:48" x14ac:dyDescent="0.3">
      <c r="A254" t="s">
        <v>349</v>
      </c>
      <c r="B254" t="s">
        <v>350</v>
      </c>
      <c r="C254" t="s">
        <v>3173</v>
      </c>
      <c r="D254" t="s">
        <v>37</v>
      </c>
      <c r="E254">
        <v>72246.191999999995</v>
      </c>
      <c r="F254">
        <v>411.8</v>
      </c>
      <c r="G254">
        <v>12.207249816529</v>
      </c>
      <c r="H254">
        <f>(Table2[[#This Row],[1Y Return vs Nifty]]-AVERAGE(Table2[1Y Return vs Nifty]))/_xlfn.STDEV.P(Table2[1Y Return vs Nifty])</f>
        <v>-0.13476269848702191</v>
      </c>
      <c r="I254">
        <v>8.6855966949038397</v>
      </c>
      <c r="J254">
        <f>(Table2[[#This Row],[1M Return vs Nifty]]-AVERAGE(Table2[1M Return vs Nifty]))/_xlfn.STDEV.P(Table2[1M Return vs Nifty])</f>
        <v>1.0480613700858585</v>
      </c>
      <c r="K254">
        <v>5.95543264472429</v>
      </c>
      <c r="L254">
        <f>(Table2[[#This Row],[6M Return vs Nifty]]-AVERAGE(Table2[6M Return vs Nifty]))/_xlfn.STDEV.P(Table2[6M Return vs Nifty])</f>
        <v>-0.13184273530606899</v>
      </c>
      <c r="M254">
        <v>1.29038867745856</v>
      </c>
      <c r="N254">
        <f>(Table2[[#This Row],[1W Return vs Nifty]]-AVERAGE(Table2[1W Return vs Nifty]))/_xlfn.STDEV.P(Table2[1W Return vs Nifty])</f>
        <v>-0.33797383054400354</v>
      </c>
      <c r="O254">
        <v>387.2</v>
      </c>
      <c r="P254">
        <v>383.490394474129</v>
      </c>
      <c r="Q254">
        <v>364.36933940965201</v>
      </c>
      <c r="R254">
        <v>78.7276525684495</v>
      </c>
      <c r="S254" s="1">
        <f>(Table2[[#This Row],[Close Price]]-Table2[[#This Row],[20D EMA]])/Table2[[#This Row],[20D EMA]]</f>
        <v>6.3533057851239735E-2</v>
      </c>
      <c r="T254" s="1">
        <f>(Table2[[#This Row],[Close Price]]-Table2[[#This Row],[50D EMA]])/Table2[[#This Row],[50D EMA]]</f>
        <v>7.3820898603448135E-2</v>
      </c>
      <c r="U254" s="1">
        <f>(Table2[[#This Row],[Close Price]]-Table2[[#This Row],[200D EMA]])/Table2[[#This Row],[200D EMA]]</f>
        <v>0.13017193122559306</v>
      </c>
      <c r="V254">
        <v>0.87875817930941302</v>
      </c>
      <c r="W254">
        <v>407.8</v>
      </c>
      <c r="X254">
        <v>417.65</v>
      </c>
      <c r="Y254">
        <v>397.05</v>
      </c>
      <c r="Z254">
        <v>417.65</v>
      </c>
      <c r="AA254">
        <v>397.05</v>
      </c>
      <c r="AB254">
        <v>417.65</v>
      </c>
      <c r="AC254" s="1">
        <f>(Table2[[#This Row],[Close Price]]/Table2[[#This Row],[Day Low]])-1</f>
        <v>9.8087297694948727E-3</v>
      </c>
      <c r="AD254" s="1">
        <f>(Table2[[#This Row],[Day High]]/Table2[[#This Row],[Close Price]])-1</f>
        <v>1.4205925206410841E-2</v>
      </c>
      <c r="AE254" s="1">
        <f>(Table2[[#This Row],[Close Price]]/Table2[[#This Row],[Current Week Low]])-1</f>
        <v>3.7148973680896535E-2</v>
      </c>
      <c r="AF254" s="1">
        <f>(Table2[[#This Row],[Current Week High]]/Table2[[#This Row],[Close Price]])-1</f>
        <v>1.4205925206410841E-2</v>
      </c>
      <c r="AG254" s="1">
        <f>(Table2[[#This Row],[Close Price]]/Table2[[#This Row],[Current Month Low]])-1</f>
        <v>3.7148973680896535E-2</v>
      </c>
      <c r="AH254" s="1">
        <f>(Table2[[#This Row],[Current Month High]]/Table2[[#This Row],[Close Price]])-1</f>
        <v>1.4205925206410841E-2</v>
      </c>
      <c r="AI254">
        <v>13.598834385624</v>
      </c>
      <c r="AJ254">
        <v>40.7141636767469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0.02</v>
      </c>
      <c r="AM254" t="s">
        <v>3219</v>
      </c>
      <c r="AN254">
        <v>16.260000000000002</v>
      </c>
      <c r="AO254" t="s">
        <v>3219</v>
      </c>
      <c r="AP254">
        <v>0.123470110995323</v>
      </c>
      <c r="AQ254">
        <f>(Table2[[#This Row],[Sharpe Ratio]]-AVERAGE(Table2[Sharpe Ratio]))/_xlfn.STDEV.P(Table2[Sharpe Ratio])</f>
        <v>0.74721080089579217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1.1906929066445562</v>
      </c>
      <c r="AS254">
        <f>_xlfn.RANK.AVG(Table2[[#This Row],[1Y Return vs Nifty Z-Score]],Table2[1Y Return vs Nifty Z-Score])</f>
        <v>348</v>
      </c>
      <c r="AT254">
        <f>_xlfn.RANK.AVG(Table2[[#This Row],[6M Return vs Nifty Z-Score]],Table2[6M Return vs Nifty Z-Score])</f>
        <v>333</v>
      </c>
      <c r="AU254">
        <f>_xlfn.RANK.AVG(Table2[[#This Row],[Sharpe Ratio Z-Score]],Table2[Sharpe Ratio Z-Score])</f>
        <v>159</v>
      </c>
      <c r="AV254">
        <f>(Table2[[#This Row],[Rank 1Y]]+Table2[[#This Row],[Rank 6M]]+Table2[[#This Row],[Rank Sharpe]])/3</f>
        <v>280</v>
      </c>
    </row>
    <row r="255" spans="1:48" x14ac:dyDescent="0.3">
      <c r="A255" t="s">
        <v>1814</v>
      </c>
      <c r="B255" t="s">
        <v>1815</v>
      </c>
      <c r="C255" t="s">
        <v>3181</v>
      </c>
      <c r="D255" t="s">
        <v>271</v>
      </c>
      <c r="E255">
        <v>4429.9366212300001</v>
      </c>
      <c r="F255">
        <v>190.55</v>
      </c>
      <c r="G255">
        <v>17.219314770938102</v>
      </c>
      <c r="H255">
        <f>(Table2[[#This Row],[1Y Return vs Nifty]]-AVERAGE(Table2[1Y Return vs Nifty]))/_xlfn.STDEV.P(Table2[1Y Return vs Nifty])</f>
        <v>-3.6906161758993805E-2</v>
      </c>
      <c r="I255">
        <v>-0.636992426581663</v>
      </c>
      <c r="J255">
        <f>(Table2[[#This Row],[1M Return vs Nifty]]-AVERAGE(Table2[1M Return vs Nifty]))/_xlfn.STDEV.P(Table2[1M Return vs Nifty])</f>
        <v>4.3563692046830811E-2</v>
      </c>
      <c r="K255">
        <v>52.890526288393097</v>
      </c>
      <c r="L255">
        <f>(Table2[[#This Row],[6M Return vs Nifty]]-AVERAGE(Table2[6M Return vs Nifty]))/_xlfn.STDEV.P(Table2[6M Return vs Nifty])</f>
        <v>1.2575279810839797</v>
      </c>
      <c r="M255">
        <v>3.7394187865289799</v>
      </c>
      <c r="N255">
        <f>(Table2[[#This Row],[1W Return vs Nifty]]-AVERAGE(Table2[1W Return vs Nifty]))/_xlfn.STDEV.P(Table2[1W Return vs Nifty])</f>
        <v>0.15598408050600959</v>
      </c>
      <c r="O255">
        <v>181.52</v>
      </c>
      <c r="P255">
        <v>178.68139040150501</v>
      </c>
      <c r="Q255">
        <v>162.681802418426</v>
      </c>
      <c r="R255">
        <v>66.816841875526507</v>
      </c>
      <c r="S255" s="1">
        <f>(Table2[[#This Row],[Close Price]]-Table2[[#This Row],[20D EMA]])/Table2[[#This Row],[20D EMA]]</f>
        <v>4.9746584398413403E-2</v>
      </c>
      <c r="T255" s="1">
        <f>(Table2[[#This Row],[Close Price]]-Table2[[#This Row],[50D EMA]])/Table2[[#This Row],[50D EMA]]</f>
        <v>6.6423311189966153E-2</v>
      </c>
      <c r="U255" s="1">
        <f>(Table2[[#This Row],[Close Price]]-Table2[[#This Row],[200D EMA]])/Table2[[#This Row],[200D EMA]]</f>
        <v>0.17130494724846707</v>
      </c>
      <c r="V255">
        <v>0.81461177875363699</v>
      </c>
      <c r="W255">
        <v>187.2</v>
      </c>
      <c r="X255">
        <v>192.4</v>
      </c>
      <c r="Y255">
        <v>187.2</v>
      </c>
      <c r="Z255">
        <v>196.7</v>
      </c>
      <c r="AA255">
        <v>187.2</v>
      </c>
      <c r="AB255">
        <v>196.7</v>
      </c>
      <c r="AC255" s="1">
        <f>(Table2[[#This Row],[Close Price]]/Table2[[#This Row],[Day Low]])-1</f>
        <v>1.7895299145299193E-2</v>
      </c>
      <c r="AD255" s="1">
        <f>(Table2[[#This Row],[Day High]]/Table2[[#This Row],[Close Price]])-1</f>
        <v>9.7087378640776656E-3</v>
      </c>
      <c r="AE255" s="1">
        <f>(Table2[[#This Row],[Close Price]]/Table2[[#This Row],[Current Week Low]])-1</f>
        <v>1.7895299145299193E-2</v>
      </c>
      <c r="AF255" s="1">
        <f>(Table2[[#This Row],[Current Week High]]/Table2[[#This Row],[Close Price]])-1</f>
        <v>3.2274993440041921E-2</v>
      </c>
      <c r="AG255" s="1">
        <f>(Table2[[#This Row],[Close Price]]/Table2[[#This Row],[Current Month Low]])-1</f>
        <v>1.7895299145299193E-2</v>
      </c>
      <c r="AH255" s="1">
        <f>(Table2[[#This Row],[Current Month High]]/Table2[[#This Row],[Close Price]])-1</f>
        <v>3.2274993440041921E-2</v>
      </c>
      <c r="AI255">
        <v>4.6654421411702804</v>
      </c>
      <c r="AJ255">
        <v>70.0580098170459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0.15</v>
      </c>
      <c r="AM255" t="s">
        <v>3219</v>
      </c>
      <c r="AN255">
        <v>17.72</v>
      </c>
      <c r="AO255" t="s">
        <v>3219</v>
      </c>
      <c r="AP255">
        <v>2.1635188769783001E-2</v>
      </c>
      <c r="AQ255">
        <f>(Table2[[#This Row],[Sharpe Ratio]]-AVERAGE(Table2[Sharpe Ratio]))/_xlfn.STDEV.P(Table2[Sharpe Ratio])</f>
        <v>-0.43480736609321574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0.98536222578461041</v>
      </c>
      <c r="AS255">
        <f>_xlfn.RANK.AVG(Table2[[#This Row],[1Y Return vs Nifty Z-Score]],Table2[1Y Return vs Nifty Z-Score])</f>
        <v>318</v>
      </c>
      <c r="AT255">
        <f>_xlfn.RANK.AVG(Table2[[#This Row],[6M Return vs Nifty Z-Score]],Table2[6M Return vs Nifty Z-Score])</f>
        <v>74</v>
      </c>
      <c r="AU255">
        <f>_xlfn.RANK.AVG(Table2[[#This Row],[Sharpe Ratio Z-Score]],Table2[Sharpe Ratio Z-Score])</f>
        <v>453</v>
      </c>
      <c r="AV255">
        <f>(Table2[[#This Row],[Rank 1Y]]+Table2[[#This Row],[Rank 6M]]+Table2[[#This Row],[Rank Sharpe]])/3</f>
        <v>281.66666666666669</v>
      </c>
    </row>
    <row r="256" spans="1:48" x14ac:dyDescent="0.3">
      <c r="A256" t="s">
        <v>167</v>
      </c>
      <c r="B256" t="s">
        <v>168</v>
      </c>
      <c r="C256" t="s">
        <v>3181</v>
      </c>
      <c r="D256" t="s">
        <v>169</v>
      </c>
      <c r="E256">
        <v>162410.81676749999</v>
      </c>
      <c r="F256">
        <v>7664.2</v>
      </c>
      <c r="G256">
        <v>44.496025542942697</v>
      </c>
      <c r="H256">
        <f>(Table2[[#This Row],[1Y Return vs Nifty]]-AVERAGE(Table2[1Y Return vs Nifty]))/_xlfn.STDEV.P(Table2[1Y Return vs Nifty])</f>
        <v>0.49564967575711311</v>
      </c>
      <c r="I256">
        <v>7.9554634141734498E-2</v>
      </c>
      <c r="J256">
        <f>(Table2[[#This Row],[1M Return vs Nifty]]-AVERAGE(Table2[1M Return vs Nifty]))/_xlfn.STDEV.P(Table2[1M Return vs Nifty])</f>
        <v>0.12077076932148086</v>
      </c>
      <c r="K256">
        <v>-11.835906216187499</v>
      </c>
      <c r="L256">
        <f>(Table2[[#This Row],[6M Return vs Nifty]]-AVERAGE(Table2[6M Return vs Nifty]))/_xlfn.STDEV.P(Table2[6M Return vs Nifty])</f>
        <v>-0.65850121832493691</v>
      </c>
      <c r="M256">
        <v>2.07479614155447</v>
      </c>
      <c r="N256">
        <f>(Table2[[#This Row],[1W Return vs Nifty]]-AVERAGE(Table2[1W Return vs Nifty]))/_xlfn.STDEV.P(Table2[1W Return vs Nifty])</f>
        <v>-0.17976251621927927</v>
      </c>
      <c r="O256">
        <v>7329.51</v>
      </c>
      <c r="P256">
        <v>7506.2477433399999</v>
      </c>
      <c r="Q256">
        <v>7138.6601733868201</v>
      </c>
      <c r="R256">
        <v>73.393076352178795</v>
      </c>
      <c r="S256" s="1">
        <f>(Table2[[#This Row],[Close Price]]-Table2[[#This Row],[20D EMA]])/Table2[[#This Row],[20D EMA]]</f>
        <v>4.5663352666139974E-2</v>
      </c>
      <c r="T256" s="1">
        <f>(Table2[[#This Row],[Close Price]]-Table2[[#This Row],[50D EMA]])/Table2[[#This Row],[50D EMA]]</f>
        <v>2.104277157653699E-2</v>
      </c>
      <c r="U256" s="1">
        <f>(Table2[[#This Row],[Close Price]]-Table2[[#This Row],[200D EMA]])/Table2[[#This Row],[200D EMA]]</f>
        <v>7.3618832364707718E-2</v>
      </c>
      <c r="V256">
        <v>1.0472979256428301</v>
      </c>
      <c r="W256">
        <v>7575</v>
      </c>
      <c r="X256">
        <v>7722.5</v>
      </c>
      <c r="Y256">
        <v>7340.05</v>
      </c>
      <c r="Z256">
        <v>7722.5</v>
      </c>
      <c r="AA256">
        <v>7340.05</v>
      </c>
      <c r="AB256">
        <v>7722.5</v>
      </c>
      <c r="AC256" s="1">
        <f>(Table2[[#This Row],[Close Price]]/Table2[[#This Row],[Day Low]])-1</f>
        <v>1.1775577557755712E-2</v>
      </c>
      <c r="AD256" s="1">
        <f>(Table2[[#This Row],[Day High]]/Table2[[#This Row],[Close Price]])-1</f>
        <v>7.6067952297695918E-3</v>
      </c>
      <c r="AE256" s="1">
        <f>(Table2[[#This Row],[Close Price]]/Table2[[#This Row],[Current Week Low]])-1</f>
        <v>4.416182451073225E-2</v>
      </c>
      <c r="AF256" s="1">
        <f>(Table2[[#This Row],[Current Week High]]/Table2[[#This Row],[Close Price]])-1</f>
        <v>7.6067952297695918E-3</v>
      </c>
      <c r="AG256" s="1">
        <f>(Table2[[#This Row],[Close Price]]/Table2[[#This Row],[Current Month Low]])-1</f>
        <v>4.416182451073225E-2</v>
      </c>
      <c r="AH256" s="1">
        <f>(Table2[[#This Row],[Current Month High]]/Table2[[#This Row],[Close Price]])-1</f>
        <v>7.6067952297695918E-3</v>
      </c>
      <c r="AI256">
        <v>19.385584927324398</v>
      </c>
      <c r="AJ256">
        <v>76.582263898808804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0.05</v>
      </c>
      <c r="AM256" t="s">
        <v>3219</v>
      </c>
      <c r="AN256">
        <v>14.73</v>
      </c>
      <c r="AO256" t="s">
        <v>3219</v>
      </c>
      <c r="AP256">
        <v>0.14813782843376599</v>
      </c>
      <c r="AQ256">
        <f>(Table2[[#This Row],[Sharpe Ratio]]-AVERAGE(Table2[Sharpe Ratio]))/_xlfn.STDEV.P(Table2[Sharpe Ratio])</f>
        <v>1.0335338962855434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166</v>
      </c>
      <c r="AT256">
        <f>_xlfn.RANK.AVG(Table2[[#This Row],[6M Return vs Nifty Z-Score]],Table2[6M Return vs Nifty Z-Score])</f>
        <v>567</v>
      </c>
      <c r="AU256">
        <f>_xlfn.RANK.AVG(Table2[[#This Row],[Sharpe Ratio Z-Score]],Table2[Sharpe Ratio Z-Score])</f>
        <v>114</v>
      </c>
      <c r="AV256">
        <f>(Table2[[#This Row],[Rank 1Y]]+Table2[[#This Row],[Rank 6M]]+Table2[[#This Row],[Rank Sharpe]])/3</f>
        <v>282.33333333333331</v>
      </c>
    </row>
    <row r="257" spans="1:48" x14ac:dyDescent="0.3">
      <c r="A257" t="s">
        <v>1211</v>
      </c>
      <c r="B257" t="s">
        <v>1212</v>
      </c>
      <c r="C257" t="s">
        <v>3185</v>
      </c>
      <c r="D257" t="s">
        <v>943</v>
      </c>
      <c r="E257">
        <v>10154.761809324</v>
      </c>
      <c r="F257">
        <v>210.5</v>
      </c>
      <c r="G257">
        <v>19.162058711670301</v>
      </c>
      <c r="H257">
        <f>(Table2[[#This Row],[1Y Return vs Nifty]]-AVERAGE(Table2[1Y Return vs Nifty]))/_xlfn.STDEV.P(Table2[1Y Return vs Nifty])</f>
        <v>1.0243510174168555E-3</v>
      </c>
      <c r="I257">
        <v>5.43597442138093</v>
      </c>
      <c r="J257">
        <f>(Table2[[#This Row],[1M Return vs Nifty]]-AVERAGE(Table2[1M Return vs Nifty]))/_xlfn.STDEV.P(Table2[1M Return vs Nifty])</f>
        <v>0.6979185089428448</v>
      </c>
      <c r="K257">
        <v>4.6450997482704502E-2</v>
      </c>
      <c r="L257">
        <f>(Table2[[#This Row],[6M Return vs Nifty]]-AVERAGE(Table2[6M Return vs Nifty]))/_xlfn.STDEV.P(Table2[6M Return vs Nifty])</f>
        <v>-0.3067601675944166</v>
      </c>
      <c r="M257">
        <v>3.4147146408695201</v>
      </c>
      <c r="N257">
        <f>(Table2[[#This Row],[1W Return vs Nifty]]-AVERAGE(Table2[1W Return vs Nifty]))/_xlfn.STDEV.P(Table2[1W Return vs Nifty])</f>
        <v>9.0492774006676546E-2</v>
      </c>
      <c r="O257">
        <v>202.86</v>
      </c>
      <c r="P257">
        <v>200.89009025135701</v>
      </c>
      <c r="Q257">
        <v>195.13709600947601</v>
      </c>
      <c r="R257">
        <v>78.155631261337106</v>
      </c>
      <c r="S257" s="1">
        <f>(Table2[[#This Row],[Close Price]]-Table2[[#This Row],[20D EMA]])/Table2[[#This Row],[20D EMA]]</f>
        <v>3.7661441388149391E-2</v>
      </c>
      <c r="T257" s="1">
        <f>(Table2[[#This Row],[Close Price]]-Table2[[#This Row],[50D EMA]])/Table2[[#This Row],[50D EMA]]</f>
        <v>4.783665404609512E-2</v>
      </c>
      <c r="U257" s="1">
        <f>(Table2[[#This Row],[Close Price]]-Table2[[#This Row],[200D EMA]])/Table2[[#This Row],[200D EMA]]</f>
        <v>7.8728772256495785E-2</v>
      </c>
      <c r="V257">
        <v>0.71034760034385802</v>
      </c>
      <c r="W257">
        <v>209.53</v>
      </c>
      <c r="X257">
        <v>218.9</v>
      </c>
      <c r="Y257">
        <v>205.23</v>
      </c>
      <c r="Z257">
        <v>218.9</v>
      </c>
      <c r="AA257">
        <v>205.23</v>
      </c>
      <c r="AB257">
        <v>218.9</v>
      </c>
      <c r="AC257" s="1">
        <f>(Table2[[#This Row],[Close Price]]/Table2[[#This Row],[Day Low]])-1</f>
        <v>4.6294086765619191E-3</v>
      </c>
      <c r="AD257" s="1">
        <f>(Table2[[#This Row],[Day High]]/Table2[[#This Row],[Close Price]])-1</f>
        <v>3.9904988123515395E-2</v>
      </c>
      <c r="AE257" s="1">
        <f>(Table2[[#This Row],[Close Price]]/Table2[[#This Row],[Current Week Low]])-1</f>
        <v>2.5678507040880927E-2</v>
      </c>
      <c r="AF257" s="1">
        <f>(Table2[[#This Row],[Current Week High]]/Table2[[#This Row],[Close Price]])-1</f>
        <v>3.9904988123515395E-2</v>
      </c>
      <c r="AG257" s="1">
        <f>(Table2[[#This Row],[Close Price]]/Table2[[#This Row],[Current Month Low]])-1</f>
        <v>2.5678507040880927E-2</v>
      </c>
      <c r="AH257" s="1">
        <f>(Table2[[#This Row],[Current Month High]]/Table2[[#This Row],[Close Price]])-1</f>
        <v>3.9904988123515395E-2</v>
      </c>
      <c r="AI257">
        <v>25.415676959619901</v>
      </c>
      <c r="AJ257">
        <v>56.273199703043801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0.01</v>
      </c>
      <c r="AM257" t="s">
        <v>3219</v>
      </c>
      <c r="AN257">
        <v>10.47</v>
      </c>
      <c r="AO257" t="s">
        <v>3219</v>
      </c>
      <c r="AP257">
        <v>0.129157644989742</v>
      </c>
      <c r="AQ257">
        <f>(Table2[[#This Row],[Sharpe Ratio]]-AVERAGE(Table2[Sharpe Ratio]))/_xlfn.STDEV.P(Table2[Sharpe Ratio])</f>
        <v>0.81322713753010989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1.2959026039026316</v>
      </c>
      <c r="AS257">
        <f>_xlfn.RANK.AVG(Table2[[#This Row],[1Y Return vs Nifty Z-Score]],Table2[1Y Return vs Nifty Z-Score])</f>
        <v>303</v>
      </c>
      <c r="AT257">
        <f>_xlfn.RANK.AVG(Table2[[#This Row],[6M Return vs Nifty Z-Score]],Table2[6M Return vs Nifty Z-Score])</f>
        <v>401</v>
      </c>
      <c r="AU257">
        <f>_xlfn.RANK.AVG(Table2[[#This Row],[Sharpe Ratio Z-Score]],Table2[Sharpe Ratio Z-Score])</f>
        <v>143</v>
      </c>
      <c r="AV257">
        <f>(Table2[[#This Row],[Rank 1Y]]+Table2[[#This Row],[Rank 6M]]+Table2[[#This Row],[Rank Sharpe]])/3</f>
        <v>282.33333333333331</v>
      </c>
    </row>
    <row r="258" spans="1:48" x14ac:dyDescent="0.3">
      <c r="A258" t="s">
        <v>229</v>
      </c>
      <c r="B258" t="s">
        <v>230</v>
      </c>
      <c r="C258" t="s">
        <v>3179</v>
      </c>
      <c r="D258" t="s">
        <v>60</v>
      </c>
      <c r="E258">
        <v>113150.76603076</v>
      </c>
      <c r="F258">
        <v>648.4</v>
      </c>
      <c r="G258">
        <v>33.184878105640301</v>
      </c>
      <c r="H258">
        <f>(Table2[[#This Row],[1Y Return vs Nifty]]-AVERAGE(Table2[1Y Return vs Nifty]))/_xlfn.STDEV.P(Table2[1Y Return vs Nifty])</f>
        <v>0.2748086202833982</v>
      </c>
      <c r="I258">
        <v>-7.7899341355622198</v>
      </c>
      <c r="J258">
        <f>(Table2[[#This Row],[1M Return vs Nifty]]-AVERAGE(Table2[1M Return vs Nifty]))/_xlfn.STDEV.P(Table2[1M Return vs Nifty])</f>
        <v>-0.72715710709899439</v>
      </c>
      <c r="K258">
        <v>5.3851366883802996</v>
      </c>
      <c r="L258">
        <f>(Table2[[#This Row],[6M Return vs Nifty]]-AVERAGE(Table2[6M Return vs Nifty]))/_xlfn.STDEV.P(Table2[6M Return vs Nifty])</f>
        <v>-0.14872461280770002</v>
      </c>
      <c r="M258">
        <v>-3.6268165486707602</v>
      </c>
      <c r="N258">
        <f>(Table2[[#This Row],[1W Return vs Nifty]]-AVERAGE(Table2[1W Return vs Nifty]))/_xlfn.STDEV.P(Table2[1W Return vs Nifty])</f>
        <v>-1.3297511111528493</v>
      </c>
      <c r="O258">
        <v>677.03</v>
      </c>
      <c r="P258">
        <v>691.95863969101197</v>
      </c>
      <c r="Q258">
        <v>639.39573775081101</v>
      </c>
      <c r="R258">
        <v>33.374235342245697</v>
      </c>
      <c r="S258" s="1">
        <f>(Table2[[#This Row],[Close Price]]-Table2[[#This Row],[20D EMA]])/Table2[[#This Row],[20D EMA]]</f>
        <v>-4.228763865707575E-2</v>
      </c>
      <c r="T258" s="1">
        <f>(Table2[[#This Row],[Close Price]]-Table2[[#This Row],[50D EMA]])/Table2[[#This Row],[50D EMA]]</f>
        <v>-6.2949773573840656E-2</v>
      </c>
      <c r="U258" s="1">
        <f>(Table2[[#This Row],[Close Price]]-Table2[[#This Row],[200D EMA]])/Table2[[#This Row],[200D EMA]]</f>
        <v>1.4082455852557093E-2</v>
      </c>
      <c r="V258">
        <v>1.0829726971513101</v>
      </c>
      <c r="W258">
        <v>640.25</v>
      </c>
      <c r="X258">
        <v>654</v>
      </c>
      <c r="Y258">
        <v>640.25</v>
      </c>
      <c r="Z258">
        <v>660.2</v>
      </c>
      <c r="AA258">
        <v>640.25</v>
      </c>
      <c r="AB258">
        <v>660.2</v>
      </c>
      <c r="AC258" s="1">
        <f>(Table2[[#This Row],[Close Price]]/Table2[[#This Row],[Day Low]])-1</f>
        <v>1.2729402577118298E-2</v>
      </c>
      <c r="AD258" s="1">
        <f>(Table2[[#This Row],[Day High]]/Table2[[#This Row],[Close Price]])-1</f>
        <v>8.6366440468845784E-3</v>
      </c>
      <c r="AE258" s="1">
        <f>(Table2[[#This Row],[Close Price]]/Table2[[#This Row],[Current Week Low]])-1</f>
        <v>1.2729402577118298E-2</v>
      </c>
      <c r="AF258" s="1">
        <f>(Table2[[#This Row],[Current Week High]]/Table2[[#This Row],[Close Price]])-1</f>
        <v>1.8198642813078481E-2</v>
      </c>
      <c r="AG258" s="1">
        <f>(Table2[[#This Row],[Close Price]]/Table2[[#This Row],[Current Month Low]])-1</f>
        <v>1.2729402577118298E-2</v>
      </c>
      <c r="AH258" s="1">
        <f>(Table2[[#This Row],[Current Month High]]/Table2[[#This Row],[Close Price]])-1</f>
        <v>1.8198642813078481E-2</v>
      </c>
      <c r="AI258">
        <v>24.1363355953115</v>
      </c>
      <c r="AJ258">
        <v>63.057965547592097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-0.06</v>
      </c>
      <c r="AM258" t="s">
        <v>3218</v>
      </c>
      <c r="AN258">
        <v>-11.42</v>
      </c>
      <c r="AO258" t="s">
        <v>3218</v>
      </c>
      <c r="AP258">
        <v>7.8699238981726996E-2</v>
      </c>
      <c r="AQ258">
        <f>(Table2[[#This Row],[Sharpe Ratio]]-AVERAGE(Table2[Sharpe Ratio]))/_xlfn.STDEV.P(Table2[Sharpe Ratio])</f>
        <v>0.22754639780620065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222</v>
      </c>
      <c r="AT258">
        <f>_xlfn.RANK.AVG(Table2[[#This Row],[6M Return vs Nifty Z-Score]],Table2[6M Return vs Nifty Z-Score])</f>
        <v>342</v>
      </c>
      <c r="AU258">
        <f>_xlfn.RANK.AVG(Table2[[#This Row],[Sharpe Ratio Z-Score]],Table2[Sharpe Ratio Z-Score])</f>
        <v>287</v>
      </c>
      <c r="AV258">
        <f>(Table2[[#This Row],[Rank 1Y]]+Table2[[#This Row],[Rank 6M]]+Table2[[#This Row],[Rank Sharpe]])/3</f>
        <v>283.66666666666669</v>
      </c>
    </row>
    <row r="259" spans="1:48" x14ac:dyDescent="0.3">
      <c r="A259" t="s">
        <v>233</v>
      </c>
      <c r="B259" t="s">
        <v>234</v>
      </c>
      <c r="C259" t="s">
        <v>3175</v>
      </c>
      <c r="D259" t="s">
        <v>235</v>
      </c>
      <c r="E259">
        <v>110997.376922064</v>
      </c>
      <c r="F259">
        <v>1542.95</v>
      </c>
      <c r="G259">
        <v>27.599520754063601</v>
      </c>
      <c r="H259">
        <f>(Table2[[#This Row],[1Y Return vs Nifty]]-AVERAGE(Table2[1Y Return vs Nifty]))/_xlfn.STDEV.P(Table2[1Y Return vs Nifty])</f>
        <v>0.16575901063440188</v>
      </c>
      <c r="I259">
        <v>4.5604283176938001</v>
      </c>
      <c r="J259">
        <f>(Table2[[#This Row],[1M Return vs Nifty]]-AVERAGE(Table2[1M Return vs Nifty]))/_xlfn.STDEV.P(Table2[1M Return vs Nifty])</f>
        <v>0.6035794775097294</v>
      </c>
      <c r="K259">
        <v>16.349347647332099</v>
      </c>
      <c r="L259">
        <f>(Table2[[#This Row],[6M Return vs Nifty]]-AVERAGE(Table2[6M Return vs Nifty]))/_xlfn.STDEV.P(Table2[6M Return vs Nifty])</f>
        <v>0.17583751016028831</v>
      </c>
      <c r="M259">
        <v>1.0214363642147699</v>
      </c>
      <c r="N259">
        <f>(Table2[[#This Row],[1W Return vs Nifty]]-AVERAGE(Table2[1W Return vs Nifty]))/_xlfn.STDEV.P(Table2[1W Return vs Nifty])</f>
        <v>-0.39222025337479416</v>
      </c>
      <c r="O259">
        <v>1499.24</v>
      </c>
      <c r="P259">
        <v>1485.5988390765301</v>
      </c>
      <c r="Q259">
        <v>1348.63105933305</v>
      </c>
      <c r="R259">
        <v>60.945288710856701</v>
      </c>
      <c r="S259" s="1">
        <f>(Table2[[#This Row],[Close Price]]-Table2[[#This Row],[20D EMA]])/Table2[[#This Row],[20D EMA]]</f>
        <v>2.915477175102054E-2</v>
      </c>
      <c r="T259" s="1">
        <f>(Table2[[#This Row],[Close Price]]-Table2[[#This Row],[50D EMA]])/Table2[[#This Row],[50D EMA]]</f>
        <v>3.8604742690240827E-2</v>
      </c>
      <c r="U259" s="1">
        <f>(Table2[[#This Row],[Close Price]]-Table2[[#This Row],[200D EMA]])/Table2[[#This Row],[200D EMA]]</f>
        <v>0.14408606365854298</v>
      </c>
      <c r="V259">
        <v>1.2064095455221</v>
      </c>
      <c r="W259">
        <v>1520.65</v>
      </c>
      <c r="X259">
        <v>1549</v>
      </c>
      <c r="Y259">
        <v>1513.1</v>
      </c>
      <c r="Z259">
        <v>1552.85</v>
      </c>
      <c r="AA259">
        <v>1513.1</v>
      </c>
      <c r="AB259">
        <v>1552.85</v>
      </c>
      <c r="AC259" s="1">
        <f>(Table2[[#This Row],[Close Price]]/Table2[[#This Row],[Day Low]])-1</f>
        <v>1.4664781507907731E-2</v>
      </c>
      <c r="AD259" s="1">
        <f>(Table2[[#This Row],[Day High]]/Table2[[#This Row],[Close Price]])-1</f>
        <v>3.9210603065555905E-3</v>
      </c>
      <c r="AE259" s="1">
        <f>(Table2[[#This Row],[Close Price]]/Table2[[#This Row],[Current Week Low]])-1</f>
        <v>1.9727711321128938E-2</v>
      </c>
      <c r="AF259" s="1">
        <f>(Table2[[#This Row],[Current Week High]]/Table2[[#This Row],[Close Price]])-1</f>
        <v>6.41628050163634E-3</v>
      </c>
      <c r="AG259" s="1">
        <f>(Table2[[#This Row],[Close Price]]/Table2[[#This Row],[Current Month Low]])-1</f>
        <v>1.9727711321128938E-2</v>
      </c>
      <c r="AH259" s="1">
        <f>(Table2[[#This Row],[Current Month High]]/Table2[[#This Row],[Close Price]])-1</f>
        <v>6.41628050163634E-3</v>
      </c>
      <c r="AI259">
        <v>6.7759810752130596</v>
      </c>
      <c r="AJ259">
        <v>49.402081820382399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0.09</v>
      </c>
      <c r="AM259" t="s">
        <v>3219</v>
      </c>
      <c r="AN259">
        <v>5.8</v>
      </c>
      <c r="AO259" t="s">
        <v>3219</v>
      </c>
      <c r="AP259">
        <v>5.3461116014754999E-2</v>
      </c>
      <c r="AQ259">
        <f>(Table2[[#This Row],[Sharpe Ratio]]-AVERAGE(Table2[Sharpe Ratio]))/_xlfn.STDEV.P(Table2[Sharpe Ratio])</f>
        <v>-6.5397507837413965E-2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0.48755823709221147</v>
      </c>
      <c r="AS259">
        <f>_xlfn.RANK.AVG(Table2[[#This Row],[1Y Return vs Nifty Z-Score]],Table2[1Y Return vs Nifty Z-Score])</f>
        <v>257</v>
      </c>
      <c r="AT259">
        <f>_xlfn.RANK.AVG(Table2[[#This Row],[6M Return vs Nifty Z-Score]],Table2[6M Return vs Nifty Z-Score])</f>
        <v>226</v>
      </c>
      <c r="AU259">
        <f>_xlfn.RANK.AVG(Table2[[#This Row],[Sharpe Ratio Z-Score]],Table2[Sharpe Ratio Z-Score])</f>
        <v>370</v>
      </c>
      <c r="AV259">
        <f>(Table2[[#This Row],[Rank 1Y]]+Table2[[#This Row],[Rank 6M]]+Table2[[#This Row],[Rank Sharpe]])/3</f>
        <v>284.33333333333331</v>
      </c>
    </row>
    <row r="260" spans="1:48" x14ac:dyDescent="0.3">
      <c r="A260" t="s">
        <v>298</v>
      </c>
      <c r="B260" t="s">
        <v>299</v>
      </c>
      <c r="C260" t="s">
        <v>3173</v>
      </c>
      <c r="D260" t="s">
        <v>210</v>
      </c>
      <c r="E260">
        <v>93222.18014538</v>
      </c>
      <c r="F260">
        <v>4362.6000000000004</v>
      </c>
      <c r="G260">
        <v>25.899989319454001</v>
      </c>
      <c r="H260">
        <f>(Table2[[#This Row],[1Y Return vs Nifty]]-AVERAGE(Table2[1Y Return vs Nifty]))/_xlfn.STDEV.P(Table2[1Y Return vs Nifty])</f>
        <v>0.13257702640951471</v>
      </c>
      <c r="I260">
        <v>-3.0912948404968401</v>
      </c>
      <c r="J260">
        <f>(Table2[[#This Row],[1M Return vs Nifty]]-AVERAGE(Table2[1M Return vs Nifty]))/_xlfn.STDEV.P(Table2[1M Return vs Nifty])</f>
        <v>-0.22088441822133228</v>
      </c>
      <c r="K260">
        <v>14.378877980171101</v>
      </c>
      <c r="L260">
        <f>(Table2[[#This Row],[6M Return vs Nifty]]-AVERAGE(Table2[6M Return vs Nifty]))/_xlfn.STDEV.P(Table2[6M Return vs Nifty])</f>
        <v>0.11750774791728417</v>
      </c>
      <c r="M260">
        <v>-0.378180330000911</v>
      </c>
      <c r="N260">
        <f>(Table2[[#This Row],[1W Return vs Nifty]]-AVERAGE(Table2[1W Return vs Nifty]))/_xlfn.STDEV.P(Table2[1W Return vs Nifty])</f>
        <v>-0.67451639011274533</v>
      </c>
      <c r="O260">
        <v>4296.2299999999996</v>
      </c>
      <c r="P260">
        <v>4335.61132132904</v>
      </c>
      <c r="Q260">
        <v>4011.7882382228399</v>
      </c>
      <c r="R260">
        <v>62.656272226514602</v>
      </c>
      <c r="S260" s="1">
        <f>(Table2[[#This Row],[Close Price]]-Table2[[#This Row],[20D EMA]])/Table2[[#This Row],[20D EMA]]</f>
        <v>1.5448428040398397E-2</v>
      </c>
      <c r="T260" s="1">
        <f>(Table2[[#This Row],[Close Price]]-Table2[[#This Row],[50D EMA]])/Table2[[#This Row],[50D EMA]]</f>
        <v>6.2248842598480909E-3</v>
      </c>
      <c r="U260" s="1">
        <f>(Table2[[#This Row],[Close Price]]-Table2[[#This Row],[200D EMA]])/Table2[[#This Row],[200D EMA]]</f>
        <v>8.7445234131441743E-2</v>
      </c>
      <c r="V260">
        <v>0.87073671643013695</v>
      </c>
      <c r="W260">
        <v>4260.45</v>
      </c>
      <c r="X260">
        <v>4371.5</v>
      </c>
      <c r="Y260">
        <v>4179.6499999999996</v>
      </c>
      <c r="Z260">
        <v>4371.5</v>
      </c>
      <c r="AA260">
        <v>4179.6499999999996</v>
      </c>
      <c r="AB260">
        <v>4371.5</v>
      </c>
      <c r="AC260" s="1">
        <f>(Table2[[#This Row],[Close Price]]/Table2[[#This Row],[Day Low]])-1</f>
        <v>2.3976340527409157E-2</v>
      </c>
      <c r="AD260" s="1">
        <f>(Table2[[#This Row],[Day High]]/Table2[[#This Row],[Close Price]])-1</f>
        <v>2.0400678494474356E-3</v>
      </c>
      <c r="AE260" s="1">
        <f>(Table2[[#This Row],[Close Price]]/Table2[[#This Row],[Current Week Low]])-1</f>
        <v>4.3771607670498813E-2</v>
      </c>
      <c r="AF260" s="1">
        <f>(Table2[[#This Row],[Current Week High]]/Table2[[#This Row],[Close Price]])-1</f>
        <v>2.0400678494474356E-3</v>
      </c>
      <c r="AG260" s="1">
        <f>(Table2[[#This Row],[Close Price]]/Table2[[#This Row],[Current Month Low]])-1</f>
        <v>4.3771607670498813E-2</v>
      </c>
      <c r="AH260" s="1">
        <f>(Table2[[#This Row],[Current Month High]]/Table2[[#This Row],[Close Price]])-1</f>
        <v>2.0400678494474356E-3</v>
      </c>
      <c r="AI260">
        <v>11.4931462889102</v>
      </c>
      <c r="AJ260">
        <v>48.830703624733403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-0.04</v>
      </c>
      <c r="AM260" t="s">
        <v>3218</v>
      </c>
      <c r="AN260">
        <v>1.96</v>
      </c>
      <c r="AO260" t="s">
        <v>3219</v>
      </c>
      <c r="AP260">
        <v>6.0492190436895001E-2</v>
      </c>
      <c r="AQ260">
        <f>(Table2[[#This Row],[Sharpe Ratio]]-AVERAGE(Table2[Sharpe Ratio]))/_xlfn.STDEV.P(Table2[Sharpe Ratio])</f>
        <v>1.6213569372569663E-2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268</v>
      </c>
      <c r="AT260">
        <f>_xlfn.RANK.AVG(Table2[[#This Row],[6M Return vs Nifty Z-Score]],Table2[6M Return vs Nifty Z-Score])</f>
        <v>239</v>
      </c>
      <c r="AU260">
        <f>_xlfn.RANK.AVG(Table2[[#This Row],[Sharpe Ratio Z-Score]],Table2[Sharpe Ratio Z-Score])</f>
        <v>347</v>
      </c>
      <c r="AV260">
        <f>(Table2[[#This Row],[Rank 1Y]]+Table2[[#This Row],[Rank 6M]]+Table2[[#This Row],[Rank Sharpe]])/3</f>
        <v>284.66666666666669</v>
      </c>
    </row>
    <row r="261" spans="1:48" x14ac:dyDescent="0.3">
      <c r="A261" t="s">
        <v>28</v>
      </c>
      <c r="B261" t="s">
        <v>29</v>
      </c>
      <c r="C261" t="s">
        <v>3173</v>
      </c>
      <c r="D261" t="s">
        <v>24</v>
      </c>
      <c r="E261">
        <v>928724.43142965494</v>
      </c>
      <c r="F261">
        <v>1316.05</v>
      </c>
      <c r="G261">
        <v>13.7259504967456</v>
      </c>
      <c r="H261">
        <f>(Table2[[#This Row],[1Y Return vs Nifty]]-AVERAGE(Table2[1Y Return vs Nifty]))/_xlfn.STDEV.P(Table2[1Y Return vs Nifty])</f>
        <v>-0.10511128928855154</v>
      </c>
      <c r="I261">
        <v>-0.237495241400279</v>
      </c>
      <c r="J261">
        <f>(Table2[[#This Row],[1M Return vs Nifty]]-AVERAGE(Table2[1M Return vs Nifty]))/_xlfn.STDEV.P(Table2[1M Return vs Nifty])</f>
        <v>8.6609029524267953E-2</v>
      </c>
      <c r="K261">
        <v>11.026231047648601</v>
      </c>
      <c r="L261">
        <f>(Table2[[#This Row],[6M Return vs Nifty]]-AVERAGE(Table2[6M Return vs Nifty]))/_xlfn.STDEV.P(Table2[6M Return vs Nifty])</f>
        <v>1.8262830972923846E-2</v>
      </c>
      <c r="M261">
        <v>-0.51345907322538697</v>
      </c>
      <c r="N261">
        <f>(Table2[[#This Row],[1W Return vs Nifty]]-AVERAGE(Table2[1W Return vs Nifty]))/_xlfn.STDEV.P(Table2[1W Return vs Nifty])</f>
        <v>-0.70180147948961591</v>
      </c>
      <c r="O261">
        <v>1287.55</v>
      </c>
      <c r="P261">
        <v>1271.9895790687699</v>
      </c>
      <c r="Q261">
        <v>1185.35187243258</v>
      </c>
      <c r="R261">
        <v>69.187187993013694</v>
      </c>
      <c r="S261" s="1">
        <f>(Table2[[#This Row],[Close Price]]-Table2[[#This Row],[20D EMA]])/Table2[[#This Row],[20D EMA]]</f>
        <v>2.2135062716011029E-2</v>
      </c>
      <c r="T261" s="1">
        <f>(Table2[[#This Row],[Close Price]]-Table2[[#This Row],[50D EMA]])/Table2[[#This Row],[50D EMA]]</f>
        <v>3.4638979482431699E-2</v>
      </c>
      <c r="U261" s="1">
        <f>(Table2[[#This Row],[Close Price]]-Table2[[#This Row],[200D EMA]])/Table2[[#This Row],[200D EMA]]</f>
        <v>0.1102610377618936</v>
      </c>
      <c r="V261">
        <v>0.99798824126874497</v>
      </c>
      <c r="W261">
        <v>1301.7</v>
      </c>
      <c r="X261">
        <v>1320</v>
      </c>
      <c r="Y261">
        <v>1289.1500000000001</v>
      </c>
      <c r="Z261">
        <v>1320</v>
      </c>
      <c r="AA261">
        <v>1289.1500000000001</v>
      </c>
      <c r="AB261">
        <v>1320</v>
      </c>
      <c r="AC261" s="1">
        <f>(Table2[[#This Row],[Close Price]]/Table2[[#This Row],[Day Low]])-1</f>
        <v>1.1024045478988942E-2</v>
      </c>
      <c r="AD261" s="1">
        <f>(Table2[[#This Row],[Day High]]/Table2[[#This Row],[Close Price]])-1</f>
        <v>3.001405721667183E-3</v>
      </c>
      <c r="AE261" s="1">
        <f>(Table2[[#This Row],[Close Price]]/Table2[[#This Row],[Current Week Low]])-1</f>
        <v>2.0866462397703733E-2</v>
      </c>
      <c r="AF261" s="1">
        <f>(Table2[[#This Row],[Current Week High]]/Table2[[#This Row],[Close Price]])-1</f>
        <v>3.001405721667183E-3</v>
      </c>
      <c r="AG261" s="1">
        <f>(Table2[[#This Row],[Close Price]]/Table2[[#This Row],[Current Month Low]])-1</f>
        <v>2.0866462397703733E-2</v>
      </c>
      <c r="AH261" s="1">
        <f>(Table2[[#This Row],[Current Month High]]/Table2[[#This Row],[Close Price]])-1</f>
        <v>3.001405721667183E-3</v>
      </c>
      <c r="AI261">
        <v>3.5181034155237199</v>
      </c>
      <c r="AJ261">
        <v>36.8889120033284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0.03</v>
      </c>
      <c r="AM261" t="s">
        <v>3219</v>
      </c>
      <c r="AN261">
        <v>4.7</v>
      </c>
      <c r="AO261" t="s">
        <v>3219</v>
      </c>
      <c r="AP261">
        <v>9.3935194411546005E-2</v>
      </c>
      <c r="AQ261">
        <f>(Table2[[#This Row],[Sharpe Ratio]]-AVERAGE(Table2[Sharpe Ratio]))/_xlfn.STDEV.P(Table2[Sharpe Ratio])</f>
        <v>0.40439315838598355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-0.29764774989499204</v>
      </c>
      <c r="AS261">
        <f>_xlfn.RANK.AVG(Table2[[#This Row],[1Y Return vs Nifty Z-Score]],Table2[1Y Return vs Nifty Z-Score])</f>
        <v>336</v>
      </c>
      <c r="AT261">
        <f>_xlfn.RANK.AVG(Table2[[#This Row],[6M Return vs Nifty Z-Score]],Table2[6M Return vs Nifty Z-Score])</f>
        <v>271</v>
      </c>
      <c r="AU261">
        <f>_xlfn.RANK.AVG(Table2[[#This Row],[Sharpe Ratio Z-Score]],Table2[Sharpe Ratio Z-Score])</f>
        <v>248</v>
      </c>
      <c r="AV261">
        <f>(Table2[[#This Row],[Rank 1Y]]+Table2[[#This Row],[Rank 6M]]+Table2[[#This Row],[Rank Sharpe]])/3</f>
        <v>285</v>
      </c>
    </row>
    <row r="262" spans="1:48" x14ac:dyDescent="0.3">
      <c r="A262" t="s">
        <v>1340</v>
      </c>
      <c r="B262" t="s">
        <v>1341</v>
      </c>
      <c r="C262" t="s">
        <v>3176</v>
      </c>
      <c r="D262" t="s">
        <v>46</v>
      </c>
      <c r="E262">
        <v>8762.4259685950001</v>
      </c>
      <c r="F262">
        <v>235.43</v>
      </c>
      <c r="G262">
        <v>-0.61041052791417205</v>
      </c>
      <c r="H262">
        <f>(Table2[[#This Row],[1Y Return vs Nifty]]-AVERAGE(Table2[1Y Return vs Nifty]))/_xlfn.STDEV.P(Table2[1Y Return vs Nifty])</f>
        <v>-0.38501720669326434</v>
      </c>
      <c r="I262">
        <v>19.810726300649399</v>
      </c>
      <c r="J262">
        <f>(Table2[[#This Row],[1M Return vs Nifty]]-AVERAGE(Table2[1M Return vs Nifty]))/_xlfn.STDEV.P(Table2[1M Return vs Nifty])</f>
        <v>2.246780600465708</v>
      </c>
      <c r="K262">
        <v>23.7356386902384</v>
      </c>
      <c r="L262">
        <f>(Table2[[#This Row],[6M Return vs Nifty]]-AVERAGE(Table2[6M Return vs Nifty]))/_xlfn.STDEV.P(Table2[6M Return vs Nifty])</f>
        <v>0.3944861945681532</v>
      </c>
      <c r="M262">
        <v>17.248933881821699</v>
      </c>
      <c r="N262">
        <f>(Table2[[#This Row],[1W Return vs Nifty]]-AVERAGE(Table2[1W Return vs Nifty]))/_xlfn.STDEV.P(Table2[1W Return vs Nifty])</f>
        <v>2.8807900480007644</v>
      </c>
      <c r="O262">
        <v>204.16</v>
      </c>
      <c r="P262">
        <v>195.67350428871899</v>
      </c>
      <c r="Q262">
        <v>191.26237196906899</v>
      </c>
      <c r="R262">
        <v>86.396743075472799</v>
      </c>
      <c r="S262" s="1">
        <f>(Table2[[#This Row],[Close Price]]-Table2[[#This Row],[20D EMA]])/Table2[[#This Row],[20D EMA]]</f>
        <v>0.15316418495297812</v>
      </c>
      <c r="T262" s="1">
        <f>(Table2[[#This Row],[Close Price]]-Table2[[#This Row],[50D EMA]])/Table2[[#This Row],[50D EMA]]</f>
        <v>0.20317771614403018</v>
      </c>
      <c r="U262" s="1">
        <f>(Table2[[#This Row],[Close Price]]-Table2[[#This Row],[200D EMA]])/Table2[[#This Row],[200D EMA]]</f>
        <v>0.23092690724380338</v>
      </c>
      <c r="V262">
        <v>3.5146164755802198</v>
      </c>
      <c r="W262">
        <v>231.1</v>
      </c>
      <c r="X262">
        <v>237.7</v>
      </c>
      <c r="Y262">
        <v>226.5</v>
      </c>
      <c r="Z262">
        <v>240.9</v>
      </c>
      <c r="AA262">
        <v>226.5</v>
      </c>
      <c r="AB262">
        <v>240.9</v>
      </c>
      <c r="AC262" s="1">
        <f>(Table2[[#This Row],[Close Price]]/Table2[[#This Row],[Day Low]])-1</f>
        <v>1.8736477715274757E-2</v>
      </c>
      <c r="AD262" s="1">
        <f>(Table2[[#This Row],[Day High]]/Table2[[#This Row],[Close Price]])-1</f>
        <v>9.6419317843945418E-3</v>
      </c>
      <c r="AE262" s="1">
        <f>(Table2[[#This Row],[Close Price]]/Table2[[#This Row],[Current Week Low]])-1</f>
        <v>3.9426048565121441E-2</v>
      </c>
      <c r="AF262" s="1">
        <f>(Table2[[#This Row],[Current Week High]]/Table2[[#This Row],[Close Price]])-1</f>
        <v>2.3234082317461713E-2</v>
      </c>
      <c r="AG262" s="1">
        <f>(Table2[[#This Row],[Close Price]]/Table2[[#This Row],[Current Month Low]])-1</f>
        <v>3.9426048565121441E-2</v>
      </c>
      <c r="AH262" s="1">
        <f>(Table2[[#This Row],[Current Month High]]/Table2[[#This Row],[Close Price]])-1</f>
        <v>2.3234082317461713E-2</v>
      </c>
      <c r="AI262">
        <v>5.8913477466763</v>
      </c>
      <c r="AJ262">
        <v>40.8411103134721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0.3</v>
      </c>
      <c r="AM262" t="s">
        <v>3219</v>
      </c>
      <c r="AN262">
        <v>36.46</v>
      </c>
      <c r="AO262" t="s">
        <v>3219</v>
      </c>
      <c r="AP262">
        <v>9.5057299207776003E-2</v>
      </c>
      <c r="AQ262">
        <f>(Table2[[#This Row],[Sharpe Ratio]]-AVERAGE(Table2[Sharpe Ratio]))/_xlfn.STDEV.P(Table2[Sharpe Ratio])</f>
        <v>0.41741765160916111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5.5544572879505223</v>
      </c>
      <c r="AS262">
        <f>_xlfn.RANK.AVG(Table2[[#This Row],[1Y Return vs Nifty Z-Score]],Table2[1Y Return vs Nifty Z-Score])</f>
        <v>440</v>
      </c>
      <c r="AT262">
        <f>_xlfn.RANK.AVG(Table2[[#This Row],[6M Return vs Nifty Z-Score]],Table2[6M Return vs Nifty Z-Score])</f>
        <v>175</v>
      </c>
      <c r="AU262">
        <f>_xlfn.RANK.AVG(Table2[[#This Row],[Sharpe Ratio Z-Score]],Table2[Sharpe Ratio Z-Score])</f>
        <v>241</v>
      </c>
      <c r="AV262">
        <f>(Table2[[#This Row],[Rank 1Y]]+Table2[[#This Row],[Rank 6M]]+Table2[[#This Row],[Rank Sharpe]])/3</f>
        <v>285.33333333333331</v>
      </c>
    </row>
    <row r="263" spans="1:48" x14ac:dyDescent="0.3">
      <c r="A263" t="s">
        <v>498</v>
      </c>
      <c r="B263" t="s">
        <v>499</v>
      </c>
      <c r="C263" t="s">
        <v>3181</v>
      </c>
      <c r="D263" t="s">
        <v>77</v>
      </c>
      <c r="E263">
        <v>44566.668749999997</v>
      </c>
      <c r="F263">
        <v>1215.8</v>
      </c>
      <c r="G263">
        <v>68.519618584125894</v>
      </c>
      <c r="H263">
        <f>(Table2[[#This Row],[1Y Return vs Nifty]]-AVERAGE(Table2[1Y Return vs Nifty]))/_xlfn.STDEV.P(Table2[1Y Return vs Nifty])</f>
        <v>0.96469100625816595</v>
      </c>
      <c r="I263">
        <v>1.5452477154953601</v>
      </c>
      <c r="J263">
        <f>(Table2[[#This Row],[1M Return vs Nifty]]-AVERAGE(Table2[1M Return vs Nifty]))/_xlfn.STDEV.P(Table2[1M Return vs Nifty])</f>
        <v>0.2786974222879246</v>
      </c>
      <c r="K263">
        <v>-27.186993413198799</v>
      </c>
      <c r="L263">
        <f>(Table2[[#This Row],[6M Return vs Nifty]]-AVERAGE(Table2[6M Return vs Nifty]))/_xlfn.STDEV.P(Table2[6M Return vs Nifty])</f>
        <v>-1.1129234717075023</v>
      </c>
      <c r="M263">
        <v>10.342554639723501</v>
      </c>
      <c r="N263">
        <f>(Table2[[#This Row],[1W Return vs Nifty]]-AVERAGE(Table2[1W Return vs Nifty]))/_xlfn.STDEV.P(Table2[1W Return vs Nifty])</f>
        <v>1.4878056781022297</v>
      </c>
      <c r="O263">
        <v>1085.1600000000001</v>
      </c>
      <c r="P263">
        <v>1112.4004318288</v>
      </c>
      <c r="Q263">
        <v>1119.09796554439</v>
      </c>
      <c r="R263">
        <v>77.563094209585898</v>
      </c>
      <c r="S263" s="1">
        <f>(Table2[[#This Row],[Close Price]]-Table2[[#This Row],[20D EMA]])/Table2[[#This Row],[20D EMA]]</f>
        <v>0.12038777691768943</v>
      </c>
      <c r="T263" s="1">
        <f>(Table2[[#This Row],[Close Price]]-Table2[[#This Row],[50D EMA]])/Table2[[#This Row],[50D EMA]]</f>
        <v>9.2951751197372104E-2</v>
      </c>
      <c r="U263" s="1">
        <f>(Table2[[#This Row],[Close Price]]-Table2[[#This Row],[200D EMA]])/Table2[[#This Row],[200D EMA]]</f>
        <v>8.6410696322344577E-2</v>
      </c>
      <c r="V263">
        <v>1.41752121269627</v>
      </c>
      <c r="W263">
        <v>1166.2</v>
      </c>
      <c r="X263">
        <v>1225</v>
      </c>
      <c r="Y263">
        <v>1123.5</v>
      </c>
      <c r="Z263">
        <v>1225</v>
      </c>
      <c r="AA263">
        <v>1123.5</v>
      </c>
      <c r="AB263">
        <v>1225</v>
      </c>
      <c r="AC263" s="1">
        <f>(Table2[[#This Row],[Close Price]]/Table2[[#This Row],[Day Low]])-1</f>
        <v>4.253129823357904E-2</v>
      </c>
      <c r="AD263" s="1">
        <f>(Table2[[#This Row],[Day High]]/Table2[[#This Row],[Close Price]])-1</f>
        <v>7.5670340516533763E-3</v>
      </c>
      <c r="AE263" s="1">
        <f>(Table2[[#This Row],[Close Price]]/Table2[[#This Row],[Current Week Low]])-1</f>
        <v>8.2153983088562477E-2</v>
      </c>
      <c r="AF263" s="1">
        <f>(Table2[[#This Row],[Current Week High]]/Table2[[#This Row],[Close Price]])-1</f>
        <v>7.5670340516533763E-3</v>
      </c>
      <c r="AG263" s="1">
        <f>(Table2[[#This Row],[Close Price]]/Table2[[#This Row],[Current Month Low]])-1</f>
        <v>8.2153983088562477E-2</v>
      </c>
      <c r="AH263" s="1">
        <f>(Table2[[#This Row],[Current Month High]]/Table2[[#This Row],[Close Price]])-1</f>
        <v>7.5670340516533763E-3</v>
      </c>
      <c r="AI263">
        <v>47.614739266326701</v>
      </c>
      <c r="AJ263">
        <v>100.80931538525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0</v>
      </c>
      <c r="AM263">
        <v>0</v>
      </c>
      <c r="AN263">
        <v>22.86</v>
      </c>
      <c r="AO263" t="s">
        <v>3219</v>
      </c>
      <c r="AP263">
        <v>0.173772044353314</v>
      </c>
      <c r="AQ263">
        <f>(Table2[[#This Row],[Sharpe Ratio]]-AVERAGE(Table2[Sharpe Ratio]))/_xlfn.STDEV.P(Table2[Sharpe Ratio])</f>
        <v>1.3310753314949413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95</v>
      </c>
      <c r="AT263">
        <f>_xlfn.RANK.AVG(Table2[[#This Row],[6M Return vs Nifty Z-Score]],Table2[6M Return vs Nifty Z-Score])</f>
        <v>698</v>
      </c>
      <c r="AU263">
        <f>_xlfn.RANK.AVG(Table2[[#This Row],[Sharpe Ratio Z-Score]],Table2[Sharpe Ratio Z-Score])</f>
        <v>64</v>
      </c>
      <c r="AV263">
        <f>(Table2[[#This Row],[Rank 1Y]]+Table2[[#This Row],[Rank 6M]]+Table2[[#This Row],[Rank Sharpe]])/3</f>
        <v>285.66666666666669</v>
      </c>
    </row>
    <row r="264" spans="1:48" x14ac:dyDescent="0.3">
      <c r="A264" t="s">
        <v>1035</v>
      </c>
      <c r="B264" t="s">
        <v>1036</v>
      </c>
      <c r="C264" t="s">
        <v>3181</v>
      </c>
      <c r="D264" t="s">
        <v>111</v>
      </c>
      <c r="E264">
        <v>13685.22034758</v>
      </c>
      <c r="F264">
        <v>204.57</v>
      </c>
      <c r="G264">
        <v>24.370441357678001</v>
      </c>
      <c r="H264">
        <f>(Table2[[#This Row],[1Y Return vs Nifty]]-AVERAGE(Table2[1Y Return vs Nifty]))/_xlfn.STDEV.P(Table2[1Y Return vs Nifty])</f>
        <v>0.10271383276372131</v>
      </c>
      <c r="I264">
        <v>-2.91817756436203</v>
      </c>
      <c r="J264">
        <f>(Table2[[#This Row],[1M Return vs Nifty]]-AVERAGE(Table2[1M Return vs Nifty]))/_xlfn.STDEV.P(Table2[1M Return vs Nifty])</f>
        <v>-0.20223124155122837</v>
      </c>
      <c r="K264">
        <v>-3.00039062890272</v>
      </c>
      <c r="L264">
        <f>(Table2[[#This Row],[6M Return vs Nifty]]-AVERAGE(Table2[6M Return vs Nifty]))/_xlfn.STDEV.P(Table2[6M Return vs Nifty])</f>
        <v>-0.39695264841306654</v>
      </c>
      <c r="M264">
        <v>4.7519817986703297</v>
      </c>
      <c r="N264">
        <f>(Table2[[#This Row],[1W Return vs Nifty]]-AVERAGE(Table2[1W Return vs Nifty]))/_xlfn.STDEV.P(Table2[1W Return vs Nifty])</f>
        <v>0.3602133010580173</v>
      </c>
      <c r="O264">
        <v>191.61</v>
      </c>
      <c r="P264">
        <v>192.49051929518899</v>
      </c>
      <c r="Q264">
        <v>183.21545285021901</v>
      </c>
      <c r="R264">
        <v>77.768541663197894</v>
      </c>
      <c r="S264" s="1">
        <f>(Table2[[#This Row],[Close Price]]-Table2[[#This Row],[20D EMA]])/Table2[[#This Row],[20D EMA]]</f>
        <v>6.7637388445279362E-2</v>
      </c>
      <c r="T264" s="1">
        <f>(Table2[[#This Row],[Close Price]]-Table2[[#This Row],[50D EMA]])/Table2[[#This Row],[50D EMA]]</f>
        <v>6.275363975867726E-2</v>
      </c>
      <c r="U264" s="1">
        <f>(Table2[[#This Row],[Close Price]]-Table2[[#This Row],[200D EMA]])/Table2[[#This Row],[200D EMA]]</f>
        <v>0.11655429068659728</v>
      </c>
      <c r="V264">
        <v>0.54725357984256595</v>
      </c>
      <c r="W264">
        <v>196</v>
      </c>
      <c r="X264">
        <v>205.4</v>
      </c>
      <c r="Y264">
        <v>185.45</v>
      </c>
      <c r="Z264">
        <v>205.4</v>
      </c>
      <c r="AA264">
        <v>185.45</v>
      </c>
      <c r="AB264">
        <v>205.4</v>
      </c>
      <c r="AC264" s="1">
        <f>(Table2[[#This Row],[Close Price]]/Table2[[#This Row],[Day Low]])-1</f>
        <v>4.3724489795918364E-2</v>
      </c>
      <c r="AD264" s="1">
        <f>(Table2[[#This Row],[Day High]]/Table2[[#This Row],[Close Price]])-1</f>
        <v>4.0572909028695481E-3</v>
      </c>
      <c r="AE264" s="1">
        <f>(Table2[[#This Row],[Close Price]]/Table2[[#This Row],[Current Week Low]])-1</f>
        <v>0.10310056619034791</v>
      </c>
      <c r="AF264" s="1">
        <f>(Table2[[#This Row],[Current Week High]]/Table2[[#This Row],[Close Price]])-1</f>
        <v>4.0572909028695481E-3</v>
      </c>
      <c r="AG264" s="1">
        <f>(Table2[[#This Row],[Close Price]]/Table2[[#This Row],[Current Month Low]])-1</f>
        <v>0.10310056619034791</v>
      </c>
      <c r="AH264" s="1">
        <f>(Table2[[#This Row],[Current Month High]]/Table2[[#This Row],[Close Price]])-1</f>
        <v>4.0572909028695481E-3</v>
      </c>
      <c r="AI264">
        <v>19.6607518208926</v>
      </c>
      <c r="AJ264">
        <v>55.448328267477201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0.09</v>
      </c>
      <c r="AM264" t="s">
        <v>3219</v>
      </c>
      <c r="AN264">
        <v>10.31</v>
      </c>
      <c r="AO264" t="s">
        <v>3219</v>
      </c>
      <c r="AP264">
        <v>0.14148613865641399</v>
      </c>
      <c r="AQ264">
        <f>(Table2[[#This Row],[Sharpe Ratio]]-AVERAGE(Table2[Sharpe Ratio]))/_xlfn.STDEV.P(Table2[Sharpe Ratio])</f>
        <v>0.95632641199452806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280</v>
      </c>
      <c r="AT264">
        <f>_xlfn.RANK.AVG(Table2[[#This Row],[6M Return vs Nifty Z-Score]],Table2[6M Return vs Nifty Z-Score])</f>
        <v>451</v>
      </c>
      <c r="AU264">
        <f>_xlfn.RANK.AVG(Table2[[#This Row],[Sharpe Ratio Z-Score]],Table2[Sharpe Ratio Z-Score])</f>
        <v>126</v>
      </c>
      <c r="AV264">
        <f>(Table2[[#This Row],[Rank 1Y]]+Table2[[#This Row],[Rank 6M]]+Table2[[#This Row],[Rank Sharpe]])/3</f>
        <v>285.66666666666669</v>
      </c>
    </row>
    <row r="265" spans="1:48" x14ac:dyDescent="0.3">
      <c r="A265" t="s">
        <v>78</v>
      </c>
      <c r="B265" t="s">
        <v>79</v>
      </c>
      <c r="C265" t="s">
        <v>3179</v>
      </c>
      <c r="D265" t="s">
        <v>80</v>
      </c>
      <c r="E265">
        <v>302316.12713659502</v>
      </c>
      <c r="F265">
        <v>325.05</v>
      </c>
      <c r="G265">
        <v>36.562288381924702</v>
      </c>
      <c r="H265">
        <f>(Table2[[#This Row],[1Y Return vs Nifty]]-AVERAGE(Table2[1Y Return vs Nifty]))/_xlfn.STDEV.P(Table2[1Y Return vs Nifty])</f>
        <v>0.34074983927260993</v>
      </c>
      <c r="I265">
        <v>0.98381592013297203</v>
      </c>
      <c r="J265">
        <f>(Table2[[#This Row],[1M Return vs Nifty]]-AVERAGE(Table2[1M Return vs Nifty]))/_xlfn.STDEV.P(Table2[1M Return vs Nifty])</f>
        <v>0.21820382684252773</v>
      </c>
      <c r="K265">
        <v>-1.9699036909169501</v>
      </c>
      <c r="L265">
        <f>(Table2[[#This Row],[6M Return vs Nifty]]-AVERAGE(Table2[6M Return vs Nifty]))/_xlfn.STDEV.P(Table2[6M Return vs Nifty])</f>
        <v>-0.3664482163535599</v>
      </c>
      <c r="M265">
        <v>-3.0032328495187999</v>
      </c>
      <c r="N265">
        <f>(Table2[[#This Row],[1W Return vs Nifty]]-AVERAGE(Table2[1W Return vs Nifty]))/_xlfn.STDEV.P(Table2[1W Return vs Nifty])</f>
        <v>-1.2039771975300158</v>
      </c>
      <c r="O265">
        <v>327.54000000000002</v>
      </c>
      <c r="P265">
        <v>328.32213243064098</v>
      </c>
      <c r="Q265">
        <v>309.84754842289902</v>
      </c>
      <c r="R265">
        <v>43.9360537177187</v>
      </c>
      <c r="S265" s="1">
        <f>(Table2[[#This Row],[Close Price]]-Table2[[#This Row],[20D EMA]])/Table2[[#This Row],[20D EMA]]</f>
        <v>-7.6021249313061277E-3</v>
      </c>
      <c r="T265" s="1">
        <f>(Table2[[#This Row],[Close Price]]-Table2[[#This Row],[50D EMA]])/Table2[[#This Row],[50D EMA]]</f>
        <v>-9.9662255676053555E-3</v>
      </c>
      <c r="U265" s="1">
        <f>(Table2[[#This Row],[Close Price]]-Table2[[#This Row],[200D EMA]])/Table2[[#This Row],[200D EMA]]</f>
        <v>4.9064295181550845E-2</v>
      </c>
      <c r="V265">
        <v>1.2680693782928001</v>
      </c>
      <c r="W265">
        <v>321.10000000000002</v>
      </c>
      <c r="X265">
        <v>331.25</v>
      </c>
      <c r="Y265">
        <v>321.10000000000002</v>
      </c>
      <c r="Z265">
        <v>331.95</v>
      </c>
      <c r="AA265">
        <v>321.10000000000002</v>
      </c>
      <c r="AB265">
        <v>331.95</v>
      </c>
      <c r="AC265" s="1">
        <f>(Table2[[#This Row],[Close Price]]/Table2[[#This Row],[Day Low]])-1</f>
        <v>1.2301463718467742E-2</v>
      </c>
      <c r="AD265" s="1">
        <f>(Table2[[#This Row],[Day High]]/Table2[[#This Row],[Close Price]])-1</f>
        <v>1.9073988617135829E-2</v>
      </c>
      <c r="AE265" s="1">
        <f>(Table2[[#This Row],[Close Price]]/Table2[[#This Row],[Current Week Low]])-1</f>
        <v>1.2301463718467742E-2</v>
      </c>
      <c r="AF265" s="1">
        <f>(Table2[[#This Row],[Current Week High]]/Table2[[#This Row],[Close Price]])-1</f>
        <v>2.1227503461005881E-2</v>
      </c>
      <c r="AG265" s="1">
        <f>(Table2[[#This Row],[Close Price]]/Table2[[#This Row],[Current Month Low]])-1</f>
        <v>1.2301463718467742E-2</v>
      </c>
      <c r="AH265" s="1">
        <f>(Table2[[#This Row],[Current Month High]]/Table2[[#This Row],[Close Price]])-1</f>
        <v>2.1227503461005881E-2</v>
      </c>
      <c r="AI265">
        <v>12.674973081064399</v>
      </c>
      <c r="AJ265">
        <v>53.651619002599801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0.08</v>
      </c>
      <c r="AM265" t="s">
        <v>3219</v>
      </c>
      <c r="AN265">
        <v>4.1500000000000004</v>
      </c>
      <c r="AO265" t="s">
        <v>3219</v>
      </c>
      <c r="AP265">
        <v>0.10032187776953699</v>
      </c>
      <c r="AQ265">
        <f>(Table2[[#This Row],[Sharpe Ratio]]-AVERAGE(Table2[Sharpe Ratio]))/_xlfn.STDEV.P(Table2[Sharpe Ratio])</f>
        <v>0.47852466053641574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203</v>
      </c>
      <c r="AT265">
        <f>_xlfn.RANK.AVG(Table2[[#This Row],[6M Return vs Nifty Z-Score]],Table2[6M Return vs Nifty Z-Score])</f>
        <v>435</v>
      </c>
      <c r="AU265">
        <f>_xlfn.RANK.AVG(Table2[[#This Row],[Sharpe Ratio Z-Score]],Table2[Sharpe Ratio Z-Score])</f>
        <v>225</v>
      </c>
      <c r="AV265">
        <f>(Table2[[#This Row],[Rank 1Y]]+Table2[[#This Row],[Rank 6M]]+Table2[[#This Row],[Rank Sharpe]])/3</f>
        <v>287.66666666666669</v>
      </c>
    </row>
    <row r="266" spans="1:48" x14ac:dyDescent="0.3">
      <c r="A266" t="s">
        <v>463</v>
      </c>
      <c r="B266" t="s">
        <v>464</v>
      </c>
      <c r="C266" t="s">
        <v>3171</v>
      </c>
      <c r="D266" t="s">
        <v>465</v>
      </c>
      <c r="E266">
        <v>50452.502959879901</v>
      </c>
      <c r="F266">
        <v>336.35</v>
      </c>
      <c r="G266">
        <v>47.115513479165401</v>
      </c>
      <c r="H266">
        <f>(Table2[[#This Row],[1Y Return vs Nifty]]-AVERAGE(Table2[1Y Return vs Nifty]))/_xlfn.STDEV.P(Table2[1Y Return vs Nifty])</f>
        <v>0.54679307069937277</v>
      </c>
      <c r="I266">
        <v>-1.1952637573851701</v>
      </c>
      <c r="J266">
        <f>(Table2[[#This Row],[1M Return vs Nifty]]-AVERAGE(Table2[1M Return vs Nifty]))/_xlfn.STDEV.P(Table2[1M Return vs Nifty])</f>
        <v>-1.6589367173108639E-2</v>
      </c>
      <c r="K266">
        <v>9.2300998837899595</v>
      </c>
      <c r="L266">
        <f>(Table2[[#This Row],[6M Return vs Nifty]]-AVERAGE(Table2[6M Return vs Nifty]))/_xlfn.STDEV.P(Table2[6M Return vs Nifty])</f>
        <v>-3.4906170048072206E-2</v>
      </c>
      <c r="M266">
        <v>2.7466168576398799</v>
      </c>
      <c r="N266">
        <f>(Table2[[#This Row],[1W Return vs Nifty]]-AVERAGE(Table2[1W Return vs Nifty]))/_xlfn.STDEV.P(Table2[1W Return vs Nifty])</f>
        <v>-4.4259422039831235E-2</v>
      </c>
      <c r="O266">
        <v>331.3</v>
      </c>
      <c r="P266">
        <v>335.60873178735301</v>
      </c>
      <c r="Q266">
        <v>318.42121131512403</v>
      </c>
      <c r="R266">
        <v>60.378576018944301</v>
      </c>
      <c r="S266" s="1">
        <f>(Table2[[#This Row],[Close Price]]-Table2[[#This Row],[20D EMA]])/Table2[[#This Row],[20D EMA]]</f>
        <v>1.5242982191367374E-2</v>
      </c>
      <c r="T266" s="1">
        <f>(Table2[[#This Row],[Close Price]]-Table2[[#This Row],[50D EMA]])/Table2[[#This Row],[50D EMA]]</f>
        <v>2.2087274329819695E-3</v>
      </c>
      <c r="U266" s="1">
        <f>(Table2[[#This Row],[Close Price]]-Table2[[#This Row],[200D EMA]])/Table2[[#This Row],[200D EMA]]</f>
        <v>5.6305258719504266E-2</v>
      </c>
      <c r="V266">
        <v>0.84306995722686995</v>
      </c>
      <c r="W266">
        <v>335</v>
      </c>
      <c r="X266">
        <v>345</v>
      </c>
      <c r="Y266">
        <v>335</v>
      </c>
      <c r="Z266">
        <v>345</v>
      </c>
      <c r="AA266">
        <v>335</v>
      </c>
      <c r="AB266">
        <v>345</v>
      </c>
      <c r="AC266" s="1">
        <f>(Table2[[#This Row],[Close Price]]/Table2[[#This Row],[Day Low]])-1</f>
        <v>4.029850746268826E-3</v>
      </c>
      <c r="AD266" s="1">
        <f>(Table2[[#This Row],[Day High]]/Table2[[#This Row],[Close Price]])-1</f>
        <v>2.5717258807789412E-2</v>
      </c>
      <c r="AE266" s="1">
        <f>(Table2[[#This Row],[Close Price]]/Table2[[#This Row],[Current Week Low]])-1</f>
        <v>4.029850746268826E-3</v>
      </c>
      <c r="AF266" s="1">
        <f>(Table2[[#This Row],[Current Week High]]/Table2[[#This Row],[Close Price]])-1</f>
        <v>2.5717258807789412E-2</v>
      </c>
      <c r="AG266" s="1">
        <f>(Table2[[#This Row],[Close Price]]/Table2[[#This Row],[Current Month Low]])-1</f>
        <v>4.029850746268826E-3</v>
      </c>
      <c r="AH266" s="1">
        <f>(Table2[[#This Row],[Current Month High]]/Table2[[#This Row],[Close Price]])-1</f>
        <v>2.5717258807789412E-2</v>
      </c>
      <c r="AI266">
        <v>14.226252415638401</v>
      </c>
      <c r="AJ266">
        <v>65.445154943433295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0.12</v>
      </c>
      <c r="AM266" t="s">
        <v>3219</v>
      </c>
      <c r="AN266">
        <v>7.17</v>
      </c>
      <c r="AO266" t="s">
        <v>3219</v>
      </c>
      <c r="AP266">
        <v>3.0904343629349001E-2</v>
      </c>
      <c r="AQ266">
        <f>(Table2[[#This Row],[Sharpe Ratio]]-AVERAGE(Table2[Sharpe Ratio]))/_xlfn.STDEV.P(Table2[Sharpe Ratio])</f>
        <v>-0.32721844475662498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153</v>
      </c>
      <c r="AT266">
        <f>_xlfn.RANK.AVG(Table2[[#This Row],[6M Return vs Nifty Z-Score]],Table2[6M Return vs Nifty Z-Score])</f>
        <v>287</v>
      </c>
      <c r="AU266">
        <f>_xlfn.RANK.AVG(Table2[[#This Row],[Sharpe Ratio Z-Score]],Table2[Sharpe Ratio Z-Score])</f>
        <v>429</v>
      </c>
      <c r="AV266">
        <f>(Table2[[#This Row],[Rank 1Y]]+Table2[[#This Row],[Rank 6M]]+Table2[[#This Row],[Rank Sharpe]])/3</f>
        <v>289.66666666666669</v>
      </c>
    </row>
    <row r="267" spans="1:48" x14ac:dyDescent="0.3">
      <c r="A267" t="s">
        <v>619</v>
      </c>
      <c r="B267" t="s">
        <v>620</v>
      </c>
      <c r="C267" t="s">
        <v>3186</v>
      </c>
      <c r="D267" t="s">
        <v>131</v>
      </c>
      <c r="E267">
        <v>31681.949489539998</v>
      </c>
      <c r="F267">
        <v>1297.0999999999999</v>
      </c>
      <c r="G267">
        <v>33.8946448130893</v>
      </c>
      <c r="H267">
        <f>(Table2[[#This Row],[1Y Return vs Nifty]]-AVERAGE(Table2[1Y Return vs Nifty]))/_xlfn.STDEV.P(Table2[1Y Return vs Nifty])</f>
        <v>0.28866624433807347</v>
      </c>
      <c r="I267">
        <v>3.2317003289722002</v>
      </c>
      <c r="J267">
        <f>(Table2[[#This Row],[1M Return vs Nifty]]-AVERAGE(Table2[1M Return vs Nifty]))/_xlfn.STDEV.P(Table2[1M Return vs Nifty])</f>
        <v>0.46041064726060255</v>
      </c>
      <c r="K267">
        <v>-6.22289722416442</v>
      </c>
      <c r="L267">
        <f>(Table2[[#This Row],[6M Return vs Nifty]]-AVERAGE(Table2[6M Return vs Nifty]))/_xlfn.STDEV.P(Table2[6M Return vs Nifty])</f>
        <v>-0.49234515643322158</v>
      </c>
      <c r="M267">
        <v>5.3927442620134496</v>
      </c>
      <c r="N267">
        <f>(Table2[[#This Row],[1W Return vs Nifty]]-AVERAGE(Table2[1W Return vs Nifty]))/_xlfn.STDEV.P(Table2[1W Return vs Nifty])</f>
        <v>0.48945209101816439</v>
      </c>
      <c r="O267">
        <v>1216.3499999999999</v>
      </c>
      <c r="P267">
        <v>1226.29519878513</v>
      </c>
      <c r="Q267">
        <v>1150.02891227908</v>
      </c>
      <c r="R267">
        <v>77.051724274000705</v>
      </c>
      <c r="S267" s="1">
        <f>(Table2[[#This Row],[Close Price]]-Table2[[#This Row],[20D EMA]])/Table2[[#This Row],[20D EMA]]</f>
        <v>6.6387141858839982E-2</v>
      </c>
      <c r="T267" s="1">
        <f>(Table2[[#This Row],[Close Price]]-Table2[[#This Row],[50D EMA]])/Table2[[#This Row],[50D EMA]]</f>
        <v>5.7738790207296796E-2</v>
      </c>
      <c r="U267" s="1">
        <f>(Table2[[#This Row],[Close Price]]-Table2[[#This Row],[200D EMA]])/Table2[[#This Row],[200D EMA]]</f>
        <v>0.1278846872027421</v>
      </c>
      <c r="V267">
        <v>0.80011732831826898</v>
      </c>
      <c r="W267">
        <v>1268.05</v>
      </c>
      <c r="X267">
        <v>1301.55</v>
      </c>
      <c r="Y267">
        <v>1225.3</v>
      </c>
      <c r="Z267">
        <v>1301.55</v>
      </c>
      <c r="AA267">
        <v>1225.3</v>
      </c>
      <c r="AB267">
        <v>1301.55</v>
      </c>
      <c r="AC267" s="1">
        <f>(Table2[[#This Row],[Close Price]]/Table2[[#This Row],[Day Low]])-1</f>
        <v>2.2909191277946439E-2</v>
      </c>
      <c r="AD267" s="1">
        <f>(Table2[[#This Row],[Day High]]/Table2[[#This Row],[Close Price]])-1</f>
        <v>3.4307300902012283E-3</v>
      </c>
      <c r="AE267" s="1">
        <f>(Table2[[#This Row],[Close Price]]/Table2[[#This Row],[Current Week Low]])-1</f>
        <v>5.8597894393209726E-2</v>
      </c>
      <c r="AF267" s="1">
        <f>(Table2[[#This Row],[Current Week High]]/Table2[[#This Row],[Close Price]])-1</f>
        <v>3.4307300902012283E-3</v>
      </c>
      <c r="AG267" s="1">
        <f>(Table2[[#This Row],[Close Price]]/Table2[[#This Row],[Current Month Low]])-1</f>
        <v>5.8597894393209726E-2</v>
      </c>
      <c r="AH267" s="1">
        <f>(Table2[[#This Row],[Current Month High]]/Table2[[#This Row],[Close Price]])-1</f>
        <v>3.4307300902012283E-3</v>
      </c>
      <c r="AI267">
        <v>12.026829080255901</v>
      </c>
      <c r="AJ267">
        <v>63.568726355611503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-0.05</v>
      </c>
      <c r="AM267" t="s">
        <v>3218</v>
      </c>
      <c r="AN267">
        <v>18.399999999999999</v>
      </c>
      <c r="AO267" t="s">
        <v>3219</v>
      </c>
      <c r="AP267">
        <v>0.122570667360756</v>
      </c>
      <c r="AQ267">
        <f>(Table2[[#This Row],[Sharpe Ratio]]-AVERAGE(Table2[Sharpe Ratio]))/_xlfn.STDEV.P(Table2[Sharpe Ratio])</f>
        <v>0.73677077999720331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219</v>
      </c>
      <c r="AT267">
        <f>_xlfn.RANK.AVG(Table2[[#This Row],[6M Return vs Nifty Z-Score]],Table2[6M Return vs Nifty Z-Score])</f>
        <v>491</v>
      </c>
      <c r="AU267">
        <f>_xlfn.RANK.AVG(Table2[[#This Row],[Sharpe Ratio Z-Score]],Table2[Sharpe Ratio Z-Score])</f>
        <v>162</v>
      </c>
      <c r="AV267">
        <f>(Table2[[#This Row],[Rank 1Y]]+Table2[[#This Row],[Rank 6M]]+Table2[[#This Row],[Rank Sharpe]])/3</f>
        <v>290.66666666666669</v>
      </c>
    </row>
    <row r="268" spans="1:48" x14ac:dyDescent="0.3">
      <c r="A268" t="s">
        <v>1082</v>
      </c>
      <c r="B268" t="s">
        <v>1083</v>
      </c>
      <c r="C268" t="s">
        <v>3181</v>
      </c>
      <c r="D268" t="s">
        <v>111</v>
      </c>
      <c r="E268">
        <v>12305.4823638</v>
      </c>
      <c r="F268">
        <v>393.75</v>
      </c>
      <c r="G268">
        <v>-1.87419492000872</v>
      </c>
      <c r="H268">
        <f>(Table2[[#This Row],[1Y Return vs Nifty]]-AVERAGE(Table2[1Y Return vs Nifty]))/_xlfn.STDEV.P(Table2[1Y Return vs Nifty])</f>
        <v>-0.40969158041073117</v>
      </c>
      <c r="I268">
        <v>-10.3231028398384</v>
      </c>
      <c r="J268">
        <f>(Table2[[#This Row],[1M Return vs Nifty]]-AVERAGE(Table2[1M Return vs Nifty]))/_xlfn.STDEV.P(Table2[1M Return vs Nifty])</f>
        <v>-1.0001029645606492</v>
      </c>
      <c r="K268">
        <v>5.8400193650502699</v>
      </c>
      <c r="L268">
        <f>(Table2[[#This Row],[6M Return vs Nifty]]-AVERAGE(Table2[6M Return vs Nifty]))/_xlfn.STDEV.P(Table2[6M Return vs Nifty])</f>
        <v>-0.13525919447581114</v>
      </c>
      <c r="M268">
        <v>1.54597513534002</v>
      </c>
      <c r="N268">
        <f>(Table2[[#This Row],[1W Return vs Nifty]]-AVERAGE(Table2[1W Return vs Nifty]))/_xlfn.STDEV.P(Table2[1W Return vs Nifty])</f>
        <v>-0.28642323818492527</v>
      </c>
      <c r="O268">
        <v>391.39</v>
      </c>
      <c r="P268">
        <v>387.06433177287698</v>
      </c>
      <c r="Q268">
        <v>359.881817810293</v>
      </c>
      <c r="R268">
        <v>63.871455681634899</v>
      </c>
      <c r="S268" s="1">
        <f>(Table2[[#This Row],[Close Price]]-Table2[[#This Row],[20D EMA]])/Table2[[#This Row],[20D EMA]]</f>
        <v>6.0297912568027124E-3</v>
      </c>
      <c r="T268" s="1">
        <f>(Table2[[#This Row],[Close Price]]-Table2[[#This Row],[50D EMA]])/Table2[[#This Row],[50D EMA]]</f>
        <v>1.7272757209377942E-2</v>
      </c>
      <c r="U268" s="1">
        <f>(Table2[[#This Row],[Close Price]]-Table2[[#This Row],[200D EMA]])/Table2[[#This Row],[200D EMA]]</f>
        <v>9.4109178384666745E-2</v>
      </c>
      <c r="V268">
        <v>0.29302078940097198</v>
      </c>
      <c r="W268">
        <v>392.95</v>
      </c>
      <c r="X268">
        <v>406</v>
      </c>
      <c r="Y268">
        <v>376.1</v>
      </c>
      <c r="Z268">
        <v>406</v>
      </c>
      <c r="AA268">
        <v>376.1</v>
      </c>
      <c r="AB268">
        <v>406</v>
      </c>
      <c r="AC268" s="1">
        <f>(Table2[[#This Row],[Close Price]]/Table2[[#This Row],[Day Low]])-1</f>
        <v>2.0358824277897369E-3</v>
      </c>
      <c r="AD268" s="1">
        <f>(Table2[[#This Row],[Day High]]/Table2[[#This Row],[Close Price]])-1</f>
        <v>3.1111111111111089E-2</v>
      </c>
      <c r="AE268" s="1">
        <f>(Table2[[#This Row],[Close Price]]/Table2[[#This Row],[Current Week Low]])-1</f>
        <v>4.692900824248869E-2</v>
      </c>
      <c r="AF268" s="1">
        <f>(Table2[[#This Row],[Current Week High]]/Table2[[#This Row],[Close Price]])-1</f>
        <v>3.1111111111111089E-2</v>
      </c>
      <c r="AG268" s="1">
        <f>(Table2[[#This Row],[Close Price]]/Table2[[#This Row],[Current Month Low]])-1</f>
        <v>4.692900824248869E-2</v>
      </c>
      <c r="AH268" s="1">
        <f>(Table2[[#This Row],[Current Month High]]/Table2[[#This Row],[Close Price]])-1</f>
        <v>3.1111111111111089E-2</v>
      </c>
      <c r="AI268">
        <v>14.5396825396825</v>
      </c>
      <c r="AJ268">
        <v>44.204358176158102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0.14000000000000001</v>
      </c>
      <c r="AM268" t="s">
        <v>3219</v>
      </c>
      <c r="AN268">
        <v>6.04</v>
      </c>
      <c r="AO268" t="s">
        <v>3219</v>
      </c>
      <c r="AP268">
        <v>0.16090354941203999</v>
      </c>
      <c r="AQ268">
        <f>(Table2[[#This Row],[Sharpe Ratio]]-AVERAGE(Table2[Sharpe Ratio]))/_xlfn.STDEV.P(Table2[Sharpe Ratio])</f>
        <v>1.181708154990365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-0.64976882264175173</v>
      </c>
      <c r="AS268">
        <f>_xlfn.RANK.AVG(Table2[[#This Row],[1Y Return vs Nifty Z-Score]],Table2[1Y Return vs Nifty Z-Score])</f>
        <v>451</v>
      </c>
      <c r="AT268">
        <f>_xlfn.RANK.AVG(Table2[[#This Row],[6M Return vs Nifty Z-Score]],Table2[6M Return vs Nifty Z-Score])</f>
        <v>337</v>
      </c>
      <c r="AU268">
        <f>_xlfn.RANK.AVG(Table2[[#This Row],[Sharpe Ratio Z-Score]],Table2[Sharpe Ratio Z-Score])</f>
        <v>84</v>
      </c>
      <c r="AV268">
        <f>(Table2[[#This Row],[Rank 1Y]]+Table2[[#This Row],[Rank 6M]]+Table2[[#This Row],[Rank Sharpe]])/3</f>
        <v>290.66666666666669</v>
      </c>
    </row>
    <row r="269" spans="1:48" x14ac:dyDescent="0.3">
      <c r="A269" t="s">
        <v>1180</v>
      </c>
      <c r="B269" t="s">
        <v>1181</v>
      </c>
      <c r="C269" t="s">
        <v>3175</v>
      </c>
      <c r="D269" t="s">
        <v>290</v>
      </c>
      <c r="E269">
        <v>10673.5542852</v>
      </c>
      <c r="F269">
        <v>799.35</v>
      </c>
      <c r="G269">
        <v>2.8909526515363302</v>
      </c>
      <c r="H269">
        <f>(Table2[[#This Row],[1Y Return vs Nifty]]-AVERAGE(Table2[1Y Return vs Nifty]))/_xlfn.STDEV.P(Table2[1Y Return vs Nifty])</f>
        <v>-0.31665590697254714</v>
      </c>
      <c r="I269">
        <v>16.656944453865599</v>
      </c>
      <c r="J269">
        <f>(Table2[[#This Row],[1M Return vs Nifty]]-AVERAGE(Table2[1M Return vs Nifty]))/_xlfn.STDEV.P(Table2[1M Return vs Nifty])</f>
        <v>1.9069644291367749</v>
      </c>
      <c r="K269">
        <v>27.6512970692404</v>
      </c>
      <c r="L269">
        <f>(Table2[[#This Row],[6M Return vs Nifty]]-AVERAGE(Table2[6M Return vs Nifty]))/_xlfn.STDEV.P(Table2[6M Return vs Nifty])</f>
        <v>0.5103973532520043</v>
      </c>
      <c r="M269">
        <v>6.2820139074726402</v>
      </c>
      <c r="N269">
        <f>(Table2[[#This Row],[1W Return vs Nifty]]-AVERAGE(Table2[1W Return vs Nifty]))/_xlfn.STDEV.P(Table2[1W Return vs Nifty])</f>
        <v>0.66881361654793359</v>
      </c>
      <c r="O269">
        <v>744.61</v>
      </c>
      <c r="P269">
        <v>712.21765224704995</v>
      </c>
      <c r="Q269">
        <v>661.93475544271803</v>
      </c>
      <c r="R269">
        <v>80.799453746758303</v>
      </c>
      <c r="S269" s="1">
        <f>(Table2[[#This Row],[Close Price]]-Table2[[#This Row],[20D EMA]])/Table2[[#This Row],[20D EMA]]</f>
        <v>7.3514994426612607E-2</v>
      </c>
      <c r="T269" s="1">
        <f>(Table2[[#This Row],[Close Price]]-Table2[[#This Row],[50D EMA]])/Table2[[#This Row],[50D EMA]]</f>
        <v>0.12233949478512238</v>
      </c>
      <c r="U269" s="1">
        <f>(Table2[[#This Row],[Close Price]]-Table2[[#This Row],[200D EMA]])/Table2[[#This Row],[200D EMA]]</f>
        <v>0.20759635814163488</v>
      </c>
      <c r="V269">
        <v>0.60906333991111505</v>
      </c>
      <c r="W269">
        <v>793.05</v>
      </c>
      <c r="X269">
        <v>809</v>
      </c>
      <c r="Y269">
        <v>783.55</v>
      </c>
      <c r="Z269">
        <v>810</v>
      </c>
      <c r="AA269">
        <v>783.55</v>
      </c>
      <c r="AB269">
        <v>810</v>
      </c>
      <c r="AC269" s="1">
        <f>(Table2[[#This Row],[Close Price]]/Table2[[#This Row],[Day Low]])-1</f>
        <v>7.9440136183090981E-3</v>
      </c>
      <c r="AD269" s="1">
        <f>(Table2[[#This Row],[Day High]]/Table2[[#This Row],[Close Price]])-1</f>
        <v>1.2072308750860072E-2</v>
      </c>
      <c r="AE269" s="1">
        <f>(Table2[[#This Row],[Close Price]]/Table2[[#This Row],[Current Week Low]])-1</f>
        <v>2.0164635313636659E-2</v>
      </c>
      <c r="AF269" s="1">
        <f>(Table2[[#This Row],[Current Week High]]/Table2[[#This Row],[Close Price]])-1</f>
        <v>1.332332520172641E-2</v>
      </c>
      <c r="AG269" s="1">
        <f>(Table2[[#This Row],[Close Price]]/Table2[[#This Row],[Current Month Low]])-1</f>
        <v>2.0164635313636659E-2</v>
      </c>
      <c r="AH269" s="1">
        <f>(Table2[[#This Row],[Current Month High]]/Table2[[#This Row],[Close Price]])-1</f>
        <v>1.332332520172641E-2</v>
      </c>
      <c r="AI269">
        <v>6.9619065490711103</v>
      </c>
      <c r="AJ269">
        <v>44.914793328498902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0.24</v>
      </c>
      <c r="AM269" t="s">
        <v>3219</v>
      </c>
      <c r="AN269">
        <v>15.01</v>
      </c>
      <c r="AO269" t="s">
        <v>3219</v>
      </c>
      <c r="AP269">
        <v>7.6071807926061996E-2</v>
      </c>
      <c r="AQ269">
        <f>(Table2[[#This Row],[Sharpe Ratio]]-AVERAGE(Table2[Sharpe Ratio]))/_xlfn.STDEV.P(Table2[Sharpe Ratio])</f>
        <v>0.19704928372750749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2.9665687756916732</v>
      </c>
      <c r="AS269">
        <f>_xlfn.RANK.AVG(Table2[[#This Row],[1Y Return vs Nifty Z-Score]],Table2[1Y Return vs Nifty Z-Score])</f>
        <v>422</v>
      </c>
      <c r="AT269">
        <f>_xlfn.RANK.AVG(Table2[[#This Row],[6M Return vs Nifty Z-Score]],Table2[6M Return vs Nifty Z-Score])</f>
        <v>157</v>
      </c>
      <c r="AU269">
        <f>_xlfn.RANK.AVG(Table2[[#This Row],[Sharpe Ratio Z-Score]],Table2[Sharpe Ratio Z-Score])</f>
        <v>294</v>
      </c>
      <c r="AV269">
        <f>(Table2[[#This Row],[Rank 1Y]]+Table2[[#This Row],[Rank 6M]]+Table2[[#This Row],[Rank Sharpe]])/3</f>
        <v>291</v>
      </c>
    </row>
    <row r="270" spans="1:48" x14ac:dyDescent="0.3">
      <c r="A270" t="s">
        <v>1885</v>
      </c>
      <c r="B270" t="s">
        <v>1886</v>
      </c>
      <c r="C270" t="s">
        <v>3185</v>
      </c>
      <c r="D270" t="s">
        <v>1339</v>
      </c>
      <c r="E270">
        <v>4089.70593753099</v>
      </c>
      <c r="F270">
        <v>75.41</v>
      </c>
      <c r="G270">
        <v>25.701057921227498</v>
      </c>
      <c r="H270">
        <f>(Table2[[#This Row],[1Y Return vs Nifty]]-AVERAGE(Table2[1Y Return vs Nifty]))/_xlfn.STDEV.P(Table2[1Y Return vs Nifty])</f>
        <v>0.12869305087169075</v>
      </c>
      <c r="I270">
        <v>-7.2023981353060602</v>
      </c>
      <c r="J270">
        <f>(Table2[[#This Row],[1M Return vs Nifty]]-AVERAGE(Table2[1M Return vs Nifty]))/_xlfn.STDEV.P(Table2[1M Return vs Nifty])</f>
        <v>-0.66385081521689449</v>
      </c>
      <c r="K270">
        <v>-6.7016004119823602</v>
      </c>
      <c r="L270">
        <f>(Table2[[#This Row],[6M Return vs Nifty]]-AVERAGE(Table2[6M Return vs Nifty]))/_xlfn.STDEV.P(Table2[6M Return vs Nifty])</f>
        <v>-0.50651570855880645</v>
      </c>
      <c r="M270">
        <v>1.29757789280681</v>
      </c>
      <c r="N270">
        <f>(Table2[[#This Row],[1W Return vs Nifty]]-AVERAGE(Table2[1W Return vs Nifty]))/_xlfn.STDEV.P(Table2[1W Return vs Nifty])</f>
        <v>-0.33652379945522354</v>
      </c>
      <c r="O270">
        <v>73.790000000000006</v>
      </c>
      <c r="P270">
        <v>76.739034662540504</v>
      </c>
      <c r="Q270">
        <v>76.846367848995996</v>
      </c>
      <c r="R270">
        <v>64.984683792914097</v>
      </c>
      <c r="S270" s="1">
        <f>(Table2[[#This Row],[Close Price]]-Table2[[#This Row],[20D EMA]])/Table2[[#This Row],[20D EMA]]</f>
        <v>2.1954194335275651E-2</v>
      </c>
      <c r="T270" s="1">
        <f>(Table2[[#This Row],[Close Price]]-Table2[[#This Row],[50D EMA]])/Table2[[#This Row],[50D EMA]]</f>
        <v>-1.7318886905274878E-2</v>
      </c>
      <c r="U270" s="1">
        <f>(Table2[[#This Row],[Close Price]]-Table2[[#This Row],[200D EMA]])/Table2[[#This Row],[200D EMA]]</f>
        <v>-1.8691421458181069E-2</v>
      </c>
      <c r="V270">
        <v>0.47332952391587002</v>
      </c>
      <c r="W270">
        <v>74.180000000000007</v>
      </c>
      <c r="X270">
        <v>75.7</v>
      </c>
      <c r="Y270">
        <v>72.209999999999994</v>
      </c>
      <c r="Z270">
        <v>75.7</v>
      </c>
      <c r="AA270">
        <v>72.209999999999994</v>
      </c>
      <c r="AB270">
        <v>75.7</v>
      </c>
      <c r="AC270" s="1">
        <f>(Table2[[#This Row],[Close Price]]/Table2[[#This Row],[Day Low]])-1</f>
        <v>1.6581288757077317E-2</v>
      </c>
      <c r="AD270" s="1">
        <f>(Table2[[#This Row],[Day High]]/Table2[[#This Row],[Close Price]])-1</f>
        <v>3.8456438138179116E-3</v>
      </c>
      <c r="AE270" s="1">
        <f>(Table2[[#This Row],[Close Price]]/Table2[[#This Row],[Current Week Low]])-1</f>
        <v>4.4315191801689524E-2</v>
      </c>
      <c r="AF270" s="1">
        <f>(Table2[[#This Row],[Current Week High]]/Table2[[#This Row],[Close Price]])-1</f>
        <v>3.8456438138179116E-3</v>
      </c>
      <c r="AG270" s="1">
        <f>(Table2[[#This Row],[Close Price]]/Table2[[#This Row],[Current Month Low]])-1</f>
        <v>4.4315191801689524E-2</v>
      </c>
      <c r="AH270" s="1">
        <f>(Table2[[#This Row],[Current Month High]]/Table2[[#This Row],[Close Price]])-1</f>
        <v>3.8456438138179116E-3</v>
      </c>
      <c r="AI270">
        <v>36.918180612650801</v>
      </c>
      <c r="AJ270">
        <v>49.031620553359602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-0.18</v>
      </c>
      <c r="AM270" t="s">
        <v>3218</v>
      </c>
      <c r="AN270">
        <v>6.8</v>
      </c>
      <c r="AO270" t="s">
        <v>3219</v>
      </c>
      <c r="AP270">
        <v>0.15127200901468299</v>
      </c>
      <c r="AQ270">
        <f>(Table2[[#This Row],[Sharpe Ratio]]-AVERAGE(Table2[Sharpe Ratio]))/_xlfn.STDEV.P(Table2[Sharpe Ratio])</f>
        <v>1.0699129527457929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270</v>
      </c>
      <c r="AT270">
        <f>_xlfn.RANK.AVG(Table2[[#This Row],[6M Return vs Nifty Z-Score]],Table2[6M Return vs Nifty Z-Score])</f>
        <v>503</v>
      </c>
      <c r="AU270">
        <f>_xlfn.RANK.AVG(Table2[[#This Row],[Sharpe Ratio Z-Score]],Table2[Sharpe Ratio Z-Score])</f>
        <v>105</v>
      </c>
      <c r="AV270">
        <f>(Table2[[#This Row],[Rank 1Y]]+Table2[[#This Row],[Rank 6M]]+Table2[[#This Row],[Rank Sharpe]])/3</f>
        <v>292.66666666666669</v>
      </c>
    </row>
    <row r="271" spans="1:48" x14ac:dyDescent="0.3">
      <c r="A271" t="s">
        <v>1475</v>
      </c>
      <c r="B271" t="s">
        <v>1476</v>
      </c>
      <c r="C271" t="s">
        <v>3185</v>
      </c>
      <c r="D271" t="s">
        <v>585</v>
      </c>
      <c r="E271">
        <v>7344.1961604149901</v>
      </c>
      <c r="F271">
        <v>551.15</v>
      </c>
      <c r="G271">
        <v>10.724913992492599</v>
      </c>
      <c r="H271">
        <f>(Table2[[#This Row],[1Y Return vs Nifty]]-AVERAGE(Table2[1Y Return vs Nifty]))/_xlfn.STDEV.P(Table2[1Y Return vs Nifty])</f>
        <v>-0.16370411311902588</v>
      </c>
      <c r="I271">
        <v>-4.8129222392970501</v>
      </c>
      <c r="J271">
        <f>(Table2[[#This Row],[1M Return vs Nifty]]-AVERAGE(Table2[1M Return vs Nifty]))/_xlfn.STDEV.P(Table2[1M Return vs Nifty])</f>
        <v>-0.40638768367765826</v>
      </c>
      <c r="K271">
        <v>21.987862848713998</v>
      </c>
      <c r="L271">
        <f>(Table2[[#This Row],[6M Return vs Nifty]]-AVERAGE(Table2[6M Return vs Nifty]))/_xlfn.STDEV.P(Table2[6M Return vs Nifty])</f>
        <v>0.34274860581497646</v>
      </c>
      <c r="M271">
        <v>-3.2396893316378099</v>
      </c>
      <c r="N271">
        <f>(Table2[[#This Row],[1W Return vs Nifty]]-AVERAGE(Table2[1W Return vs Nifty]))/_xlfn.STDEV.P(Table2[1W Return vs Nifty])</f>
        <v>-1.2516693633099107</v>
      </c>
      <c r="O271">
        <v>567.64</v>
      </c>
      <c r="P271">
        <v>567.89591091493799</v>
      </c>
      <c r="Q271">
        <v>514.406215201956</v>
      </c>
      <c r="R271">
        <v>27.670372142122499</v>
      </c>
      <c r="S271" s="1">
        <f>(Table2[[#This Row],[Close Price]]-Table2[[#This Row],[20D EMA]])/Table2[[#This Row],[20D EMA]]</f>
        <v>-2.9050102177436421E-2</v>
      </c>
      <c r="T271" s="1">
        <f>(Table2[[#This Row],[Close Price]]-Table2[[#This Row],[50D EMA]])/Table2[[#This Row],[50D EMA]]</f>
        <v>-2.9487641296727502E-2</v>
      </c>
      <c r="U271" s="1">
        <f>(Table2[[#This Row],[Close Price]]-Table2[[#This Row],[200D EMA]])/Table2[[#This Row],[200D EMA]]</f>
        <v>7.142951175972545E-2</v>
      </c>
      <c r="V271">
        <v>0.53503973944819105</v>
      </c>
      <c r="W271">
        <v>549.1</v>
      </c>
      <c r="X271">
        <v>566.20000000000005</v>
      </c>
      <c r="Y271">
        <v>549.1</v>
      </c>
      <c r="Z271">
        <v>582</v>
      </c>
      <c r="AA271">
        <v>549.1</v>
      </c>
      <c r="AB271">
        <v>582</v>
      </c>
      <c r="AC271" s="1">
        <f>(Table2[[#This Row],[Close Price]]/Table2[[#This Row],[Day Low]])-1</f>
        <v>3.7333818976506006E-3</v>
      </c>
      <c r="AD271" s="1">
        <f>(Table2[[#This Row],[Day High]]/Table2[[#This Row],[Close Price]])-1</f>
        <v>2.7306540869092011E-2</v>
      </c>
      <c r="AE271" s="1">
        <f>(Table2[[#This Row],[Close Price]]/Table2[[#This Row],[Current Week Low]])-1</f>
        <v>3.7333818976506006E-3</v>
      </c>
      <c r="AF271" s="1">
        <f>(Table2[[#This Row],[Current Week High]]/Table2[[#This Row],[Close Price]])-1</f>
        <v>5.5973872811394321E-2</v>
      </c>
      <c r="AG271" s="1">
        <f>(Table2[[#This Row],[Close Price]]/Table2[[#This Row],[Current Month Low]])-1</f>
        <v>3.7333818976506006E-3</v>
      </c>
      <c r="AH271" s="1">
        <f>(Table2[[#This Row],[Current Month High]]/Table2[[#This Row],[Close Price]])-1</f>
        <v>5.5973872811394321E-2</v>
      </c>
      <c r="AI271">
        <v>16.066406604372599</v>
      </c>
      <c r="AJ271">
        <v>43.697040803024301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0.02</v>
      </c>
      <c r="AM271" t="s">
        <v>3219</v>
      </c>
      <c r="AN271">
        <v>-0.69</v>
      </c>
      <c r="AO271" t="s">
        <v>3218</v>
      </c>
      <c r="AP271">
        <v>6.4127517244588997E-2</v>
      </c>
      <c r="AQ271">
        <f>(Table2[[#This Row],[Sharpe Ratio]]-AVERAGE(Table2[Sharpe Ratio]))/_xlfn.STDEV.P(Table2[Sharpe Ratio])</f>
        <v>5.8409529616144873E-2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359</v>
      </c>
      <c r="AT271">
        <f>_xlfn.RANK.AVG(Table2[[#This Row],[6M Return vs Nifty Z-Score]],Table2[6M Return vs Nifty Z-Score])</f>
        <v>187</v>
      </c>
      <c r="AU271">
        <f>_xlfn.RANK.AVG(Table2[[#This Row],[Sharpe Ratio Z-Score]],Table2[Sharpe Ratio Z-Score])</f>
        <v>338</v>
      </c>
      <c r="AV271">
        <f>(Table2[[#This Row],[Rank 1Y]]+Table2[[#This Row],[Rank 6M]]+Table2[[#This Row],[Rank Sharpe]])/3</f>
        <v>294.66666666666669</v>
      </c>
    </row>
    <row r="272" spans="1:48" x14ac:dyDescent="0.3">
      <c r="A272" t="s">
        <v>319</v>
      </c>
      <c r="B272" t="s">
        <v>320</v>
      </c>
      <c r="C272" t="s">
        <v>3171</v>
      </c>
      <c r="D272" t="s">
        <v>18</v>
      </c>
      <c r="E272">
        <v>82485.039871504996</v>
      </c>
      <c r="F272">
        <v>387.65</v>
      </c>
      <c r="G272">
        <v>34.931507606482597</v>
      </c>
      <c r="H272">
        <f>(Table2[[#This Row],[1Y Return vs Nifty]]-AVERAGE(Table2[1Y Return vs Nifty]))/_xlfn.STDEV.P(Table2[1Y Return vs Nifty])</f>
        <v>0.30891015636765712</v>
      </c>
      <c r="I272">
        <v>-1.11511729643619</v>
      </c>
      <c r="J272">
        <f>(Table2[[#This Row],[1M Return vs Nifty]]-AVERAGE(Table2[1M Return vs Nifty]))/_xlfn.STDEV.P(Table2[1M Return vs Nifty])</f>
        <v>-7.9536831504422156E-3</v>
      </c>
      <c r="K272">
        <v>5.7264093701727701</v>
      </c>
      <c r="L272">
        <f>(Table2[[#This Row],[6M Return vs Nifty]]-AVERAGE(Table2[6M Return vs Nifty]))/_xlfn.STDEV.P(Table2[6M Return vs Nifty])</f>
        <v>-0.13862227288299173</v>
      </c>
      <c r="M272">
        <v>-1.0913653422908201</v>
      </c>
      <c r="N272">
        <f>(Table2[[#This Row],[1W Return vs Nifty]]-AVERAGE(Table2[1W Return vs Nifty]))/_xlfn.STDEV.P(Table2[1W Return vs Nifty])</f>
        <v>-0.81836246924348244</v>
      </c>
      <c r="O272">
        <v>380.59</v>
      </c>
      <c r="P272">
        <v>388.10884557383099</v>
      </c>
      <c r="Q272">
        <v>357.40690790032897</v>
      </c>
      <c r="R272">
        <v>65.479507181601093</v>
      </c>
      <c r="S272" s="1">
        <f>(Table2[[#This Row],[Close Price]]-Table2[[#This Row],[20D EMA]])/Table2[[#This Row],[20D EMA]]</f>
        <v>1.8550145826217196E-2</v>
      </c>
      <c r="T272" s="1">
        <f>(Table2[[#This Row],[Close Price]]-Table2[[#This Row],[50D EMA]])/Table2[[#This Row],[50D EMA]]</f>
        <v>-1.1822600259280246E-3</v>
      </c>
      <c r="U272" s="1">
        <f>(Table2[[#This Row],[Close Price]]-Table2[[#This Row],[200D EMA]])/Table2[[#This Row],[200D EMA]]</f>
        <v>8.4618096156398231E-2</v>
      </c>
      <c r="V272">
        <v>0.63624445206312896</v>
      </c>
      <c r="W272">
        <v>382.7</v>
      </c>
      <c r="X272">
        <v>391.65</v>
      </c>
      <c r="Y272">
        <v>379.2</v>
      </c>
      <c r="Z272">
        <v>391.65</v>
      </c>
      <c r="AA272">
        <v>379.2</v>
      </c>
      <c r="AB272">
        <v>391.65</v>
      </c>
      <c r="AC272" s="1">
        <f>(Table2[[#This Row],[Close Price]]/Table2[[#This Row],[Day Low]])-1</f>
        <v>1.2934413378625553E-2</v>
      </c>
      <c r="AD272" s="1">
        <f>(Table2[[#This Row],[Day High]]/Table2[[#This Row],[Close Price]])-1</f>
        <v>1.0318586353669446E-2</v>
      </c>
      <c r="AE272" s="1">
        <f>(Table2[[#This Row],[Close Price]]/Table2[[#This Row],[Current Week Low]])-1</f>
        <v>2.228375527426163E-2</v>
      </c>
      <c r="AF272" s="1">
        <f>(Table2[[#This Row],[Current Week High]]/Table2[[#This Row],[Close Price]])-1</f>
        <v>1.0318586353669446E-2</v>
      </c>
      <c r="AG272" s="1">
        <f>(Table2[[#This Row],[Close Price]]/Table2[[#This Row],[Current Month Low]])-1</f>
        <v>2.228375527426163E-2</v>
      </c>
      <c r="AH272" s="1">
        <f>(Table2[[#This Row],[Current Month High]]/Table2[[#This Row],[Close Price]])-1</f>
        <v>1.0318586353669446E-2</v>
      </c>
      <c r="AI272">
        <v>17.9285437895008</v>
      </c>
      <c r="AJ272">
        <v>63.795774647887299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0.06</v>
      </c>
      <c r="AM272" t="s">
        <v>3219</v>
      </c>
      <c r="AN272">
        <v>4.0999999999999996</v>
      </c>
      <c r="AO272" t="s">
        <v>3219</v>
      </c>
      <c r="AP272">
        <v>6.5461849279039003E-2</v>
      </c>
      <c r="AQ272">
        <f>(Table2[[#This Row],[Sharpe Ratio]]-AVERAGE(Table2[Sharpe Ratio]))/_xlfn.STDEV.P(Table2[Sharpe Ratio])</f>
        <v>7.3897386542300117E-2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213</v>
      </c>
      <c r="AT272">
        <f>_xlfn.RANK.AVG(Table2[[#This Row],[6M Return vs Nifty Z-Score]],Table2[6M Return vs Nifty Z-Score])</f>
        <v>340</v>
      </c>
      <c r="AU272">
        <f>_xlfn.RANK.AVG(Table2[[#This Row],[Sharpe Ratio Z-Score]],Table2[Sharpe Ratio Z-Score])</f>
        <v>332</v>
      </c>
      <c r="AV272">
        <f>(Table2[[#This Row],[Rank 1Y]]+Table2[[#This Row],[Rank 6M]]+Table2[[#This Row],[Rank Sharpe]])/3</f>
        <v>295</v>
      </c>
    </row>
    <row r="273" spans="1:48" x14ac:dyDescent="0.3">
      <c r="A273" t="s">
        <v>1015</v>
      </c>
      <c r="B273" t="s">
        <v>1016</v>
      </c>
      <c r="C273" t="s">
        <v>3187</v>
      </c>
      <c r="D273" t="s">
        <v>495</v>
      </c>
      <c r="E273">
        <v>14310.88633291</v>
      </c>
      <c r="F273">
        <v>761.05</v>
      </c>
      <c r="G273">
        <v>13.634923284613199</v>
      </c>
      <c r="H273">
        <f>(Table2[[#This Row],[1Y Return vs Nifty]]-AVERAGE(Table2[1Y Return vs Nifty]))/_xlfn.STDEV.P(Table2[1Y Return vs Nifty])</f>
        <v>-0.10688852238674758</v>
      </c>
      <c r="I273">
        <v>-2.6499453141075402</v>
      </c>
      <c r="J273">
        <f>(Table2[[#This Row],[1M Return vs Nifty]]-AVERAGE(Table2[1M Return vs Nifty]))/_xlfn.STDEV.P(Table2[1M Return vs Nifty])</f>
        <v>-0.17332954170747455</v>
      </c>
      <c r="K273">
        <v>5.9158384372486799</v>
      </c>
      <c r="L273">
        <f>(Table2[[#This Row],[6M Return vs Nifty]]-AVERAGE(Table2[6M Return vs Nifty]))/_xlfn.STDEV.P(Table2[6M Return vs Nifty])</f>
        <v>-0.13301480141129357</v>
      </c>
      <c r="M273">
        <v>4.18648288086764</v>
      </c>
      <c r="N273">
        <f>(Table2[[#This Row],[1W Return vs Nifty]]-AVERAGE(Table2[1W Return vs Nifty]))/_xlfn.STDEV.P(Table2[1W Return vs Nifty])</f>
        <v>0.2461548159849668</v>
      </c>
      <c r="O273">
        <v>728.78</v>
      </c>
      <c r="P273">
        <v>758.880734141826</v>
      </c>
      <c r="Q273">
        <v>739.507473911121</v>
      </c>
      <c r="R273">
        <v>76.173429220546794</v>
      </c>
      <c r="S273" s="1">
        <f>(Table2[[#This Row],[Close Price]]-Table2[[#This Row],[20D EMA]])/Table2[[#This Row],[20D EMA]]</f>
        <v>4.4279480776091527E-2</v>
      </c>
      <c r="T273" s="1">
        <f>(Table2[[#This Row],[Close Price]]-Table2[[#This Row],[50D EMA]])/Table2[[#This Row],[50D EMA]]</f>
        <v>2.8585069571268724E-3</v>
      </c>
      <c r="U273" s="1">
        <f>(Table2[[#This Row],[Close Price]]-Table2[[#This Row],[200D EMA]])/Table2[[#This Row],[200D EMA]]</f>
        <v>2.9130910570713292E-2</v>
      </c>
      <c r="V273">
        <v>0.58982807433315398</v>
      </c>
      <c r="W273">
        <v>745.5</v>
      </c>
      <c r="X273">
        <v>772.75</v>
      </c>
      <c r="Y273">
        <v>705.5</v>
      </c>
      <c r="Z273">
        <v>772.75</v>
      </c>
      <c r="AA273">
        <v>705.5</v>
      </c>
      <c r="AB273">
        <v>772.75</v>
      </c>
      <c r="AC273" s="1">
        <f>(Table2[[#This Row],[Close Price]]/Table2[[#This Row],[Day Low]])-1</f>
        <v>2.0858484238765795E-2</v>
      </c>
      <c r="AD273" s="1">
        <f>(Table2[[#This Row],[Day High]]/Table2[[#This Row],[Close Price]])-1</f>
        <v>1.5373497142106451E-2</v>
      </c>
      <c r="AE273" s="1">
        <f>(Table2[[#This Row],[Close Price]]/Table2[[#This Row],[Current Week Low]])-1</f>
        <v>7.8738483345145216E-2</v>
      </c>
      <c r="AF273" s="1">
        <f>(Table2[[#This Row],[Current Week High]]/Table2[[#This Row],[Close Price]])-1</f>
        <v>1.5373497142106451E-2</v>
      </c>
      <c r="AG273" s="1">
        <f>(Table2[[#This Row],[Close Price]]/Table2[[#This Row],[Current Month Low]])-1</f>
        <v>7.8738483345145216E-2</v>
      </c>
      <c r="AH273" s="1">
        <f>(Table2[[#This Row],[Current Month High]]/Table2[[#This Row],[Close Price]])-1</f>
        <v>1.5373497142106451E-2</v>
      </c>
      <c r="AI273">
        <v>21.752841469023</v>
      </c>
      <c r="AJ273">
        <v>46.0047961630695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-0.04</v>
      </c>
      <c r="AM273" t="s">
        <v>3218</v>
      </c>
      <c r="AN273">
        <v>10.51</v>
      </c>
      <c r="AO273" t="s">
        <v>3219</v>
      </c>
      <c r="AP273">
        <v>0.103437544954986</v>
      </c>
      <c r="AQ273">
        <f>(Table2[[#This Row],[Sharpe Ratio]]-AVERAGE(Table2[Sharpe Ratio]))/_xlfn.STDEV.P(Table2[Sharpe Ratio])</f>
        <v>0.51468882833865326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338</v>
      </c>
      <c r="AT273">
        <f>_xlfn.RANK.AVG(Table2[[#This Row],[6M Return vs Nifty Z-Score]],Table2[6M Return vs Nifty Z-Score])</f>
        <v>335</v>
      </c>
      <c r="AU273">
        <f>_xlfn.RANK.AVG(Table2[[#This Row],[Sharpe Ratio Z-Score]],Table2[Sharpe Ratio Z-Score])</f>
        <v>216</v>
      </c>
      <c r="AV273">
        <f>(Table2[[#This Row],[Rank 1Y]]+Table2[[#This Row],[Rank 6M]]+Table2[[#This Row],[Rank Sharpe]])/3</f>
        <v>296.33333333333331</v>
      </c>
    </row>
    <row r="274" spans="1:48" x14ac:dyDescent="0.3">
      <c r="A274" t="s">
        <v>1095</v>
      </c>
      <c r="B274" t="s">
        <v>1096</v>
      </c>
      <c r="C274" t="s">
        <v>3184</v>
      </c>
      <c r="D274" t="s">
        <v>88</v>
      </c>
      <c r="E274">
        <v>11995.5</v>
      </c>
      <c r="F274">
        <v>79.97</v>
      </c>
      <c r="G274">
        <v>37.4109900635017</v>
      </c>
      <c r="H274">
        <f>(Table2[[#This Row],[1Y Return vs Nifty]]-AVERAGE(Table2[1Y Return vs Nifty]))/_xlfn.STDEV.P(Table2[1Y Return vs Nifty])</f>
        <v>0.35732005694333641</v>
      </c>
      <c r="I274">
        <v>-0.235917512396882</v>
      </c>
      <c r="J274">
        <f>(Table2[[#This Row],[1M Return vs Nifty]]-AVERAGE(Table2[1M Return vs Nifty]))/_xlfn.STDEV.P(Table2[1M Return vs Nifty])</f>
        <v>8.6779027912037149E-2</v>
      </c>
      <c r="K274">
        <v>5.8002954683209804</v>
      </c>
      <c r="L274">
        <f>(Table2[[#This Row],[6M Return vs Nifty]]-AVERAGE(Table2[6M Return vs Nifty]))/_xlfn.STDEV.P(Table2[6M Return vs Nifty])</f>
        <v>-0.13643509963700223</v>
      </c>
      <c r="M274">
        <v>1.15739549540208</v>
      </c>
      <c r="N274">
        <f>(Table2[[#This Row],[1W Return vs Nifty]]-AVERAGE(Table2[1W Return vs Nifty]))/_xlfn.STDEV.P(Table2[1W Return vs Nifty])</f>
        <v>-0.36479793293017143</v>
      </c>
      <c r="O274">
        <v>78.53</v>
      </c>
      <c r="P274">
        <v>81.360188214483301</v>
      </c>
      <c r="Q274">
        <v>80.216911866528307</v>
      </c>
      <c r="R274">
        <v>59.173940052729101</v>
      </c>
      <c r="S274" s="1">
        <f>(Table2[[#This Row],[Close Price]]-Table2[[#This Row],[20D EMA]])/Table2[[#This Row],[20D EMA]]</f>
        <v>1.833694129631985E-2</v>
      </c>
      <c r="T274" s="1">
        <f>(Table2[[#This Row],[Close Price]]-Table2[[#This Row],[50D EMA]])/Table2[[#This Row],[50D EMA]]</f>
        <v>-1.7086836264666221E-2</v>
      </c>
      <c r="U274" s="1">
        <f>(Table2[[#This Row],[Close Price]]-Table2[[#This Row],[200D EMA]])/Table2[[#This Row],[200D EMA]]</f>
        <v>-3.0780525051767207E-3</v>
      </c>
      <c r="V274">
        <v>1.0210945322831599</v>
      </c>
      <c r="W274">
        <v>79.8</v>
      </c>
      <c r="X274">
        <v>81.75</v>
      </c>
      <c r="Y274">
        <v>77.39</v>
      </c>
      <c r="Z274">
        <v>82.6</v>
      </c>
      <c r="AA274">
        <v>77.39</v>
      </c>
      <c r="AB274">
        <v>82.6</v>
      </c>
      <c r="AC274" s="1">
        <f>(Table2[[#This Row],[Close Price]]/Table2[[#This Row],[Day Low]])-1</f>
        <v>2.1303258145364268E-3</v>
      </c>
      <c r="AD274" s="1">
        <f>(Table2[[#This Row],[Day High]]/Table2[[#This Row],[Close Price]])-1</f>
        <v>2.2258346880080104E-2</v>
      </c>
      <c r="AE274" s="1">
        <f>(Table2[[#This Row],[Close Price]]/Table2[[#This Row],[Current Week Low]])-1</f>
        <v>3.3337640522031142E-2</v>
      </c>
      <c r="AF274" s="1">
        <f>(Table2[[#This Row],[Current Week High]]/Table2[[#This Row],[Close Price]])-1</f>
        <v>3.2887332749781173E-2</v>
      </c>
      <c r="AG274" s="1">
        <f>(Table2[[#This Row],[Close Price]]/Table2[[#This Row],[Current Month Low]])-1</f>
        <v>3.3337640522031142E-2</v>
      </c>
      <c r="AH274" s="1">
        <f>(Table2[[#This Row],[Current Month High]]/Table2[[#This Row],[Close Price]])-1</f>
        <v>3.2887332749781173E-2</v>
      </c>
      <c r="AI274">
        <v>64.811804426660004</v>
      </c>
      <c r="AJ274">
        <v>58.356435643564303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-0.16</v>
      </c>
      <c r="AM274" t="s">
        <v>3218</v>
      </c>
      <c r="AN274">
        <v>6.13</v>
      </c>
      <c r="AO274" t="s">
        <v>3219</v>
      </c>
      <c r="AP274">
        <v>5.9579474183760001E-2</v>
      </c>
      <c r="AQ274">
        <f>(Table2[[#This Row],[Sharpe Ratio]]-AVERAGE(Table2[Sharpe Ratio]))/_xlfn.STDEV.P(Table2[Sharpe Ratio])</f>
        <v>5.6194905542805958E-3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200</v>
      </c>
      <c r="AT274">
        <f>_xlfn.RANK.AVG(Table2[[#This Row],[6M Return vs Nifty Z-Score]],Table2[6M Return vs Nifty Z-Score])</f>
        <v>338</v>
      </c>
      <c r="AU274">
        <f>_xlfn.RANK.AVG(Table2[[#This Row],[Sharpe Ratio Z-Score]],Table2[Sharpe Ratio Z-Score])</f>
        <v>352</v>
      </c>
      <c r="AV274">
        <f>(Table2[[#This Row],[Rank 1Y]]+Table2[[#This Row],[Rank 6M]]+Table2[[#This Row],[Rank Sharpe]])/3</f>
        <v>296.66666666666669</v>
      </c>
    </row>
    <row r="275" spans="1:48" x14ac:dyDescent="0.3">
      <c r="A275" t="s">
        <v>1418</v>
      </c>
      <c r="B275" t="s">
        <v>1419</v>
      </c>
      <c r="C275" t="s">
        <v>3190</v>
      </c>
      <c r="D275" t="s">
        <v>1420</v>
      </c>
      <c r="E275">
        <v>7836.5524334399997</v>
      </c>
      <c r="F275">
        <v>462.6</v>
      </c>
      <c r="G275">
        <v>6.8632440028135404</v>
      </c>
      <c r="H275">
        <f>(Table2[[#This Row],[1Y Return vs Nifty]]-AVERAGE(Table2[1Y Return vs Nifty]))/_xlfn.STDEV.P(Table2[1Y Return vs Nifty])</f>
        <v>-0.23910011349290849</v>
      </c>
      <c r="I275">
        <v>-2.2051481942359099</v>
      </c>
      <c r="J275">
        <f>(Table2[[#This Row],[1M Return vs Nifty]]-AVERAGE(Table2[1M Return vs Nifty]))/_xlfn.STDEV.P(Table2[1M Return vs Nifty])</f>
        <v>-0.12540319117468343</v>
      </c>
      <c r="K275">
        <v>14.573532409593801</v>
      </c>
      <c r="L275">
        <f>(Table2[[#This Row],[6M Return vs Nifty]]-AVERAGE(Table2[6M Return vs Nifty]))/_xlfn.STDEV.P(Table2[6M Return vs Nifty])</f>
        <v>0.12326990035078622</v>
      </c>
      <c r="M275">
        <v>11.1883606690668</v>
      </c>
      <c r="N275">
        <f>(Table2[[#This Row],[1W Return vs Nifty]]-AVERAGE(Table2[1W Return vs Nifty]))/_xlfn.STDEV.P(Table2[1W Return vs Nifty])</f>
        <v>1.6584007956798179</v>
      </c>
      <c r="O275">
        <v>435.68</v>
      </c>
      <c r="P275">
        <v>449.05635358910001</v>
      </c>
      <c r="Q275">
        <v>442.702504211269</v>
      </c>
      <c r="R275">
        <v>72.823579080366699</v>
      </c>
      <c r="S275" s="1">
        <f>(Table2[[#This Row],[Close Price]]-Table2[[#This Row],[20D EMA]])/Table2[[#This Row],[20D EMA]]</f>
        <v>6.1788468600807965E-2</v>
      </c>
      <c r="T275" s="1">
        <f>(Table2[[#This Row],[Close Price]]-Table2[[#This Row],[50D EMA]])/Table2[[#This Row],[50D EMA]]</f>
        <v>3.01602378023424E-2</v>
      </c>
      <c r="U275" s="1">
        <f>(Table2[[#This Row],[Close Price]]-Table2[[#This Row],[200D EMA]])/Table2[[#This Row],[200D EMA]]</f>
        <v>4.4945523459780173E-2</v>
      </c>
      <c r="V275">
        <v>0.841526810718219</v>
      </c>
      <c r="W275">
        <v>457.55</v>
      </c>
      <c r="X275">
        <v>466.55</v>
      </c>
      <c r="Y275">
        <v>420.15</v>
      </c>
      <c r="Z275">
        <v>476.2</v>
      </c>
      <c r="AA275">
        <v>420.15</v>
      </c>
      <c r="AB275">
        <v>476.2</v>
      </c>
      <c r="AC275" s="1">
        <f>(Table2[[#This Row],[Close Price]]/Table2[[#This Row],[Day Low]])-1</f>
        <v>1.103704513167969E-2</v>
      </c>
      <c r="AD275" s="1">
        <f>(Table2[[#This Row],[Day High]]/Table2[[#This Row],[Close Price]])-1</f>
        <v>8.5386943363596757E-3</v>
      </c>
      <c r="AE275" s="1">
        <f>(Table2[[#This Row],[Close Price]]/Table2[[#This Row],[Current Week Low]])-1</f>
        <v>0.10103534451981444</v>
      </c>
      <c r="AF275" s="1">
        <f>(Table2[[#This Row],[Current Week High]]/Table2[[#This Row],[Close Price]])-1</f>
        <v>2.9399048854301668E-2</v>
      </c>
      <c r="AG275" s="1">
        <f>(Table2[[#This Row],[Close Price]]/Table2[[#This Row],[Current Month Low]])-1</f>
        <v>0.10103534451981444</v>
      </c>
      <c r="AH275" s="1">
        <f>(Table2[[#This Row],[Current Month High]]/Table2[[#This Row],[Close Price]])-1</f>
        <v>2.9399048854301668E-2</v>
      </c>
      <c r="AI275">
        <v>38.078253350626802</v>
      </c>
      <c r="AJ275">
        <v>44.970228768411097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0.1</v>
      </c>
      <c r="AM275" t="s">
        <v>3219</v>
      </c>
      <c r="AN275">
        <v>16.47</v>
      </c>
      <c r="AO275" t="s">
        <v>3219</v>
      </c>
      <c r="AP275">
        <v>8.6022318340852999E-2</v>
      </c>
      <c r="AQ275">
        <f>(Table2[[#This Row],[Sharpe Ratio]]-AVERAGE(Table2[Sharpe Ratio]))/_xlfn.STDEV.P(Table2[Sharpe Ratio])</f>
        <v>0.31254683431282615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386</v>
      </c>
      <c r="AT275">
        <f>_xlfn.RANK.AVG(Table2[[#This Row],[6M Return vs Nifty Z-Score]],Table2[6M Return vs Nifty Z-Score])</f>
        <v>237</v>
      </c>
      <c r="AU275">
        <f>_xlfn.RANK.AVG(Table2[[#This Row],[Sharpe Ratio Z-Score]],Table2[Sharpe Ratio Z-Score])</f>
        <v>268</v>
      </c>
      <c r="AV275">
        <f>(Table2[[#This Row],[Rank 1Y]]+Table2[[#This Row],[Rank 6M]]+Table2[[#This Row],[Rank Sharpe]])/3</f>
        <v>297</v>
      </c>
    </row>
    <row r="276" spans="1:48" x14ac:dyDescent="0.3">
      <c r="A276" t="s">
        <v>156</v>
      </c>
      <c r="B276" t="s">
        <v>157</v>
      </c>
      <c r="C276" t="s">
        <v>3184</v>
      </c>
      <c r="D276" t="s">
        <v>158</v>
      </c>
      <c r="E276">
        <v>168885.42569266399</v>
      </c>
      <c r="F276">
        <v>4370.8500000000004</v>
      </c>
      <c r="G276">
        <v>37.933892182176798</v>
      </c>
      <c r="H276">
        <f>(Table2[[#This Row],[1Y Return vs Nifty]]-AVERAGE(Table2[1Y Return vs Nifty]))/_xlfn.STDEV.P(Table2[1Y Return vs Nifty])</f>
        <v>0.36752930020868552</v>
      </c>
      <c r="I276">
        <v>6.80494177133746</v>
      </c>
      <c r="J276">
        <f>(Table2[[#This Row],[1M Return vs Nifty]]-AVERAGE(Table2[1M Return vs Nifty]))/_xlfn.STDEV.P(Table2[1M Return vs Nifty])</f>
        <v>0.84542308159137702</v>
      </c>
      <c r="K276">
        <v>-4.4951233669927602</v>
      </c>
      <c r="L276">
        <f>(Table2[[#This Row],[6M Return vs Nifty]]-AVERAGE(Table2[6M Return vs Nifty]))/_xlfn.STDEV.P(Table2[6M Return vs Nifty])</f>
        <v>-0.44119966560021462</v>
      </c>
      <c r="M276">
        <v>3.20943788377657</v>
      </c>
      <c r="N276">
        <f>(Table2[[#This Row],[1W Return vs Nifty]]-AVERAGE(Table2[1W Return vs Nifty]))/_xlfn.STDEV.P(Table2[1W Return vs Nifty])</f>
        <v>4.9089412837204305E-2</v>
      </c>
      <c r="O276">
        <v>4239.8</v>
      </c>
      <c r="P276">
        <v>4318.9383196270501</v>
      </c>
      <c r="Q276">
        <v>4072.59457934794</v>
      </c>
      <c r="R276">
        <v>69.833172768210602</v>
      </c>
      <c r="S276" s="1">
        <f>(Table2[[#This Row],[Close Price]]-Table2[[#This Row],[20D EMA]])/Table2[[#This Row],[20D EMA]]</f>
        <v>3.0909476862116179E-2</v>
      </c>
      <c r="T276" s="1">
        <f>(Table2[[#This Row],[Close Price]]-Table2[[#This Row],[50D EMA]])/Table2[[#This Row],[50D EMA]]</f>
        <v>1.2019546594829114E-2</v>
      </c>
      <c r="U276" s="1">
        <f>(Table2[[#This Row],[Close Price]]-Table2[[#This Row],[200D EMA]])/Table2[[#This Row],[200D EMA]]</f>
        <v>7.3234743807917613E-2</v>
      </c>
      <c r="V276">
        <v>0.81259524782104497</v>
      </c>
      <c r="W276">
        <v>4357.25</v>
      </c>
      <c r="X276">
        <v>4444.5</v>
      </c>
      <c r="Y276">
        <v>4352.75</v>
      </c>
      <c r="Z276">
        <v>4455.55</v>
      </c>
      <c r="AA276">
        <v>4352.75</v>
      </c>
      <c r="AB276">
        <v>4455.55</v>
      </c>
      <c r="AC276" s="1">
        <f>(Table2[[#This Row],[Close Price]]/Table2[[#This Row],[Day Low]])-1</f>
        <v>3.1212347237363769E-3</v>
      </c>
      <c r="AD276" s="1">
        <f>(Table2[[#This Row],[Day High]]/Table2[[#This Row],[Close Price]])-1</f>
        <v>1.685026939840073E-2</v>
      </c>
      <c r="AE276" s="1">
        <f>(Table2[[#This Row],[Close Price]]/Table2[[#This Row],[Current Week Low]])-1</f>
        <v>4.1582907357418097E-3</v>
      </c>
      <c r="AF276" s="1">
        <f>(Table2[[#This Row],[Current Week High]]/Table2[[#This Row],[Close Price]])-1</f>
        <v>1.9378381779287635E-2</v>
      </c>
      <c r="AG276" s="1">
        <f>(Table2[[#This Row],[Close Price]]/Table2[[#This Row],[Current Month Low]])-1</f>
        <v>4.1582907357418097E-3</v>
      </c>
      <c r="AH276" s="1">
        <f>(Table2[[#This Row],[Current Month High]]/Table2[[#This Row],[Close Price]])-1</f>
        <v>1.9378381779287635E-2</v>
      </c>
      <c r="AI276">
        <v>15.194984957159299</v>
      </c>
      <c r="AJ276">
        <v>57.179588607594901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-7.0000000000000007E-2</v>
      </c>
      <c r="AM276" t="s">
        <v>3218</v>
      </c>
      <c r="AN276">
        <v>12.33</v>
      </c>
      <c r="AO276" t="s">
        <v>3219</v>
      </c>
      <c r="AP276">
        <v>9.9990228789741994E-2</v>
      </c>
      <c r="AQ276">
        <f>(Table2[[#This Row],[Sharpe Ratio]]-AVERAGE(Table2[Sharpe Ratio]))/_xlfn.STDEV.P(Table2[Sharpe Ratio])</f>
        <v>0.47467514496146551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194</v>
      </c>
      <c r="AT276">
        <f>_xlfn.RANK.AVG(Table2[[#This Row],[6M Return vs Nifty Z-Score]],Table2[6M Return vs Nifty Z-Score])</f>
        <v>472</v>
      </c>
      <c r="AU276">
        <f>_xlfn.RANK.AVG(Table2[[#This Row],[Sharpe Ratio Z-Score]],Table2[Sharpe Ratio Z-Score])</f>
        <v>227</v>
      </c>
      <c r="AV276">
        <f>(Table2[[#This Row],[Rank 1Y]]+Table2[[#This Row],[Rank 6M]]+Table2[[#This Row],[Rank Sharpe]])/3</f>
        <v>297.66666666666669</v>
      </c>
    </row>
    <row r="277" spans="1:48" x14ac:dyDescent="0.3">
      <c r="A277" t="s">
        <v>1689</v>
      </c>
      <c r="B277" t="s">
        <v>1690</v>
      </c>
      <c r="C277" t="s">
        <v>3177</v>
      </c>
      <c r="D277" t="s">
        <v>51</v>
      </c>
      <c r="E277">
        <v>5442.495105</v>
      </c>
      <c r="F277">
        <v>441.4</v>
      </c>
      <c r="G277">
        <v>37.749595018280701</v>
      </c>
      <c r="H277">
        <f>(Table2[[#This Row],[1Y Return vs Nifty]]-AVERAGE(Table2[1Y Return vs Nifty]))/_xlfn.STDEV.P(Table2[1Y Return vs Nifty])</f>
        <v>0.36393104632496348</v>
      </c>
      <c r="I277">
        <v>14.443999938415599</v>
      </c>
      <c r="J277">
        <f>(Table2[[#This Row],[1M Return vs Nifty]]-AVERAGE(Table2[1M Return vs Nifty]))/_xlfn.STDEV.P(Table2[1M Return vs Nifty])</f>
        <v>1.6685223398811542</v>
      </c>
      <c r="K277">
        <v>50.8355267310545</v>
      </c>
      <c r="L277">
        <f>(Table2[[#This Row],[6M Return vs Nifty]]-AVERAGE(Table2[6M Return vs Nifty]))/_xlfn.STDEV.P(Table2[6M Return vs Nifty])</f>
        <v>1.1966959685000249</v>
      </c>
      <c r="M277">
        <v>12.4035360223713</v>
      </c>
      <c r="N277">
        <f>(Table2[[#This Row],[1W Return vs Nifty]]-AVERAGE(Table2[1W Return vs Nifty]))/_xlfn.STDEV.P(Table2[1W Return vs Nifty])</f>
        <v>1.9034959771782556</v>
      </c>
      <c r="O277">
        <v>401.09</v>
      </c>
      <c r="P277">
        <v>381.33935349981698</v>
      </c>
      <c r="Q277">
        <v>342.18933786181702</v>
      </c>
      <c r="R277">
        <v>77.797010345002306</v>
      </c>
      <c r="S277" s="1">
        <f>(Table2[[#This Row],[Close Price]]-Table2[[#This Row],[20D EMA]])/Table2[[#This Row],[20D EMA]]</f>
        <v>0.1005011344087362</v>
      </c>
      <c r="T277" s="1">
        <f>(Table2[[#This Row],[Close Price]]-Table2[[#This Row],[50D EMA]])/Table2[[#This Row],[50D EMA]]</f>
        <v>0.15749920890399743</v>
      </c>
      <c r="U277" s="1">
        <f>(Table2[[#This Row],[Close Price]]-Table2[[#This Row],[200D EMA]])/Table2[[#This Row],[200D EMA]]</f>
        <v>0.28992914495262917</v>
      </c>
      <c r="V277">
        <v>1.7011971856619099</v>
      </c>
      <c r="W277">
        <v>438.1</v>
      </c>
      <c r="X277">
        <v>455.4</v>
      </c>
      <c r="Y277">
        <v>416</v>
      </c>
      <c r="Z277">
        <v>464.75</v>
      </c>
      <c r="AA277">
        <v>416</v>
      </c>
      <c r="AB277">
        <v>464.75</v>
      </c>
      <c r="AC277" s="1">
        <f>(Table2[[#This Row],[Close Price]]/Table2[[#This Row],[Day Low]])-1</f>
        <v>7.5325268203605411E-3</v>
      </c>
      <c r="AD277" s="1">
        <f>(Table2[[#This Row],[Day High]]/Table2[[#This Row],[Close Price]])-1</f>
        <v>3.1717263253284944E-2</v>
      </c>
      <c r="AE277" s="1">
        <f>(Table2[[#This Row],[Close Price]]/Table2[[#This Row],[Current Week Low]])-1</f>
        <v>6.1057692307692202E-2</v>
      </c>
      <c r="AF277" s="1">
        <f>(Table2[[#This Row],[Current Week High]]/Table2[[#This Row],[Close Price]])-1</f>
        <v>5.2899864068871816E-2</v>
      </c>
      <c r="AG277" s="1">
        <f>(Table2[[#This Row],[Close Price]]/Table2[[#This Row],[Current Month Low]])-1</f>
        <v>6.1057692307692202E-2</v>
      </c>
      <c r="AH277" s="1">
        <f>(Table2[[#This Row],[Current Month High]]/Table2[[#This Row],[Close Price]])-1</f>
        <v>5.2899864068871816E-2</v>
      </c>
      <c r="AI277">
        <v>5.2899864068871798</v>
      </c>
      <c r="AJ277">
        <v>69.573568958893503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0.17</v>
      </c>
      <c r="AM277" t="s">
        <v>3219</v>
      </c>
      <c r="AN277">
        <v>9.3000000000000007</v>
      </c>
      <c r="AO277" t="s">
        <v>3219</v>
      </c>
      <c r="AP277">
        <v>-2.7140504616999E-2</v>
      </c>
      <c r="AQ277">
        <f>(Table2[[#This Row],[Sharpe Ratio]]-AVERAGE(Table2[Sharpe Ratio]))/_xlfn.STDEV.P(Table2[Sharpe Ratio])</f>
        <v>-1.0009565262307631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4.1316888056536349</v>
      </c>
      <c r="AS277">
        <f>_xlfn.RANK.AVG(Table2[[#This Row],[1Y Return vs Nifty Z-Score]],Table2[1Y Return vs Nifty Z-Score])</f>
        <v>198</v>
      </c>
      <c r="AT277">
        <f>_xlfn.RANK.AVG(Table2[[#This Row],[6M Return vs Nifty Z-Score]],Table2[6M Return vs Nifty Z-Score])</f>
        <v>79</v>
      </c>
      <c r="AU277">
        <f>_xlfn.RANK.AVG(Table2[[#This Row],[Sharpe Ratio Z-Score]],Table2[Sharpe Ratio Z-Score])</f>
        <v>623</v>
      </c>
      <c r="AV277">
        <f>(Table2[[#This Row],[Rank 1Y]]+Table2[[#This Row],[Rank 6M]]+Table2[[#This Row],[Rank Sharpe]])/3</f>
        <v>300</v>
      </c>
    </row>
    <row r="278" spans="1:48" x14ac:dyDescent="0.3">
      <c r="A278" t="s">
        <v>1207</v>
      </c>
      <c r="B278" t="s">
        <v>1208</v>
      </c>
      <c r="C278" t="s">
        <v>3181</v>
      </c>
      <c r="D278" t="s">
        <v>306</v>
      </c>
      <c r="E278">
        <v>10205.562676485</v>
      </c>
      <c r="F278">
        <v>1726.45</v>
      </c>
      <c r="G278">
        <v>142.07857983417699</v>
      </c>
      <c r="H278">
        <f>(Table2[[#This Row],[1Y Return vs Nifty]]-AVERAGE(Table2[1Y Return vs Nifty]))/_xlfn.STDEV.P(Table2[1Y Return vs Nifty])</f>
        <v>2.4008705567464252</v>
      </c>
      <c r="I278">
        <v>10.029741730930199</v>
      </c>
      <c r="J278">
        <f>(Table2[[#This Row],[1M Return vs Nifty]]-AVERAGE(Table2[1M Return vs Nifty]))/_xlfn.STDEV.P(Table2[1M Return vs Nifty])</f>
        <v>1.1928913684952509</v>
      </c>
      <c r="K278">
        <v>5.7909244311413302</v>
      </c>
      <c r="L278">
        <f>(Table2[[#This Row],[6M Return vs Nifty]]-AVERAGE(Table2[6M Return vs Nifty]))/_xlfn.STDEV.P(Table2[6M Return vs Nifty])</f>
        <v>-0.13671250069511998</v>
      </c>
      <c r="M278">
        <v>1.96224066225881</v>
      </c>
      <c r="N278">
        <f>(Table2[[#This Row],[1W Return vs Nifty]]-AVERAGE(Table2[1W Return vs Nifty]))/_xlfn.STDEV.P(Table2[1W Return vs Nifty])</f>
        <v>-0.20246442961111605</v>
      </c>
      <c r="O278">
        <v>1662.64</v>
      </c>
      <c r="P278">
        <v>1598.94699160095</v>
      </c>
      <c r="Q278">
        <v>1430.56188772677</v>
      </c>
      <c r="R278">
        <v>58.2454099778871</v>
      </c>
      <c r="S278" s="1">
        <f>(Table2[[#This Row],[Close Price]]-Table2[[#This Row],[20D EMA]])/Table2[[#This Row],[20D EMA]]</f>
        <v>3.8378722994755296E-2</v>
      </c>
      <c r="T278" s="1">
        <f>(Table2[[#This Row],[Close Price]]-Table2[[#This Row],[50D EMA]])/Table2[[#This Row],[50D EMA]]</f>
        <v>7.9741860780129611E-2</v>
      </c>
      <c r="U278" s="1">
        <f>(Table2[[#This Row],[Close Price]]-Table2[[#This Row],[200D EMA]])/Table2[[#This Row],[200D EMA]]</f>
        <v>0.20683349305733997</v>
      </c>
      <c r="V278">
        <v>1.4100720939037401</v>
      </c>
      <c r="W278">
        <v>1705</v>
      </c>
      <c r="X278">
        <v>1791</v>
      </c>
      <c r="Y278">
        <v>1705</v>
      </c>
      <c r="Z278">
        <v>1845</v>
      </c>
      <c r="AA278">
        <v>1705</v>
      </c>
      <c r="AB278">
        <v>1845</v>
      </c>
      <c r="AC278" s="1">
        <f>(Table2[[#This Row],[Close Price]]/Table2[[#This Row],[Day Low]])-1</f>
        <v>1.2580645161290427E-2</v>
      </c>
      <c r="AD278" s="1">
        <f>(Table2[[#This Row],[Day High]]/Table2[[#This Row],[Close Price]])-1</f>
        <v>3.7388861536679308E-2</v>
      </c>
      <c r="AE278" s="1">
        <f>(Table2[[#This Row],[Close Price]]/Table2[[#This Row],[Current Week Low]])-1</f>
        <v>1.2580645161290427E-2</v>
      </c>
      <c r="AF278" s="1">
        <f>(Table2[[#This Row],[Current Week High]]/Table2[[#This Row],[Close Price]])-1</f>
        <v>6.8666917663413374E-2</v>
      </c>
      <c r="AG278" s="1">
        <f>(Table2[[#This Row],[Close Price]]/Table2[[#This Row],[Current Month Low]])-1</f>
        <v>1.2580645161290427E-2</v>
      </c>
      <c r="AH278" s="1">
        <f>(Table2[[#This Row],[Current Month High]]/Table2[[#This Row],[Close Price]])-1</f>
        <v>6.8666917663413374E-2</v>
      </c>
      <c r="AI278">
        <v>20.4784384140866</v>
      </c>
      <c r="AJ278">
        <v>168.75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0.15</v>
      </c>
      <c r="AM278" t="s">
        <v>3219</v>
      </c>
      <c r="AN278">
        <v>9.33</v>
      </c>
      <c r="AO278" t="s">
        <v>3219</v>
      </c>
      <c r="AQ278">
        <f>(Table2[[#This Row],[Sharpe Ratio]]-AVERAGE(Table2[Sharpe Ratio]))/_xlfn.STDEV.P(Table2[Sharpe Ratio])</f>
        <v>-0.68593129895665506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2.5686536959787847</v>
      </c>
      <c r="AS278">
        <f>_xlfn.RANK.AVG(Table2[[#This Row],[1Y Return vs Nifty Z-Score]],Table2[1Y Return vs Nifty Z-Score])</f>
        <v>24</v>
      </c>
      <c r="AT278">
        <f>_xlfn.RANK.AVG(Table2[[#This Row],[6M Return vs Nifty Z-Score]],Table2[6M Return vs Nifty Z-Score])</f>
        <v>339</v>
      </c>
      <c r="AU278">
        <f>_xlfn.RANK.AVG(Table2[[#This Row],[Sharpe Ratio Z-Score]],Table2[Sharpe Ratio Z-Score])</f>
        <v>539.5</v>
      </c>
      <c r="AV278">
        <f>(Table2[[#This Row],[Rank 1Y]]+Table2[[#This Row],[Rank 6M]]+Table2[[#This Row],[Rank Sharpe]])/3</f>
        <v>300.83333333333331</v>
      </c>
    </row>
    <row r="279" spans="1:48" x14ac:dyDescent="0.3">
      <c r="A279" t="s">
        <v>931</v>
      </c>
      <c r="B279" t="s">
        <v>932</v>
      </c>
      <c r="C279" t="s">
        <v>3177</v>
      </c>
      <c r="D279" t="s">
        <v>51</v>
      </c>
      <c r="E279">
        <v>16664</v>
      </c>
      <c r="F279">
        <v>6665.6</v>
      </c>
      <c r="G279">
        <v>18.744052782560299</v>
      </c>
      <c r="H279">
        <f>(Table2[[#This Row],[1Y Return vs Nifty]]-AVERAGE(Table2[1Y Return vs Nifty]))/_xlfn.STDEV.P(Table2[1Y Return vs Nifty])</f>
        <v>-7.1368785210197431E-3</v>
      </c>
      <c r="I279">
        <v>-14.6698587537193</v>
      </c>
      <c r="J279">
        <f>(Table2[[#This Row],[1M Return vs Nifty]]-AVERAGE(Table2[1M Return vs Nifty]))/_xlfn.STDEV.P(Table2[1M Return vs Nifty])</f>
        <v>-1.4684606456294067</v>
      </c>
      <c r="K279">
        <v>6.3859425396605998</v>
      </c>
      <c r="L279">
        <f>(Table2[[#This Row],[6M Return vs Nifty]]-AVERAGE(Table2[6M Return vs Nifty]))/_xlfn.STDEV.P(Table2[6M Return vs Nifty])</f>
        <v>-0.11909879905909511</v>
      </c>
      <c r="M279">
        <v>-0.21675355182130601</v>
      </c>
      <c r="N279">
        <f>(Table2[[#This Row],[1W Return vs Nifty]]-AVERAGE(Table2[1W Return vs Nifty]))/_xlfn.STDEV.P(Table2[1W Return vs Nifty])</f>
        <v>-0.64195736446344542</v>
      </c>
      <c r="O279">
        <v>6768.1</v>
      </c>
      <c r="P279">
        <v>6969.7432811152203</v>
      </c>
      <c r="Q279">
        <v>6435.1021460177099</v>
      </c>
      <c r="R279">
        <v>49.155329569562198</v>
      </c>
      <c r="S279" s="1">
        <f>(Table2[[#This Row],[Close Price]]-Table2[[#This Row],[20D EMA]])/Table2[[#This Row],[20D EMA]]</f>
        <v>-1.5144575287008169E-2</v>
      </c>
      <c r="T279" s="1">
        <f>(Table2[[#This Row],[Close Price]]-Table2[[#This Row],[50D EMA]])/Table2[[#This Row],[50D EMA]]</f>
        <v>-4.3637659071218228E-2</v>
      </c>
      <c r="U279" s="1">
        <f>(Table2[[#This Row],[Close Price]]-Table2[[#This Row],[200D EMA]])/Table2[[#This Row],[200D EMA]]</f>
        <v>3.5818833757740969E-2</v>
      </c>
      <c r="V279">
        <v>0.168836775181018</v>
      </c>
      <c r="W279">
        <v>6526</v>
      </c>
      <c r="X279">
        <v>6743.6</v>
      </c>
      <c r="Y279">
        <v>6420</v>
      </c>
      <c r="Z279">
        <v>6863.95</v>
      </c>
      <c r="AA279">
        <v>6420</v>
      </c>
      <c r="AB279">
        <v>6863.95</v>
      </c>
      <c r="AC279" s="1">
        <f>(Table2[[#This Row],[Close Price]]/Table2[[#This Row],[Day Low]])-1</f>
        <v>2.1391357646337816E-2</v>
      </c>
      <c r="AD279" s="1">
        <f>(Table2[[#This Row],[Day High]]/Table2[[#This Row],[Close Price]])-1</f>
        <v>1.1701872299567873E-2</v>
      </c>
      <c r="AE279" s="1">
        <f>(Table2[[#This Row],[Close Price]]/Table2[[#This Row],[Current Week Low]])-1</f>
        <v>3.8255451713395727E-2</v>
      </c>
      <c r="AF279" s="1">
        <f>(Table2[[#This Row],[Current Week High]]/Table2[[#This Row],[Close Price]])-1</f>
        <v>2.9757261161785786E-2</v>
      </c>
      <c r="AG279" s="1">
        <f>(Table2[[#This Row],[Close Price]]/Table2[[#This Row],[Current Month Low]])-1</f>
        <v>3.8255451713395727E-2</v>
      </c>
      <c r="AH279" s="1">
        <f>(Table2[[#This Row],[Current Month High]]/Table2[[#This Row],[Close Price]])-1</f>
        <v>2.9757261161785786E-2</v>
      </c>
      <c r="AI279">
        <v>22.104536725876098</v>
      </c>
      <c r="AJ279">
        <v>44.882300519486101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0.03</v>
      </c>
      <c r="AM279" t="s">
        <v>3219</v>
      </c>
      <c r="AN279">
        <v>-1.58</v>
      </c>
      <c r="AO279" t="s">
        <v>3218</v>
      </c>
      <c r="AP279">
        <v>8.5593072500869005E-2</v>
      </c>
      <c r="AQ279">
        <f>(Table2[[#This Row],[Sharpe Ratio]]-AVERAGE(Table2[Sharpe Ratio]))/_xlfn.STDEV.P(Table2[Sharpe Ratio])</f>
        <v>0.30756449259863677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306</v>
      </c>
      <c r="AT279">
        <f>_xlfn.RANK.AVG(Table2[[#This Row],[6M Return vs Nifty Z-Score]],Table2[6M Return vs Nifty Z-Score])</f>
        <v>327</v>
      </c>
      <c r="AU279">
        <f>_xlfn.RANK.AVG(Table2[[#This Row],[Sharpe Ratio Z-Score]],Table2[Sharpe Ratio Z-Score])</f>
        <v>270</v>
      </c>
      <c r="AV279">
        <f>(Table2[[#This Row],[Rank 1Y]]+Table2[[#This Row],[Rank 6M]]+Table2[[#This Row],[Rank Sharpe]])/3</f>
        <v>301</v>
      </c>
    </row>
    <row r="280" spans="1:48" x14ac:dyDescent="0.3">
      <c r="A280" t="s">
        <v>1661</v>
      </c>
      <c r="B280" t="s">
        <v>1662</v>
      </c>
      <c r="C280" t="s">
        <v>3187</v>
      </c>
      <c r="D280" t="s">
        <v>495</v>
      </c>
      <c r="E280">
        <v>5664.4092245399997</v>
      </c>
      <c r="F280">
        <v>2147.1</v>
      </c>
      <c r="G280">
        <v>22.9624032160635</v>
      </c>
      <c r="H280">
        <f>(Table2[[#This Row],[1Y Return vs Nifty]]-AVERAGE(Table2[1Y Return vs Nifty]))/_xlfn.STDEV.P(Table2[1Y Return vs Nifty])</f>
        <v>7.5223020618887859E-2</v>
      </c>
      <c r="I280">
        <v>-5.06774781570493</v>
      </c>
      <c r="J280">
        <f>(Table2[[#This Row],[1M Return vs Nifty]]-AVERAGE(Table2[1M Return vs Nifty]))/_xlfn.STDEV.P(Table2[1M Return vs Nifty])</f>
        <v>-0.43384483066451207</v>
      </c>
      <c r="K280">
        <v>31.027888135189801</v>
      </c>
      <c r="L280">
        <f>(Table2[[#This Row],[6M Return vs Nifty]]-AVERAGE(Table2[6M Return vs Nifty]))/_xlfn.STDEV.P(Table2[6M Return vs Nifty])</f>
        <v>0.61035106345168944</v>
      </c>
      <c r="M280">
        <v>0.67336875564620302</v>
      </c>
      <c r="N280">
        <f>(Table2[[#This Row],[1W Return vs Nifty]]-AVERAGE(Table2[1W Return vs Nifty]))/_xlfn.STDEV.P(Table2[1W Return vs Nifty])</f>
        <v>-0.46242386099722671</v>
      </c>
      <c r="O280">
        <v>2063.66</v>
      </c>
      <c r="P280">
        <v>2007.71763484187</v>
      </c>
      <c r="Q280">
        <v>1750.1421666454</v>
      </c>
      <c r="R280">
        <v>64.331719270299402</v>
      </c>
      <c r="S280" s="1">
        <f>(Table2[[#This Row],[Close Price]]-Table2[[#This Row],[20D EMA]])/Table2[[#This Row],[20D EMA]]</f>
        <v>4.0433017066764901E-2</v>
      </c>
      <c r="T280" s="1">
        <f>(Table2[[#This Row],[Close Price]]-Table2[[#This Row],[50D EMA]])/Table2[[#This Row],[50D EMA]]</f>
        <v>6.942329077520297E-2</v>
      </c>
      <c r="U280" s="1">
        <f>(Table2[[#This Row],[Close Price]]-Table2[[#This Row],[200D EMA]])/Table2[[#This Row],[200D EMA]]</f>
        <v>0.22681462164612157</v>
      </c>
      <c r="V280">
        <v>0.33747827274498998</v>
      </c>
      <c r="W280">
        <v>2100</v>
      </c>
      <c r="X280">
        <v>2180.65</v>
      </c>
      <c r="Y280">
        <v>2049.1999999999998</v>
      </c>
      <c r="Z280">
        <v>2208.75</v>
      </c>
      <c r="AA280">
        <v>2049.1999999999998</v>
      </c>
      <c r="AB280">
        <v>2208.75</v>
      </c>
      <c r="AC280" s="1">
        <f>(Table2[[#This Row],[Close Price]]/Table2[[#This Row],[Day Low]])-1</f>
        <v>2.2428571428571464E-2</v>
      </c>
      <c r="AD280" s="1">
        <f>(Table2[[#This Row],[Day High]]/Table2[[#This Row],[Close Price]])-1</f>
        <v>1.5625727725769645E-2</v>
      </c>
      <c r="AE280" s="1">
        <f>(Table2[[#This Row],[Close Price]]/Table2[[#This Row],[Current Week Low]])-1</f>
        <v>4.7774741362482942E-2</v>
      </c>
      <c r="AF280" s="1">
        <f>(Table2[[#This Row],[Current Week High]]/Table2[[#This Row],[Close Price]])-1</f>
        <v>2.8713147967025288E-2</v>
      </c>
      <c r="AG280" s="1">
        <f>(Table2[[#This Row],[Close Price]]/Table2[[#This Row],[Current Month Low]])-1</f>
        <v>4.7774741362482942E-2</v>
      </c>
      <c r="AH280" s="1">
        <f>(Table2[[#This Row],[Current Month High]]/Table2[[#This Row],[Close Price]])-1</f>
        <v>2.8713147967025288E-2</v>
      </c>
      <c r="AI280">
        <v>11.3129337245587</v>
      </c>
      <c r="AJ280">
        <v>82.576530612244795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0.49</v>
      </c>
      <c r="AM280" t="s">
        <v>3219</v>
      </c>
      <c r="AN280">
        <v>8.1999999999999993</v>
      </c>
      <c r="AO280" t="s">
        <v>3219</v>
      </c>
      <c r="AP280">
        <v>1.3921092062451E-2</v>
      </c>
      <c r="AQ280">
        <f>(Table2[[#This Row],[Sharpe Ratio]]-AVERAGE(Table2[Sharpe Ratio]))/_xlfn.STDEV.P(Table2[Sharpe Ratio])</f>
        <v>-0.52434641861767173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-0.73504102620883316</v>
      </c>
      <c r="AS280">
        <f>_xlfn.RANK.AVG(Table2[[#This Row],[1Y Return vs Nifty Z-Score]],Table2[1Y Return vs Nifty Z-Score])</f>
        <v>287</v>
      </c>
      <c r="AT280">
        <f>_xlfn.RANK.AVG(Table2[[#This Row],[6M Return vs Nifty Z-Score]],Table2[6M Return vs Nifty Z-Score])</f>
        <v>143</v>
      </c>
      <c r="AU280">
        <f>_xlfn.RANK.AVG(Table2[[#This Row],[Sharpe Ratio Z-Score]],Table2[Sharpe Ratio Z-Score])</f>
        <v>478</v>
      </c>
      <c r="AV280">
        <f>(Table2[[#This Row],[Rank 1Y]]+Table2[[#This Row],[Rank 6M]]+Table2[[#This Row],[Rank Sharpe]])/3</f>
        <v>302.66666666666669</v>
      </c>
    </row>
    <row r="281" spans="1:48" x14ac:dyDescent="0.3">
      <c r="A281" t="s">
        <v>539</v>
      </c>
      <c r="B281" t="s">
        <v>540</v>
      </c>
      <c r="C281" t="s">
        <v>3178</v>
      </c>
      <c r="D281" t="s">
        <v>541</v>
      </c>
      <c r="E281">
        <v>38649.5</v>
      </c>
      <c r="F281">
        <v>454.7</v>
      </c>
      <c r="G281">
        <v>36.7524118404909</v>
      </c>
      <c r="H281">
        <f>(Table2[[#This Row],[1Y Return vs Nifty]]-AVERAGE(Table2[1Y Return vs Nifty]))/_xlfn.STDEV.P(Table2[1Y Return vs Nifty])</f>
        <v>0.34446184687332471</v>
      </c>
      <c r="I281">
        <v>-1.80255687787091</v>
      </c>
      <c r="J281">
        <f>(Table2[[#This Row],[1M Return vs Nifty]]-AVERAGE(Table2[1M Return vs Nifty]))/_xlfn.STDEV.P(Table2[1M Return vs Nifty])</f>
        <v>-8.2024464812571821E-2</v>
      </c>
      <c r="K281">
        <v>-11.967318010268301</v>
      </c>
      <c r="L281">
        <f>(Table2[[#This Row],[6M Return vs Nifty]]-AVERAGE(Table2[6M Return vs Nifty]))/_xlfn.STDEV.P(Table2[6M Return vs Nifty])</f>
        <v>-0.6623912648617627</v>
      </c>
      <c r="M281">
        <v>5.4327469792555103</v>
      </c>
      <c r="N281">
        <f>(Table2[[#This Row],[1W Return vs Nifty]]-AVERAGE(Table2[1W Return vs Nifty]))/_xlfn.STDEV.P(Table2[1W Return vs Nifty])</f>
        <v>0.49752045186519084</v>
      </c>
      <c r="O281">
        <v>445</v>
      </c>
      <c r="P281">
        <v>459.49025168729997</v>
      </c>
      <c r="Q281">
        <v>445.22018167993798</v>
      </c>
      <c r="R281">
        <v>64.224298317385305</v>
      </c>
      <c r="S281" s="1">
        <f>(Table2[[#This Row],[Close Price]]-Table2[[#This Row],[20D EMA]])/Table2[[#This Row],[20D EMA]]</f>
        <v>2.1797752808988737E-2</v>
      </c>
      <c r="T281" s="1">
        <f>(Table2[[#This Row],[Close Price]]-Table2[[#This Row],[50D EMA]])/Table2[[#This Row],[50D EMA]]</f>
        <v>-1.0425143231460605E-2</v>
      </c>
      <c r="U281" s="1">
        <f>(Table2[[#This Row],[Close Price]]-Table2[[#This Row],[200D EMA]])/Table2[[#This Row],[200D EMA]]</f>
        <v>2.1292427230706505E-2</v>
      </c>
      <c r="V281">
        <v>0.90496044883617799</v>
      </c>
      <c r="W281">
        <v>451</v>
      </c>
      <c r="X281">
        <v>462.95</v>
      </c>
      <c r="Y281">
        <v>448.1</v>
      </c>
      <c r="Z281">
        <v>462.95</v>
      </c>
      <c r="AA281">
        <v>448.1</v>
      </c>
      <c r="AB281">
        <v>462.95</v>
      </c>
      <c r="AC281" s="1">
        <f>(Table2[[#This Row],[Close Price]]/Table2[[#This Row],[Day Low]])-1</f>
        <v>8.2039911308202651E-3</v>
      </c>
      <c r="AD281" s="1">
        <f>(Table2[[#This Row],[Day High]]/Table2[[#This Row],[Close Price]])-1</f>
        <v>1.8143831097426899E-2</v>
      </c>
      <c r="AE281" s="1">
        <f>(Table2[[#This Row],[Close Price]]/Table2[[#This Row],[Current Week Low]])-1</f>
        <v>1.4728855166257437E-2</v>
      </c>
      <c r="AF281" s="1">
        <f>(Table2[[#This Row],[Current Week High]]/Table2[[#This Row],[Close Price]])-1</f>
        <v>1.8143831097426899E-2</v>
      </c>
      <c r="AG281" s="1">
        <f>(Table2[[#This Row],[Close Price]]/Table2[[#This Row],[Current Month Low]])-1</f>
        <v>1.4728855166257437E-2</v>
      </c>
      <c r="AH281" s="1">
        <f>(Table2[[#This Row],[Current Month High]]/Table2[[#This Row],[Close Price]])-1</f>
        <v>1.8143831097426899E-2</v>
      </c>
      <c r="AI281">
        <v>36.430613591378901</v>
      </c>
      <c r="AJ281">
        <v>63.267504488330303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0.03</v>
      </c>
      <c r="AM281" t="s">
        <v>3219</v>
      </c>
      <c r="AN281">
        <v>8.75</v>
      </c>
      <c r="AO281" t="s">
        <v>3219</v>
      </c>
      <c r="AP281">
        <v>0.13273822657745099</v>
      </c>
      <c r="AQ281">
        <f>(Table2[[#This Row],[Sharpe Ratio]]-AVERAGE(Table2[Sharpe Ratio]))/_xlfn.STDEV.P(Table2[Sharpe Ratio])</f>
        <v>0.85478765913275634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202</v>
      </c>
      <c r="AT281">
        <f>_xlfn.RANK.AVG(Table2[[#This Row],[6M Return vs Nifty Z-Score]],Table2[6M Return vs Nifty Z-Score])</f>
        <v>568</v>
      </c>
      <c r="AU281">
        <f>_xlfn.RANK.AVG(Table2[[#This Row],[Sharpe Ratio Z-Score]],Table2[Sharpe Ratio Z-Score])</f>
        <v>139</v>
      </c>
      <c r="AV281">
        <f>(Table2[[#This Row],[Rank 1Y]]+Table2[[#This Row],[Rank 6M]]+Table2[[#This Row],[Rank Sharpe]])/3</f>
        <v>303</v>
      </c>
    </row>
    <row r="282" spans="1:48" x14ac:dyDescent="0.3">
      <c r="A282" t="s">
        <v>293</v>
      </c>
      <c r="B282" t="s">
        <v>294</v>
      </c>
      <c r="C282" t="s">
        <v>3174</v>
      </c>
      <c r="D282" t="s">
        <v>295</v>
      </c>
      <c r="E282">
        <v>94225.328783680001</v>
      </c>
      <c r="F282">
        <v>357.2</v>
      </c>
      <c r="G282">
        <v>70.975673190137201</v>
      </c>
      <c r="H282">
        <f>(Table2[[#This Row],[1Y Return vs Nifty]]-AVERAGE(Table2[1Y Return vs Nifty]))/_xlfn.STDEV.P(Table2[1Y Return vs Nifty])</f>
        <v>1.0126434968873548</v>
      </c>
      <c r="I282">
        <v>0.970289978849177</v>
      </c>
      <c r="J282">
        <f>(Table2[[#This Row],[1M Return vs Nifty]]-AVERAGE(Table2[1M Return vs Nifty]))/_xlfn.STDEV.P(Table2[1M Return vs Nifty])</f>
        <v>0.21674642306383377</v>
      </c>
      <c r="K282">
        <v>4.1902102749645298</v>
      </c>
      <c r="L282">
        <f>(Table2[[#This Row],[6M Return vs Nifty]]-AVERAGE(Table2[6M Return vs Nifty]))/_xlfn.STDEV.P(Table2[6M Return vs Nifty])</f>
        <v>-0.18409677547227388</v>
      </c>
      <c r="M282">
        <v>2.76202428039235</v>
      </c>
      <c r="N282">
        <f>(Table2[[#This Row],[1W Return vs Nifty]]-AVERAGE(Table2[1W Return vs Nifty]))/_xlfn.STDEV.P(Table2[1W Return vs Nifty])</f>
        <v>-4.1151816980470268E-2</v>
      </c>
      <c r="O282">
        <v>343.83</v>
      </c>
      <c r="P282">
        <v>357.08988548167798</v>
      </c>
      <c r="Q282">
        <v>342.72264571224702</v>
      </c>
      <c r="R282">
        <v>75.410723413655106</v>
      </c>
      <c r="S282" s="1">
        <f>(Table2[[#This Row],[Close Price]]-Table2[[#This Row],[20D EMA]])/Table2[[#This Row],[20D EMA]]</f>
        <v>3.8885495739173444E-2</v>
      </c>
      <c r="T282" s="1">
        <f>(Table2[[#This Row],[Close Price]]-Table2[[#This Row],[50D EMA]])/Table2[[#This Row],[50D EMA]]</f>
        <v>3.0836638840518716E-4</v>
      </c>
      <c r="U282" s="1">
        <f>(Table2[[#This Row],[Close Price]]-Table2[[#This Row],[200D EMA]])/Table2[[#This Row],[200D EMA]]</f>
        <v>4.2242187579014809E-2</v>
      </c>
      <c r="V282">
        <v>0.86866429072343299</v>
      </c>
      <c r="W282">
        <v>348.35</v>
      </c>
      <c r="X282">
        <v>361</v>
      </c>
      <c r="Y282">
        <v>345.5</v>
      </c>
      <c r="Z282">
        <v>361</v>
      </c>
      <c r="AA282">
        <v>345.5</v>
      </c>
      <c r="AB282">
        <v>361</v>
      </c>
      <c r="AC282" s="1">
        <f>(Table2[[#This Row],[Close Price]]/Table2[[#This Row],[Day Low]])-1</f>
        <v>2.5405482991244233E-2</v>
      </c>
      <c r="AD282" s="1">
        <f>(Table2[[#This Row],[Day High]]/Table2[[#This Row],[Close Price]])-1</f>
        <v>1.0638297872340496E-2</v>
      </c>
      <c r="AE282" s="1">
        <f>(Table2[[#This Row],[Close Price]]/Table2[[#This Row],[Current Week Low]])-1</f>
        <v>3.3863965267727947E-2</v>
      </c>
      <c r="AF282" s="1">
        <f>(Table2[[#This Row],[Current Week High]]/Table2[[#This Row],[Close Price]])-1</f>
        <v>1.0638297872340496E-2</v>
      </c>
      <c r="AG282" s="1">
        <f>(Table2[[#This Row],[Close Price]]/Table2[[#This Row],[Current Month Low]])-1</f>
        <v>3.3863965267727947E-2</v>
      </c>
      <c r="AH282" s="1">
        <f>(Table2[[#This Row],[Current Month High]]/Table2[[#This Row],[Close Price]])-1</f>
        <v>1.0638297872340496E-2</v>
      </c>
      <c r="AI282">
        <v>28.8773796192609</v>
      </c>
      <c r="AJ282">
        <v>102.322288303596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-0.17</v>
      </c>
      <c r="AM282" t="s">
        <v>3218</v>
      </c>
      <c r="AN282">
        <v>12.42</v>
      </c>
      <c r="AO282" t="s">
        <v>3219</v>
      </c>
      <c r="AP282">
        <v>1.8504092022598999E-2</v>
      </c>
      <c r="AQ282">
        <f>(Table2[[#This Row],[Sharpe Ratio]]-AVERAGE(Table2[Sharpe Ratio]))/_xlfn.STDEV.P(Table2[Sharpe Ratio])</f>
        <v>-0.47115062788286799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89</v>
      </c>
      <c r="AT282">
        <f>_xlfn.RANK.AVG(Table2[[#This Row],[6M Return vs Nifty Z-Score]],Table2[6M Return vs Nifty Z-Score])</f>
        <v>355</v>
      </c>
      <c r="AU282">
        <f>_xlfn.RANK.AVG(Table2[[#This Row],[Sharpe Ratio Z-Score]],Table2[Sharpe Ratio Z-Score])</f>
        <v>466</v>
      </c>
      <c r="AV282">
        <f>(Table2[[#This Row],[Rank 1Y]]+Table2[[#This Row],[Rank 6M]]+Table2[[#This Row],[Rank Sharpe]])/3</f>
        <v>303.33333333333331</v>
      </c>
    </row>
    <row r="283" spans="1:48" x14ac:dyDescent="0.3">
      <c r="A283" t="s">
        <v>715</v>
      </c>
      <c r="B283" t="s">
        <v>716</v>
      </c>
      <c r="C283" t="s">
        <v>3185</v>
      </c>
      <c r="D283" t="s">
        <v>219</v>
      </c>
      <c r="E283">
        <v>24795.689816300001</v>
      </c>
      <c r="F283">
        <v>396.5</v>
      </c>
      <c r="G283">
        <v>45.676607591720597</v>
      </c>
      <c r="H283">
        <f>(Table2[[#This Row],[1Y Return vs Nifty]]-AVERAGE(Table2[1Y Return vs Nifty]))/_xlfn.STDEV.P(Table2[1Y Return vs Nifty])</f>
        <v>0.51869959064599658</v>
      </c>
      <c r="I283">
        <v>2.09844033355516</v>
      </c>
      <c r="J283">
        <f>(Table2[[#This Row],[1M Return vs Nifty]]-AVERAGE(Table2[1M Return vs Nifty]))/_xlfn.STDEV.P(Table2[1M Return vs Nifty])</f>
        <v>0.33830325636557779</v>
      </c>
      <c r="K283">
        <v>-14.7283404076232</v>
      </c>
      <c r="L283">
        <f>(Table2[[#This Row],[6M Return vs Nifty]]-AVERAGE(Table2[6M Return vs Nifty]))/_xlfn.STDEV.P(Table2[6M Return vs Nifty])</f>
        <v>-0.74412293658922291</v>
      </c>
      <c r="M283">
        <v>6.9223762996223899</v>
      </c>
      <c r="N283">
        <f>(Table2[[#This Row],[1W Return vs Nifty]]-AVERAGE(Table2[1W Return vs Nifty]))/_xlfn.STDEV.P(Table2[1W Return vs Nifty])</f>
        <v>0.79797171402079092</v>
      </c>
      <c r="O283">
        <v>373.29</v>
      </c>
      <c r="P283">
        <v>377.11278900539099</v>
      </c>
      <c r="Q283">
        <v>378.01621161846202</v>
      </c>
      <c r="R283">
        <v>80.546040994761299</v>
      </c>
      <c r="S283" s="1">
        <f>(Table2[[#This Row],[Close Price]]-Table2[[#This Row],[20D EMA]])/Table2[[#This Row],[20D EMA]]</f>
        <v>6.2176859814085508E-2</v>
      </c>
      <c r="T283" s="1">
        <f>(Table2[[#This Row],[Close Price]]-Table2[[#This Row],[50D EMA]])/Table2[[#This Row],[50D EMA]]</f>
        <v>5.1409582384467627E-2</v>
      </c>
      <c r="U283" s="1">
        <f>(Table2[[#This Row],[Close Price]]-Table2[[#This Row],[200D EMA]])/Table2[[#This Row],[200D EMA]]</f>
        <v>4.889681398160238E-2</v>
      </c>
      <c r="V283">
        <v>0.78231283776417604</v>
      </c>
      <c r="W283">
        <v>391.3</v>
      </c>
      <c r="X283">
        <v>399.5</v>
      </c>
      <c r="Y283">
        <v>376.15</v>
      </c>
      <c r="Z283">
        <v>399.5</v>
      </c>
      <c r="AA283">
        <v>376.15</v>
      </c>
      <c r="AB283">
        <v>399.5</v>
      </c>
      <c r="AC283" s="1">
        <f>(Table2[[#This Row],[Close Price]]/Table2[[#This Row],[Day Low]])-1</f>
        <v>1.3289036544850363E-2</v>
      </c>
      <c r="AD283" s="1">
        <f>(Table2[[#This Row],[Day High]]/Table2[[#This Row],[Close Price]])-1</f>
        <v>7.5662042875157542E-3</v>
      </c>
      <c r="AE283" s="1">
        <f>(Table2[[#This Row],[Close Price]]/Table2[[#This Row],[Current Week Low]])-1</f>
        <v>5.4100757676458944E-2</v>
      </c>
      <c r="AF283" s="1">
        <f>(Table2[[#This Row],[Current Week High]]/Table2[[#This Row],[Close Price]])-1</f>
        <v>7.5662042875157542E-3</v>
      </c>
      <c r="AG283" s="1">
        <f>(Table2[[#This Row],[Close Price]]/Table2[[#This Row],[Current Month Low]])-1</f>
        <v>5.4100757676458944E-2</v>
      </c>
      <c r="AH283" s="1">
        <f>(Table2[[#This Row],[Current Month High]]/Table2[[#This Row],[Close Price]])-1</f>
        <v>7.5662042875157542E-3</v>
      </c>
      <c r="AI283">
        <v>26.6582597730138</v>
      </c>
      <c r="AJ283">
        <v>78.242301640818098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0.04</v>
      </c>
      <c r="AM283" t="s">
        <v>3219</v>
      </c>
      <c r="AN283">
        <v>10.86</v>
      </c>
      <c r="AO283" t="s">
        <v>3219</v>
      </c>
      <c r="AP283">
        <v>0.12708667206197399</v>
      </c>
      <c r="AQ283">
        <f>(Table2[[#This Row],[Sharpe Ratio]]-AVERAGE(Table2[Sharpe Ratio]))/_xlfn.STDEV.P(Table2[Sharpe Ratio])</f>
        <v>0.78918894345614954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160</v>
      </c>
      <c r="AT283">
        <f>_xlfn.RANK.AVG(Table2[[#This Row],[6M Return vs Nifty Z-Score]],Table2[6M Return vs Nifty Z-Score])</f>
        <v>601</v>
      </c>
      <c r="AU283">
        <f>_xlfn.RANK.AVG(Table2[[#This Row],[Sharpe Ratio Z-Score]],Table2[Sharpe Ratio Z-Score])</f>
        <v>151</v>
      </c>
      <c r="AV283">
        <f>(Table2[[#This Row],[Rank 1Y]]+Table2[[#This Row],[Rank 6M]]+Table2[[#This Row],[Rank Sharpe]])/3</f>
        <v>304</v>
      </c>
    </row>
    <row r="284" spans="1:48" x14ac:dyDescent="0.3">
      <c r="A284" t="s">
        <v>981</v>
      </c>
      <c r="B284" t="s">
        <v>982</v>
      </c>
      <c r="C284" t="s">
        <v>3184</v>
      </c>
      <c r="D284" t="s">
        <v>465</v>
      </c>
      <c r="E284">
        <v>15488.095461085</v>
      </c>
      <c r="F284">
        <v>1084.8499999999999</v>
      </c>
      <c r="G284">
        <v>6.2097829857015396</v>
      </c>
      <c r="H284">
        <f>(Table2[[#This Row],[1Y Return vs Nifty]]-AVERAGE(Table2[1Y Return vs Nifty]))/_xlfn.STDEV.P(Table2[1Y Return vs Nifty])</f>
        <v>-0.25185841423382416</v>
      </c>
      <c r="I284">
        <v>-15.4125805366048</v>
      </c>
      <c r="J284">
        <f>(Table2[[#This Row],[1M Return vs Nifty]]-AVERAGE(Table2[1M Return vs Nifty]))/_xlfn.STDEV.P(Table2[1M Return vs Nifty])</f>
        <v>-1.5484880174909492</v>
      </c>
      <c r="K284">
        <v>-1.88319690121917</v>
      </c>
      <c r="L284">
        <f>(Table2[[#This Row],[6M Return vs Nifty]]-AVERAGE(Table2[6M Return vs Nifty]))/_xlfn.STDEV.P(Table2[6M Return vs Nifty])</f>
        <v>-0.3638815255223265</v>
      </c>
      <c r="M284">
        <v>-1.5177466047183401</v>
      </c>
      <c r="N284">
        <f>(Table2[[#This Row],[1W Return vs Nifty]]-AVERAGE(Table2[1W Return vs Nifty]))/_xlfn.STDEV.P(Table2[1W Return vs Nifty])</f>
        <v>-0.90436157432574216</v>
      </c>
      <c r="O284">
        <v>1130.22</v>
      </c>
      <c r="P284">
        <v>1186.40937635207</v>
      </c>
      <c r="Q284">
        <v>1149.3491683001901</v>
      </c>
      <c r="R284">
        <v>39.070706194473502</v>
      </c>
      <c r="S284" s="1">
        <f>(Table2[[#This Row],[Close Price]]-Table2[[#This Row],[20D EMA]])/Table2[[#This Row],[20D EMA]]</f>
        <v>-4.0142627099148939E-2</v>
      </c>
      <c r="T284" s="1">
        <f>(Table2[[#This Row],[Close Price]]-Table2[[#This Row],[50D EMA]])/Table2[[#This Row],[50D EMA]]</f>
        <v>-8.5602304209986366E-2</v>
      </c>
      <c r="U284" s="1">
        <f>(Table2[[#This Row],[Close Price]]-Table2[[#This Row],[200D EMA]])/Table2[[#This Row],[200D EMA]]</f>
        <v>-5.6117992755482717E-2</v>
      </c>
      <c r="V284">
        <v>0.81893137591024401</v>
      </c>
      <c r="W284">
        <v>1081.3</v>
      </c>
      <c r="X284">
        <v>1119.7</v>
      </c>
      <c r="Y284">
        <v>1068</v>
      </c>
      <c r="Z284">
        <v>1124.4000000000001</v>
      </c>
      <c r="AA284">
        <v>1068</v>
      </c>
      <c r="AB284">
        <v>1124.4000000000001</v>
      </c>
      <c r="AC284" s="1">
        <f>(Table2[[#This Row],[Close Price]]/Table2[[#This Row],[Day Low]])-1</f>
        <v>3.2830851752518875E-3</v>
      </c>
      <c r="AD284" s="1">
        <f>(Table2[[#This Row],[Day High]]/Table2[[#This Row],[Close Price]])-1</f>
        <v>3.2124256809697327E-2</v>
      </c>
      <c r="AE284" s="1">
        <f>(Table2[[#This Row],[Close Price]]/Table2[[#This Row],[Current Week Low]])-1</f>
        <v>1.5777153558052426E-2</v>
      </c>
      <c r="AF284" s="1">
        <f>(Table2[[#This Row],[Current Week High]]/Table2[[#This Row],[Close Price]])-1</f>
        <v>3.6456652993501537E-2</v>
      </c>
      <c r="AG284" s="1">
        <f>(Table2[[#This Row],[Close Price]]/Table2[[#This Row],[Current Month Low]])-1</f>
        <v>1.5777153558052426E-2</v>
      </c>
      <c r="AH284" s="1">
        <f>(Table2[[#This Row],[Current Month High]]/Table2[[#This Row],[Close Price]])-1</f>
        <v>3.6456652993501537E-2</v>
      </c>
      <c r="AI284">
        <v>42.296169977416199</v>
      </c>
      <c r="AJ284">
        <v>27.210365853658502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-0.09</v>
      </c>
      <c r="AM284" t="s">
        <v>3218</v>
      </c>
      <c r="AN284">
        <v>-2.4500000000000002</v>
      </c>
      <c r="AO284" t="s">
        <v>3218</v>
      </c>
      <c r="AP284">
        <v>0.15859567740475899</v>
      </c>
      <c r="AQ284">
        <f>(Table2[[#This Row],[Sharpe Ratio]]-AVERAGE(Table2[Sharpe Ratio]))/_xlfn.STDEV.P(Table2[Sharpe Ratio])</f>
        <v>1.1549202262516385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391</v>
      </c>
      <c r="AT284">
        <f>_xlfn.RANK.AVG(Table2[[#This Row],[6M Return vs Nifty Z-Score]],Table2[6M Return vs Nifty Z-Score])</f>
        <v>431</v>
      </c>
      <c r="AU284">
        <f>_xlfn.RANK.AVG(Table2[[#This Row],[Sharpe Ratio Z-Score]],Table2[Sharpe Ratio Z-Score])</f>
        <v>90</v>
      </c>
      <c r="AV284">
        <f>(Table2[[#This Row],[Rank 1Y]]+Table2[[#This Row],[Rank 6M]]+Table2[[#This Row],[Rank Sharpe]])/3</f>
        <v>304</v>
      </c>
    </row>
    <row r="285" spans="1:48" x14ac:dyDescent="0.3">
      <c r="A285" t="s">
        <v>1178</v>
      </c>
      <c r="B285" t="s">
        <v>1179</v>
      </c>
      <c r="C285" t="s">
        <v>3181</v>
      </c>
      <c r="D285" t="s">
        <v>271</v>
      </c>
      <c r="E285">
        <v>10701.8185428</v>
      </c>
      <c r="F285">
        <v>5246.65</v>
      </c>
      <c r="G285">
        <v>18.677645034946099</v>
      </c>
      <c r="H285">
        <f>(Table2[[#This Row],[1Y Return vs Nifty]]-AVERAGE(Table2[1Y Return vs Nifty]))/_xlfn.STDEV.P(Table2[1Y Return vs Nifty])</f>
        <v>-8.4334363774214056E-3</v>
      </c>
      <c r="I285">
        <v>-2.6931031293967398</v>
      </c>
      <c r="J285">
        <f>(Table2[[#This Row],[1M Return vs Nifty]]-AVERAGE(Table2[1M Return vs Nifty]))/_xlfn.STDEV.P(Table2[1M Return vs Nifty])</f>
        <v>-0.17797974399380362</v>
      </c>
      <c r="K285">
        <v>-10.8210553392833</v>
      </c>
      <c r="L285">
        <f>(Table2[[#This Row],[6M Return vs Nifty]]-AVERAGE(Table2[6M Return vs Nifty]))/_xlfn.STDEV.P(Table2[6M Return vs Nifty])</f>
        <v>-0.62845964430405166</v>
      </c>
      <c r="M285">
        <v>-1.72504149864171</v>
      </c>
      <c r="N285">
        <f>(Table2[[#This Row],[1W Return vs Nifty]]-AVERAGE(Table2[1W Return vs Nifty]))/_xlfn.STDEV.P(Table2[1W Return vs Nifty])</f>
        <v>-0.94617198424862714</v>
      </c>
      <c r="O285">
        <v>5332.89</v>
      </c>
      <c r="P285">
        <v>5353.5667175359604</v>
      </c>
      <c r="Q285">
        <v>4825.4297497838197</v>
      </c>
      <c r="R285">
        <v>42.977583911689102</v>
      </c>
      <c r="S285" s="1">
        <f>(Table2[[#This Row],[Close Price]]-Table2[[#This Row],[20D EMA]])/Table2[[#This Row],[20D EMA]]</f>
        <v>-1.6171344242990326E-2</v>
      </c>
      <c r="T285" s="1">
        <f>(Table2[[#This Row],[Close Price]]-Table2[[#This Row],[50D EMA]])/Table2[[#This Row],[50D EMA]]</f>
        <v>-1.9971118915124004E-2</v>
      </c>
      <c r="U285" s="1">
        <f>(Table2[[#This Row],[Close Price]]-Table2[[#This Row],[200D EMA]])/Table2[[#This Row],[200D EMA]]</f>
        <v>8.7291758881175435E-2</v>
      </c>
      <c r="V285">
        <v>0.41931163512733199</v>
      </c>
      <c r="W285">
        <v>5250.05</v>
      </c>
      <c r="X285">
        <v>5289</v>
      </c>
      <c r="Y285">
        <v>5235</v>
      </c>
      <c r="Z285">
        <v>5445.9</v>
      </c>
      <c r="AA285">
        <v>5235</v>
      </c>
      <c r="AB285">
        <v>5445.9</v>
      </c>
      <c r="AC285" s="1">
        <f>(Table2[[#This Row],[Close Price]]/Table2[[#This Row],[Day Low]])-1</f>
        <v>-6.4761287987746829E-4</v>
      </c>
      <c r="AD285" s="1">
        <f>(Table2[[#This Row],[Day High]]/Table2[[#This Row],[Close Price]])-1</f>
        <v>8.0718172548197575E-3</v>
      </c>
      <c r="AE285" s="1">
        <f>(Table2[[#This Row],[Close Price]]/Table2[[#This Row],[Current Week Low]])-1</f>
        <v>2.2254059216808564E-3</v>
      </c>
      <c r="AF285" s="1">
        <f>(Table2[[#This Row],[Current Week High]]/Table2[[#This Row],[Close Price]])-1</f>
        <v>3.797661364870919E-2</v>
      </c>
      <c r="AG285" s="1">
        <f>(Table2[[#This Row],[Close Price]]/Table2[[#This Row],[Current Month Low]])-1</f>
        <v>2.2254059216808564E-3</v>
      </c>
      <c r="AH285" s="1">
        <f>(Table2[[#This Row],[Current Month High]]/Table2[[#This Row],[Close Price]])-1</f>
        <v>3.797661364870919E-2</v>
      </c>
      <c r="AI285">
        <v>14.3396262376945</v>
      </c>
      <c r="AJ285">
        <v>74.191567065073002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0.05</v>
      </c>
      <c r="AM285" t="s">
        <v>3219</v>
      </c>
      <c r="AN285">
        <v>-2.27</v>
      </c>
      <c r="AO285" t="s">
        <v>3218</v>
      </c>
      <c r="AP285">
        <v>0.181931561790455</v>
      </c>
      <c r="AQ285">
        <f>(Table2[[#This Row],[Sharpe Ratio]]-AVERAGE(Table2[Sharpe Ratio]))/_xlfn.STDEV.P(Table2[Sharpe Ratio])</f>
        <v>1.4257844708921663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307</v>
      </c>
      <c r="AT285">
        <f>_xlfn.RANK.AVG(Table2[[#This Row],[6M Return vs Nifty Z-Score]],Table2[6M Return vs Nifty Z-Score])</f>
        <v>555</v>
      </c>
      <c r="AU285">
        <f>_xlfn.RANK.AVG(Table2[[#This Row],[Sharpe Ratio Z-Score]],Table2[Sharpe Ratio Z-Score])</f>
        <v>52</v>
      </c>
      <c r="AV285">
        <f>(Table2[[#This Row],[Rank 1Y]]+Table2[[#This Row],[Rank 6M]]+Table2[[#This Row],[Rank Sharpe]])/3</f>
        <v>304.66666666666669</v>
      </c>
    </row>
    <row r="286" spans="1:48" x14ac:dyDescent="0.3">
      <c r="A286" t="s">
        <v>836</v>
      </c>
      <c r="B286" t="s">
        <v>837</v>
      </c>
      <c r="C286" t="s">
        <v>3182</v>
      </c>
      <c r="D286" t="s">
        <v>238</v>
      </c>
      <c r="E286">
        <v>18783.087865025002</v>
      </c>
      <c r="F286">
        <v>435.8</v>
      </c>
      <c r="G286">
        <v>27.306430829907601</v>
      </c>
      <c r="H286">
        <f>(Table2[[#This Row],[1Y Return vs Nifty]]-AVERAGE(Table2[1Y Return vs Nifty]))/_xlfn.STDEV.P(Table2[1Y Return vs Nifty])</f>
        <v>0.16003666561519853</v>
      </c>
      <c r="I286">
        <v>-4.0348802599230202</v>
      </c>
      <c r="J286">
        <f>(Table2[[#This Row],[1M Return vs Nifty]]-AVERAGE(Table2[1M Return vs Nifty]))/_xlfn.STDEV.P(Table2[1M Return vs Nifty])</f>
        <v>-0.32255460345567288</v>
      </c>
      <c r="K286">
        <v>6.1564827260092798</v>
      </c>
      <c r="L286">
        <f>(Table2[[#This Row],[6M Return vs Nifty]]-AVERAGE(Table2[6M Return vs Nifty]))/_xlfn.STDEV.P(Table2[6M Return vs Nifty])</f>
        <v>-0.12589125904853982</v>
      </c>
      <c r="M286">
        <v>4.4724943318820998</v>
      </c>
      <c r="N286">
        <f>(Table2[[#This Row],[1W Return vs Nifty]]-AVERAGE(Table2[1W Return vs Nifty]))/_xlfn.STDEV.P(Table2[1W Return vs Nifty])</f>
        <v>0.30384198706393345</v>
      </c>
      <c r="O286">
        <v>422.88</v>
      </c>
      <c r="P286">
        <v>430.78848956335003</v>
      </c>
      <c r="Q286">
        <v>405.64264070359701</v>
      </c>
      <c r="R286">
        <v>61.467853062908702</v>
      </c>
      <c r="S286" s="1">
        <f>(Table2[[#This Row],[Close Price]]-Table2[[#This Row],[20D EMA]])/Table2[[#This Row],[20D EMA]]</f>
        <v>3.0552402572833939E-2</v>
      </c>
      <c r="T286" s="1">
        <f>(Table2[[#This Row],[Close Price]]-Table2[[#This Row],[50D EMA]])/Table2[[#This Row],[50D EMA]]</f>
        <v>1.1633343411124295E-2</v>
      </c>
      <c r="U286" s="1">
        <f>(Table2[[#This Row],[Close Price]]-Table2[[#This Row],[200D EMA]])/Table2[[#This Row],[200D EMA]]</f>
        <v>7.4344647900167329E-2</v>
      </c>
      <c r="V286">
        <v>0.84631816246380298</v>
      </c>
      <c r="W286">
        <v>428.3</v>
      </c>
      <c r="X286">
        <v>438.8</v>
      </c>
      <c r="Y286">
        <v>411.2</v>
      </c>
      <c r="Z286">
        <v>438.8</v>
      </c>
      <c r="AA286">
        <v>411.2</v>
      </c>
      <c r="AB286">
        <v>438.8</v>
      </c>
      <c r="AC286" s="1">
        <f>(Table2[[#This Row],[Close Price]]/Table2[[#This Row],[Day Low]])-1</f>
        <v>1.75110903572262E-2</v>
      </c>
      <c r="AD286" s="1">
        <f>(Table2[[#This Row],[Day High]]/Table2[[#This Row],[Close Price]])-1</f>
        <v>6.8838916934372829E-3</v>
      </c>
      <c r="AE286" s="1">
        <f>(Table2[[#This Row],[Close Price]]/Table2[[#This Row],[Current Week Low]])-1</f>
        <v>5.9824902723735418E-2</v>
      </c>
      <c r="AF286" s="1">
        <f>(Table2[[#This Row],[Current Week High]]/Table2[[#This Row],[Close Price]])-1</f>
        <v>6.8838916934372829E-3</v>
      </c>
      <c r="AG286" s="1">
        <f>(Table2[[#This Row],[Close Price]]/Table2[[#This Row],[Current Month Low]])-1</f>
        <v>5.9824902723735418E-2</v>
      </c>
      <c r="AH286" s="1">
        <f>(Table2[[#This Row],[Current Month High]]/Table2[[#This Row],[Close Price]])-1</f>
        <v>6.8838916934372829E-3</v>
      </c>
      <c r="AI286">
        <v>32.503441945846703</v>
      </c>
      <c r="AJ286">
        <v>53.8027174872066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-0.01</v>
      </c>
      <c r="AM286" t="s">
        <v>3218</v>
      </c>
      <c r="AN286">
        <v>6.46</v>
      </c>
      <c r="AO286" t="s">
        <v>3219</v>
      </c>
      <c r="AP286">
        <v>6.7418809891930997E-2</v>
      </c>
      <c r="AQ286">
        <f>(Table2[[#This Row],[Sharpe Ratio]]-AVERAGE(Table2[Sharpe Ratio]))/_xlfn.STDEV.P(Table2[Sharpe Ratio])</f>
        <v>9.6612217034311276E-2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259</v>
      </c>
      <c r="AT286">
        <f>_xlfn.RANK.AVG(Table2[[#This Row],[6M Return vs Nifty Z-Score]],Table2[6M Return vs Nifty Z-Score])</f>
        <v>329</v>
      </c>
      <c r="AU286">
        <f>_xlfn.RANK.AVG(Table2[[#This Row],[Sharpe Ratio Z-Score]],Table2[Sharpe Ratio Z-Score])</f>
        <v>328</v>
      </c>
      <c r="AV286">
        <f>(Table2[[#This Row],[Rank 1Y]]+Table2[[#This Row],[Rank 6M]]+Table2[[#This Row],[Rank Sharpe]])/3</f>
        <v>305.33333333333331</v>
      </c>
    </row>
    <row r="287" spans="1:48" x14ac:dyDescent="0.3">
      <c r="A287" t="s">
        <v>1370</v>
      </c>
      <c r="B287" t="s">
        <v>1371</v>
      </c>
      <c r="C287" t="s">
        <v>3184</v>
      </c>
      <c r="D287" t="s">
        <v>247</v>
      </c>
      <c r="E287">
        <v>8493.5634936749993</v>
      </c>
      <c r="F287">
        <v>516.75</v>
      </c>
      <c r="G287">
        <v>8.1231346394697006</v>
      </c>
      <c r="H287">
        <f>(Table2[[#This Row],[1Y Return vs Nifty]]-AVERAGE(Table2[1Y Return vs Nifty]))/_xlfn.STDEV.P(Table2[1Y Return vs Nifty])</f>
        <v>-0.21450176221839329</v>
      </c>
      <c r="I287">
        <v>-9.4441000436046494</v>
      </c>
      <c r="J287">
        <f>(Table2[[#This Row],[1M Return vs Nifty]]-AVERAGE(Table2[1M Return vs Nifty]))/_xlfn.STDEV.P(Table2[1M Return vs Nifty])</f>
        <v>-0.905391478695452</v>
      </c>
      <c r="K287">
        <v>7.1682303134919199</v>
      </c>
      <c r="L287">
        <f>(Table2[[#This Row],[6M Return vs Nifty]]-AVERAGE(Table2[6M Return vs Nifty]))/_xlfn.STDEV.P(Table2[6M Return vs Nifty])</f>
        <v>-9.5941548473790036E-2</v>
      </c>
      <c r="M287">
        <v>3.2991554609952298</v>
      </c>
      <c r="N287">
        <f>(Table2[[#This Row],[1W Return vs Nifty]]-AVERAGE(Table2[1W Return vs Nifty]))/_xlfn.STDEV.P(Table2[1W Return vs Nifty])</f>
        <v>6.7185028266047997E-2</v>
      </c>
      <c r="O287">
        <v>504.03</v>
      </c>
      <c r="P287">
        <v>524.81057523198103</v>
      </c>
      <c r="Q287">
        <v>492.77025217416502</v>
      </c>
      <c r="R287">
        <v>67.333360973987297</v>
      </c>
      <c r="S287" s="1">
        <f>(Table2[[#This Row],[Close Price]]-Table2[[#This Row],[20D EMA]])/Table2[[#This Row],[20D EMA]]</f>
        <v>2.5236593059936963E-2</v>
      </c>
      <c r="T287" s="1">
        <f>(Table2[[#This Row],[Close Price]]-Table2[[#This Row],[50D EMA]])/Table2[[#This Row],[50D EMA]]</f>
        <v>-1.5359018305639197E-2</v>
      </c>
      <c r="U287" s="1">
        <f>(Table2[[#This Row],[Close Price]]-Table2[[#This Row],[200D EMA]])/Table2[[#This Row],[200D EMA]]</f>
        <v>4.8663140114552937E-2</v>
      </c>
      <c r="V287">
        <v>1.0718246103689999</v>
      </c>
      <c r="W287">
        <v>501.5</v>
      </c>
      <c r="X287">
        <v>526.85</v>
      </c>
      <c r="Y287">
        <v>484.55</v>
      </c>
      <c r="Z287">
        <v>526.85</v>
      </c>
      <c r="AA287">
        <v>484.55</v>
      </c>
      <c r="AB287">
        <v>526.85</v>
      </c>
      <c r="AC287" s="1">
        <f>(Table2[[#This Row],[Close Price]]/Table2[[#This Row],[Day Low]])-1</f>
        <v>3.0408773678963108E-2</v>
      </c>
      <c r="AD287" s="1">
        <f>(Table2[[#This Row],[Day High]]/Table2[[#This Row],[Close Price]])-1</f>
        <v>1.954523463957436E-2</v>
      </c>
      <c r="AE287" s="1">
        <f>(Table2[[#This Row],[Close Price]]/Table2[[#This Row],[Current Week Low]])-1</f>
        <v>6.6453410380765687E-2</v>
      </c>
      <c r="AF287" s="1">
        <f>(Table2[[#This Row],[Current Week High]]/Table2[[#This Row],[Close Price]])-1</f>
        <v>1.954523463957436E-2</v>
      </c>
      <c r="AG287" s="1">
        <f>(Table2[[#This Row],[Close Price]]/Table2[[#This Row],[Current Month Low]])-1</f>
        <v>6.6453410380765687E-2</v>
      </c>
      <c r="AH287" s="1">
        <f>(Table2[[#This Row],[Current Month High]]/Table2[[#This Row],[Close Price]])-1</f>
        <v>1.954523463957436E-2</v>
      </c>
      <c r="AI287">
        <v>19.303338171262698</v>
      </c>
      <c r="AJ287">
        <v>45.522388059701399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</v>
      </c>
      <c r="AM287" t="s">
        <v>3218</v>
      </c>
      <c r="AN287">
        <v>7.29</v>
      </c>
      <c r="AO287" t="s">
        <v>3219</v>
      </c>
      <c r="AP287">
        <v>0.101181298640297</v>
      </c>
      <c r="AQ287">
        <f>(Table2[[#This Row],[Sharpe Ratio]]-AVERAGE(Table2[Sharpe Ratio]))/_xlfn.STDEV.P(Table2[Sharpe Ratio])</f>
        <v>0.48850012926685743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376</v>
      </c>
      <c r="AT287">
        <f>_xlfn.RANK.AVG(Table2[[#This Row],[6M Return vs Nifty Z-Score]],Table2[6M Return vs Nifty Z-Score])</f>
        <v>317</v>
      </c>
      <c r="AU287">
        <f>_xlfn.RANK.AVG(Table2[[#This Row],[Sharpe Ratio Z-Score]],Table2[Sharpe Ratio Z-Score])</f>
        <v>223</v>
      </c>
      <c r="AV287">
        <f>(Table2[[#This Row],[Rank 1Y]]+Table2[[#This Row],[Rank 6M]]+Table2[[#This Row],[Rank Sharpe]])/3</f>
        <v>305.33333333333331</v>
      </c>
    </row>
    <row r="288" spans="1:48" x14ac:dyDescent="0.3">
      <c r="A288" t="s">
        <v>780</v>
      </c>
      <c r="B288" t="s">
        <v>781</v>
      </c>
      <c r="C288" t="s">
        <v>3181</v>
      </c>
      <c r="D288" t="s">
        <v>782</v>
      </c>
      <c r="E288">
        <v>20959.591169374999</v>
      </c>
      <c r="F288">
        <v>493.75</v>
      </c>
      <c r="G288">
        <v>25.770205153840902</v>
      </c>
      <c r="H288">
        <f>(Table2[[#This Row],[1Y Return vs Nifty]]-AVERAGE(Table2[1Y Return vs Nifty]))/_xlfn.STDEV.P(Table2[1Y Return vs Nifty])</f>
        <v>0.13004309496916847</v>
      </c>
      <c r="I288">
        <v>-8.7330939900484204</v>
      </c>
      <c r="J288">
        <f>(Table2[[#This Row],[1M Return vs Nifty]]-AVERAGE(Table2[1M Return vs Nifty]))/_xlfn.STDEV.P(Table2[1M Return vs Nifty])</f>
        <v>-0.82878143822687445</v>
      </c>
      <c r="K288">
        <v>-17.737109415522401</v>
      </c>
      <c r="L288">
        <f>(Table2[[#This Row],[6M Return vs Nifty]]-AVERAGE(Table2[6M Return vs Nifty]))/_xlfn.STDEV.P(Table2[6M Return vs Nifty])</f>
        <v>-0.83318839331748451</v>
      </c>
      <c r="M288">
        <v>5.9620782244712904</v>
      </c>
      <c r="N288">
        <f>(Table2[[#This Row],[1W Return vs Nifty]]-AVERAGE(Table2[1W Return vs Nifty]))/_xlfn.STDEV.P(Table2[1W Return vs Nifty])</f>
        <v>0.60428408664938482</v>
      </c>
      <c r="O288">
        <v>476.21</v>
      </c>
      <c r="P288">
        <v>494.05505911046401</v>
      </c>
      <c r="Q288">
        <v>486.41543173996098</v>
      </c>
      <c r="R288">
        <v>63.897998639646701</v>
      </c>
      <c r="S288" s="1">
        <f>(Table2[[#This Row],[Close Price]]-Table2[[#This Row],[20D EMA]])/Table2[[#This Row],[20D EMA]]</f>
        <v>3.6832489867915458E-2</v>
      </c>
      <c r="T288" s="1">
        <f>(Table2[[#This Row],[Close Price]]-Table2[[#This Row],[50D EMA]])/Table2[[#This Row],[50D EMA]]</f>
        <v>-6.174597442909854E-4</v>
      </c>
      <c r="U288" s="1">
        <f>(Table2[[#This Row],[Close Price]]-Table2[[#This Row],[200D EMA]])/Table2[[#This Row],[200D EMA]]</f>
        <v>1.507881490067548E-2</v>
      </c>
      <c r="V288">
        <v>0.95184759661044305</v>
      </c>
      <c r="W288">
        <v>489.3</v>
      </c>
      <c r="X288">
        <v>511.95</v>
      </c>
      <c r="Y288">
        <v>486.1</v>
      </c>
      <c r="Z288">
        <v>511.95</v>
      </c>
      <c r="AA288">
        <v>486.1</v>
      </c>
      <c r="AB288">
        <v>511.95</v>
      </c>
      <c r="AC288" s="1">
        <f>(Table2[[#This Row],[Close Price]]/Table2[[#This Row],[Day Low]])-1</f>
        <v>9.0946249744532359E-3</v>
      </c>
      <c r="AD288" s="1">
        <f>(Table2[[#This Row],[Day High]]/Table2[[#This Row],[Close Price]])-1</f>
        <v>3.6860759493670958E-2</v>
      </c>
      <c r="AE288" s="1">
        <f>(Table2[[#This Row],[Close Price]]/Table2[[#This Row],[Current Week Low]])-1</f>
        <v>1.5737502571487205E-2</v>
      </c>
      <c r="AF288" s="1">
        <f>(Table2[[#This Row],[Current Week High]]/Table2[[#This Row],[Close Price]])-1</f>
        <v>3.6860759493670958E-2</v>
      </c>
      <c r="AG288" s="1">
        <f>(Table2[[#This Row],[Close Price]]/Table2[[#This Row],[Current Month Low]])-1</f>
        <v>1.5737502571487205E-2</v>
      </c>
      <c r="AH288" s="1">
        <f>(Table2[[#This Row],[Current Month High]]/Table2[[#This Row],[Close Price]])-1</f>
        <v>3.6860759493670958E-2</v>
      </c>
      <c r="AI288">
        <v>51.513924050632902</v>
      </c>
      <c r="AJ288">
        <v>64.309484193011599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-0.03</v>
      </c>
      <c r="AM288" t="s">
        <v>3218</v>
      </c>
      <c r="AN288">
        <v>13.19</v>
      </c>
      <c r="AO288" t="s">
        <v>3219</v>
      </c>
      <c r="AP288">
        <v>0.215612839919922</v>
      </c>
      <c r="AQ288">
        <f>(Table2[[#This Row],[Sharpe Ratio]]-AVERAGE(Table2[Sharpe Ratio]))/_xlfn.STDEV.P(Table2[Sharpe Ratio])</f>
        <v>1.8167297553424824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269</v>
      </c>
      <c r="AT288">
        <f>_xlfn.RANK.AVG(Table2[[#This Row],[6M Return vs Nifty Z-Score]],Table2[6M Return vs Nifty Z-Score])</f>
        <v>631</v>
      </c>
      <c r="AU288">
        <f>_xlfn.RANK.AVG(Table2[[#This Row],[Sharpe Ratio Z-Score]],Table2[Sharpe Ratio Z-Score])</f>
        <v>19</v>
      </c>
      <c r="AV288">
        <f>(Table2[[#This Row],[Rank 1Y]]+Table2[[#This Row],[Rank 6M]]+Table2[[#This Row],[Rank Sharpe]])/3</f>
        <v>306.33333333333331</v>
      </c>
    </row>
    <row r="289" spans="1:48" x14ac:dyDescent="0.3">
      <c r="A289" t="s">
        <v>1052</v>
      </c>
      <c r="B289" t="s">
        <v>1053</v>
      </c>
      <c r="C289" t="s">
        <v>3177</v>
      </c>
      <c r="D289" t="s">
        <v>51</v>
      </c>
      <c r="E289">
        <v>13161.83312238</v>
      </c>
      <c r="F289">
        <v>543.04999999999995</v>
      </c>
      <c r="G289">
        <v>18.161117900936901</v>
      </c>
      <c r="H289">
        <f>(Table2[[#This Row],[1Y Return vs Nifty]]-AVERAGE(Table2[1Y Return vs Nifty]))/_xlfn.STDEV.P(Table2[1Y Return vs Nifty])</f>
        <v>-1.8518213194954346E-2</v>
      </c>
      <c r="I289">
        <v>-8.1746638272154506</v>
      </c>
      <c r="J289">
        <f>(Table2[[#This Row],[1M Return vs Nifty]]-AVERAGE(Table2[1M Return vs Nifty]))/_xlfn.STDEV.P(Table2[1M Return vs Nifty])</f>
        <v>-0.76861126504827881</v>
      </c>
      <c r="K289">
        <v>20.005606719034802</v>
      </c>
      <c r="L289">
        <f>(Table2[[#This Row],[6M Return vs Nifty]]-AVERAGE(Table2[6M Return vs Nifty]))/_xlfn.STDEV.P(Table2[6M Return vs Nifty])</f>
        <v>0.28406994119208279</v>
      </c>
      <c r="M289">
        <v>-10.8689637269672</v>
      </c>
      <c r="N289">
        <f>(Table2[[#This Row],[1W Return vs Nifty]]-AVERAGE(Table2[1W Return vs Nifty]))/_xlfn.STDEV.P(Table2[1W Return vs Nifty])</f>
        <v>-2.7904583023216425</v>
      </c>
      <c r="O289">
        <v>565.05999999999995</v>
      </c>
      <c r="P289">
        <v>571.32384748520303</v>
      </c>
      <c r="Q289">
        <v>525.12333218235005</v>
      </c>
      <c r="R289">
        <v>39.681572339156297</v>
      </c>
      <c r="S289" s="1">
        <f>(Table2[[#This Row],[Close Price]]-Table2[[#This Row],[20D EMA]])/Table2[[#This Row],[20D EMA]]</f>
        <v>-3.895161575761865E-2</v>
      </c>
      <c r="T289" s="1">
        <f>(Table2[[#This Row],[Close Price]]-Table2[[#This Row],[50D EMA]])/Table2[[#This Row],[50D EMA]]</f>
        <v>-4.9488302666965703E-2</v>
      </c>
      <c r="U289" s="1">
        <f>(Table2[[#This Row],[Close Price]]-Table2[[#This Row],[200D EMA]])/Table2[[#This Row],[200D EMA]]</f>
        <v>3.4138014289231453E-2</v>
      </c>
      <c r="V289">
        <v>1.05871508719964</v>
      </c>
      <c r="W289">
        <v>526.95000000000005</v>
      </c>
      <c r="X289">
        <v>545.45000000000005</v>
      </c>
      <c r="Y289">
        <v>526.95000000000005</v>
      </c>
      <c r="Z289">
        <v>628</v>
      </c>
      <c r="AA289">
        <v>526.95000000000005</v>
      </c>
      <c r="AB289">
        <v>628</v>
      </c>
      <c r="AC289" s="1">
        <f>(Table2[[#This Row],[Close Price]]/Table2[[#This Row],[Day Low]])-1</f>
        <v>3.0553183413986051E-2</v>
      </c>
      <c r="AD289" s="1">
        <f>(Table2[[#This Row],[Day High]]/Table2[[#This Row],[Close Price]])-1</f>
        <v>4.4194825522514414E-3</v>
      </c>
      <c r="AE289" s="1">
        <f>(Table2[[#This Row],[Close Price]]/Table2[[#This Row],[Current Week Low]])-1</f>
        <v>3.0553183413986051E-2</v>
      </c>
      <c r="AF289" s="1">
        <f>(Table2[[#This Row],[Current Week High]]/Table2[[#This Row],[Close Price]])-1</f>
        <v>0.15643126783905736</v>
      </c>
      <c r="AG289" s="1">
        <f>(Table2[[#This Row],[Close Price]]/Table2[[#This Row],[Current Month Low]])-1</f>
        <v>3.0553183413986051E-2</v>
      </c>
      <c r="AH289" s="1">
        <f>(Table2[[#This Row],[Current Month High]]/Table2[[#This Row],[Close Price]])-1</f>
        <v>0.15643126783905736</v>
      </c>
      <c r="AI289">
        <v>32.768621673878997</v>
      </c>
      <c r="AJ289">
        <v>48.597619373375203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0.02</v>
      </c>
      <c r="AM289" t="s">
        <v>3219</v>
      </c>
      <c r="AN289">
        <v>1.71</v>
      </c>
      <c r="AO289" t="s">
        <v>3219</v>
      </c>
      <c r="AP289">
        <v>4.2728703044612001E-2</v>
      </c>
      <c r="AQ289">
        <f>(Table2[[#This Row],[Sharpe Ratio]]-AVERAGE(Table2[Sharpe Ratio]))/_xlfn.STDEV.P(Table2[Sharpe Ratio])</f>
        <v>-0.18997075667086649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311</v>
      </c>
      <c r="AT289">
        <f>_xlfn.RANK.AVG(Table2[[#This Row],[6M Return vs Nifty Z-Score]],Table2[6M Return vs Nifty Z-Score])</f>
        <v>205</v>
      </c>
      <c r="AU289">
        <f>_xlfn.RANK.AVG(Table2[[#This Row],[Sharpe Ratio Z-Score]],Table2[Sharpe Ratio Z-Score])</f>
        <v>404</v>
      </c>
      <c r="AV289">
        <f>(Table2[[#This Row],[Rank 1Y]]+Table2[[#This Row],[Rank 6M]]+Table2[[#This Row],[Rank Sharpe]])/3</f>
        <v>306.66666666666669</v>
      </c>
    </row>
    <row r="290" spans="1:48" x14ac:dyDescent="0.3">
      <c r="A290" t="s">
        <v>1572</v>
      </c>
      <c r="B290" t="s">
        <v>1573</v>
      </c>
      <c r="C290" t="s">
        <v>3178</v>
      </c>
      <c r="D290" t="s">
        <v>226</v>
      </c>
      <c r="E290">
        <v>6392.8735496999998</v>
      </c>
      <c r="F290">
        <v>445.05</v>
      </c>
      <c r="G290">
        <v>-9.1422584583482998</v>
      </c>
      <c r="H290">
        <f>(Table2[[#This Row],[1Y Return vs Nifty]]-AVERAGE(Table2[1Y Return vs Nifty]))/_xlfn.STDEV.P(Table2[1Y Return vs Nifty])</f>
        <v>-0.5515946748539714</v>
      </c>
      <c r="I290">
        <v>-3.4285034906249101</v>
      </c>
      <c r="J290">
        <f>(Table2[[#This Row],[1M Return vs Nifty]]-AVERAGE(Table2[1M Return vs Nifty]))/_xlfn.STDEV.P(Table2[1M Return vs Nifty])</f>
        <v>-0.25721824154597828</v>
      </c>
      <c r="K290">
        <v>10.6825613924421</v>
      </c>
      <c r="L290">
        <f>(Table2[[#This Row],[6M Return vs Nifty]]-AVERAGE(Table2[6M Return vs Nifty]))/_xlfn.STDEV.P(Table2[6M Return vs Nifty])</f>
        <v>8.0895359395562888E-3</v>
      </c>
      <c r="M290">
        <v>2.9083883818199299</v>
      </c>
      <c r="N290">
        <f>(Table2[[#This Row],[1W Return vs Nifty]]-AVERAGE(Table2[1W Return vs Nifty]))/_xlfn.STDEV.P(Table2[1W Return vs Nifty])</f>
        <v>-1.1630862735721654E-2</v>
      </c>
      <c r="O290">
        <v>442.37</v>
      </c>
      <c r="P290">
        <v>454.61868660801701</v>
      </c>
      <c r="Q290">
        <v>433.77276846730098</v>
      </c>
      <c r="R290">
        <v>53.639546723018903</v>
      </c>
      <c r="S290" s="1">
        <f>(Table2[[#This Row],[Close Price]]-Table2[[#This Row],[20D EMA]])/Table2[[#This Row],[20D EMA]]</f>
        <v>6.0582770079345497E-3</v>
      </c>
      <c r="T290" s="1">
        <f>(Table2[[#This Row],[Close Price]]-Table2[[#This Row],[50D EMA]])/Table2[[#This Row],[50D EMA]]</f>
        <v>-2.1047719528228172E-2</v>
      </c>
      <c r="U290" s="1">
        <f>(Table2[[#This Row],[Close Price]]-Table2[[#This Row],[200D EMA]])/Table2[[#This Row],[200D EMA]]</f>
        <v>2.599801636360477E-2</v>
      </c>
      <c r="V290">
        <v>0.51252393865538104</v>
      </c>
      <c r="W290">
        <v>434.55</v>
      </c>
      <c r="X290">
        <v>452.5</v>
      </c>
      <c r="Y290">
        <v>434.55</v>
      </c>
      <c r="Z290">
        <v>457.95</v>
      </c>
      <c r="AA290">
        <v>434.55</v>
      </c>
      <c r="AB290">
        <v>457.95</v>
      </c>
      <c r="AC290" s="1">
        <f>(Table2[[#This Row],[Close Price]]/Table2[[#This Row],[Day Low]])-1</f>
        <v>2.4162927166033743E-2</v>
      </c>
      <c r="AD290" s="1">
        <f>(Table2[[#This Row],[Day High]]/Table2[[#This Row],[Close Price]])-1</f>
        <v>1.6739692169419174E-2</v>
      </c>
      <c r="AE290" s="1">
        <f>(Table2[[#This Row],[Close Price]]/Table2[[#This Row],[Current Week Low]])-1</f>
        <v>2.4162927166033743E-2</v>
      </c>
      <c r="AF290" s="1">
        <f>(Table2[[#This Row],[Current Week High]]/Table2[[#This Row],[Close Price]])-1</f>
        <v>2.8985507246376718E-2</v>
      </c>
      <c r="AG290" s="1">
        <f>(Table2[[#This Row],[Close Price]]/Table2[[#This Row],[Current Month Low]])-1</f>
        <v>2.4162927166033743E-2</v>
      </c>
      <c r="AH290" s="1">
        <f>(Table2[[#This Row],[Current Month High]]/Table2[[#This Row],[Close Price]])-1</f>
        <v>2.8985507246376718E-2</v>
      </c>
      <c r="AI290">
        <v>25.727446354342099</v>
      </c>
      <c r="AJ290">
        <v>63.892469158534297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-7.0000000000000007E-2</v>
      </c>
      <c r="AM290" t="s">
        <v>3218</v>
      </c>
      <c r="AN290">
        <v>5.0999999999999996</v>
      </c>
      <c r="AO290" t="s">
        <v>3219</v>
      </c>
      <c r="AP290">
        <v>0.134782374225274</v>
      </c>
      <c r="AQ290">
        <f>(Table2[[#This Row],[Sharpe Ratio]]-AVERAGE(Table2[Sharpe Ratio]))/_xlfn.STDEV.P(Table2[Sharpe Ratio])</f>
        <v>0.87851448685481526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509</v>
      </c>
      <c r="AT290">
        <f>_xlfn.RANK.AVG(Table2[[#This Row],[6M Return vs Nifty Z-Score]],Table2[6M Return vs Nifty Z-Score])</f>
        <v>276</v>
      </c>
      <c r="AU290">
        <f>_xlfn.RANK.AVG(Table2[[#This Row],[Sharpe Ratio Z-Score]],Table2[Sharpe Ratio Z-Score])</f>
        <v>136</v>
      </c>
      <c r="AV290">
        <f>(Table2[[#This Row],[Rank 1Y]]+Table2[[#This Row],[Rank 6M]]+Table2[[#This Row],[Rank Sharpe]])/3</f>
        <v>307</v>
      </c>
    </row>
    <row r="291" spans="1:48" x14ac:dyDescent="0.3">
      <c r="A291" t="s">
        <v>1333</v>
      </c>
      <c r="B291" t="s">
        <v>1334</v>
      </c>
      <c r="C291" t="s">
        <v>3177</v>
      </c>
      <c r="D291" t="s">
        <v>51</v>
      </c>
      <c r="E291">
        <v>8805.9723001250004</v>
      </c>
      <c r="F291">
        <v>507.65</v>
      </c>
      <c r="G291">
        <v>31.091246815095499</v>
      </c>
      <c r="H291">
        <f>(Table2[[#This Row],[1Y Return vs Nifty]]-AVERAGE(Table2[1Y Return vs Nifty]))/_xlfn.STDEV.P(Table2[1Y Return vs Nifty])</f>
        <v>0.23393215336971268</v>
      </c>
      <c r="I291">
        <v>8.8340382881973891</v>
      </c>
      <c r="J291">
        <f>(Table2[[#This Row],[1M Return vs Nifty]]-AVERAGE(Table2[1M Return vs Nifty]))/_xlfn.STDEV.P(Table2[1M Return vs Nifty])</f>
        <v>1.0640557718389225</v>
      </c>
      <c r="K291">
        <v>30.237085685247099</v>
      </c>
      <c r="L291">
        <f>(Table2[[#This Row],[6M Return vs Nifty]]-AVERAGE(Table2[6M Return vs Nifty]))/_xlfn.STDEV.P(Table2[6M Return vs Nifty])</f>
        <v>0.58694176177347479</v>
      </c>
      <c r="M291">
        <v>0.128847080729485</v>
      </c>
      <c r="N291">
        <f>(Table2[[#This Row],[1W Return vs Nifty]]-AVERAGE(Table2[1W Return vs Nifty]))/_xlfn.STDEV.P(Table2[1W Return vs Nifty])</f>
        <v>-0.57225133435785835</v>
      </c>
      <c r="O291">
        <v>522.44000000000005</v>
      </c>
      <c r="P291">
        <v>511.48820972397101</v>
      </c>
      <c r="Q291">
        <v>449.78708924977002</v>
      </c>
      <c r="R291">
        <v>37.259920214178003</v>
      </c>
      <c r="S291" s="1">
        <f>(Table2[[#This Row],[Close Price]]-Table2[[#This Row],[20D EMA]])/Table2[[#This Row],[20D EMA]]</f>
        <v>-2.8309470944031995E-2</v>
      </c>
      <c r="T291" s="1">
        <f>(Table2[[#This Row],[Close Price]]-Table2[[#This Row],[50D EMA]])/Table2[[#This Row],[50D EMA]]</f>
        <v>-7.5040042976598741E-3</v>
      </c>
      <c r="U291" s="1">
        <f>(Table2[[#This Row],[Close Price]]-Table2[[#This Row],[200D EMA]])/Table2[[#This Row],[200D EMA]]</f>
        <v>0.12864511261704595</v>
      </c>
      <c r="V291">
        <v>1.0393466474197901</v>
      </c>
      <c r="W291">
        <v>504.95</v>
      </c>
      <c r="X291">
        <v>531.1</v>
      </c>
      <c r="Y291">
        <v>504.95</v>
      </c>
      <c r="Z291">
        <v>551.4</v>
      </c>
      <c r="AA291">
        <v>504.95</v>
      </c>
      <c r="AB291">
        <v>551.4</v>
      </c>
      <c r="AC291" s="1">
        <f>(Table2[[#This Row],[Close Price]]/Table2[[#This Row],[Day Low]])-1</f>
        <v>5.3470640657491408E-3</v>
      </c>
      <c r="AD291" s="1">
        <f>(Table2[[#This Row],[Day High]]/Table2[[#This Row],[Close Price]])-1</f>
        <v>4.6193243376342119E-2</v>
      </c>
      <c r="AE291" s="1">
        <f>(Table2[[#This Row],[Close Price]]/Table2[[#This Row],[Current Week Low]])-1</f>
        <v>5.3470640657491408E-3</v>
      </c>
      <c r="AF291" s="1">
        <f>(Table2[[#This Row],[Current Week High]]/Table2[[#This Row],[Close Price]])-1</f>
        <v>8.6181424209593294E-2</v>
      </c>
      <c r="AG291" s="1">
        <f>(Table2[[#This Row],[Close Price]]/Table2[[#This Row],[Current Month Low]])-1</f>
        <v>5.3470640657491408E-3</v>
      </c>
      <c r="AH291" s="1">
        <f>(Table2[[#This Row],[Current Month High]]/Table2[[#This Row],[Close Price]])-1</f>
        <v>8.6181424209593294E-2</v>
      </c>
      <c r="AI291">
        <v>14.1337535703732</v>
      </c>
      <c r="AJ291">
        <v>58.8888888888888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0.06</v>
      </c>
      <c r="AM291" t="s">
        <v>3219</v>
      </c>
      <c r="AN291">
        <v>-3.94</v>
      </c>
      <c r="AO291" t="s">
        <v>3218</v>
      </c>
      <c r="AQ291">
        <f>(Table2[[#This Row],[Sharpe Ratio]]-AVERAGE(Table2[Sharpe Ratio]))/_xlfn.STDEV.P(Table2[Sharpe Ratio])</f>
        <v>-0.68593129895665506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0.62674705366759653</v>
      </c>
      <c r="AS291">
        <f>_xlfn.RANK.AVG(Table2[[#This Row],[1Y Return vs Nifty Z-Score]],Table2[1Y Return vs Nifty Z-Score])</f>
        <v>234</v>
      </c>
      <c r="AT291">
        <f>_xlfn.RANK.AVG(Table2[[#This Row],[6M Return vs Nifty Z-Score]],Table2[6M Return vs Nifty Z-Score])</f>
        <v>148</v>
      </c>
      <c r="AU291">
        <f>_xlfn.RANK.AVG(Table2[[#This Row],[Sharpe Ratio Z-Score]],Table2[Sharpe Ratio Z-Score])</f>
        <v>539.5</v>
      </c>
      <c r="AV291">
        <f>(Table2[[#This Row],[Rank 1Y]]+Table2[[#This Row],[Rank 6M]]+Table2[[#This Row],[Rank Sharpe]])/3</f>
        <v>307.16666666666669</v>
      </c>
    </row>
    <row r="292" spans="1:48" x14ac:dyDescent="0.3">
      <c r="A292" t="s">
        <v>315</v>
      </c>
      <c r="B292" t="s">
        <v>316</v>
      </c>
      <c r="C292" t="s">
        <v>3181</v>
      </c>
      <c r="D292" t="s">
        <v>169</v>
      </c>
      <c r="E292">
        <v>87521.662427924995</v>
      </c>
      <c r="F292">
        <v>251.35</v>
      </c>
      <c r="G292">
        <v>26.711408972005799</v>
      </c>
      <c r="H292">
        <f>(Table2[[#This Row],[1Y Return vs Nifty]]-AVERAGE(Table2[1Y Return vs Nifty]))/_xlfn.STDEV.P(Table2[1Y Return vs Nifty])</f>
        <v>0.14841934245171373</v>
      </c>
      <c r="I292">
        <v>2.3137041137464101</v>
      </c>
      <c r="J292">
        <f>(Table2[[#This Row],[1M Return vs Nifty]]-AVERAGE(Table2[1M Return vs Nifty]))/_xlfn.STDEV.P(Table2[1M Return vs Nifty])</f>
        <v>0.36149766776247938</v>
      </c>
      <c r="K292">
        <v>-9.8557789468435892</v>
      </c>
      <c r="L292">
        <f>(Table2[[#This Row],[6M Return vs Nifty]]-AVERAGE(Table2[6M Return vs Nifty]))/_xlfn.STDEV.P(Table2[6M Return vs Nifty])</f>
        <v>-0.5998855721383457</v>
      </c>
      <c r="M292">
        <v>3.5742201277927501</v>
      </c>
      <c r="N292">
        <f>(Table2[[#This Row],[1W Return vs Nifty]]-AVERAGE(Table2[1W Return vs Nifty]))/_xlfn.STDEV.P(Table2[1W Return vs Nifty])</f>
        <v>0.12266428420159198</v>
      </c>
      <c r="O292">
        <v>243.09</v>
      </c>
      <c r="P292">
        <v>249.77680221924399</v>
      </c>
      <c r="Q292">
        <v>251.30744635635801</v>
      </c>
      <c r="R292">
        <v>67.075134093019599</v>
      </c>
      <c r="S292" s="1">
        <f>(Table2[[#This Row],[Close Price]]-Table2[[#This Row],[20D EMA]])/Table2[[#This Row],[20D EMA]]</f>
        <v>3.3979184664116133E-2</v>
      </c>
      <c r="T292" s="1">
        <f>(Table2[[#This Row],[Close Price]]-Table2[[#This Row],[50D EMA]])/Table2[[#This Row],[50D EMA]]</f>
        <v>6.2984142913925E-3</v>
      </c>
      <c r="U292" s="1">
        <f>(Table2[[#This Row],[Close Price]]-Table2[[#This Row],[200D EMA]])/Table2[[#This Row],[200D EMA]]</f>
        <v>1.6932902012636224E-4</v>
      </c>
      <c r="V292">
        <v>0.73213013699790896</v>
      </c>
      <c r="W292">
        <v>250.3</v>
      </c>
      <c r="X292">
        <v>256.55</v>
      </c>
      <c r="Y292">
        <v>248.1</v>
      </c>
      <c r="Z292">
        <v>256.55</v>
      </c>
      <c r="AA292">
        <v>248.1</v>
      </c>
      <c r="AB292">
        <v>256.55</v>
      </c>
      <c r="AC292" s="1">
        <f>(Table2[[#This Row],[Close Price]]/Table2[[#This Row],[Day Low]])-1</f>
        <v>4.1949660407509803E-3</v>
      </c>
      <c r="AD292" s="1">
        <f>(Table2[[#This Row],[Day High]]/Table2[[#This Row],[Close Price]])-1</f>
        <v>2.0688283270340335E-2</v>
      </c>
      <c r="AE292" s="1">
        <f>(Table2[[#This Row],[Close Price]]/Table2[[#This Row],[Current Week Low]])-1</f>
        <v>1.3099556630390863E-2</v>
      </c>
      <c r="AF292" s="1">
        <f>(Table2[[#This Row],[Current Week High]]/Table2[[#This Row],[Close Price]])-1</f>
        <v>2.0688283270340335E-2</v>
      </c>
      <c r="AG292" s="1">
        <f>(Table2[[#This Row],[Close Price]]/Table2[[#This Row],[Current Month Low]])-1</f>
        <v>1.3099556630390863E-2</v>
      </c>
      <c r="AH292" s="1">
        <f>(Table2[[#This Row],[Current Month High]]/Table2[[#This Row],[Close Price]])-1</f>
        <v>2.0688283270340335E-2</v>
      </c>
      <c r="AI292">
        <v>33.419534513626402</v>
      </c>
      <c r="AJ292">
        <v>51.598311218335297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0</v>
      </c>
      <c r="AM292" t="s">
        <v>3220</v>
      </c>
      <c r="AN292">
        <v>12.36</v>
      </c>
      <c r="AO292" t="s">
        <v>3219</v>
      </c>
      <c r="AP292">
        <v>0.149032998646806</v>
      </c>
      <c r="AQ292">
        <f>(Table2[[#This Row],[Sharpe Ratio]]-AVERAGE(Table2[Sharpe Ratio]))/_xlfn.STDEV.P(Table2[Sharpe Ratio])</f>
        <v>1.0439243147317543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265</v>
      </c>
      <c r="AT292">
        <f>_xlfn.RANK.AVG(Table2[[#This Row],[6M Return vs Nifty Z-Score]],Table2[6M Return vs Nifty Z-Score])</f>
        <v>547</v>
      </c>
      <c r="AU292">
        <f>_xlfn.RANK.AVG(Table2[[#This Row],[Sharpe Ratio Z-Score]],Table2[Sharpe Ratio Z-Score])</f>
        <v>110</v>
      </c>
      <c r="AV292">
        <f>(Table2[[#This Row],[Rank 1Y]]+Table2[[#This Row],[Rank 6M]]+Table2[[#This Row],[Rank Sharpe]])/3</f>
        <v>307.33333333333331</v>
      </c>
    </row>
    <row r="293" spans="1:48" x14ac:dyDescent="0.3">
      <c r="A293" t="s">
        <v>1447</v>
      </c>
      <c r="B293" t="s">
        <v>1448</v>
      </c>
      <c r="C293" t="s">
        <v>3181</v>
      </c>
      <c r="D293" t="s">
        <v>1043</v>
      </c>
      <c r="E293">
        <v>7576.1369133600001</v>
      </c>
      <c r="F293">
        <v>797.95</v>
      </c>
      <c r="G293">
        <v>14.8313944417374</v>
      </c>
      <c r="H293">
        <f>(Table2[[#This Row],[1Y Return vs Nifty]]-AVERAGE(Table2[1Y Return vs Nifty]))/_xlfn.STDEV.P(Table2[1Y Return vs Nifty])</f>
        <v>-8.3528385437972918E-2</v>
      </c>
      <c r="I293">
        <v>1.0388645843380999</v>
      </c>
      <c r="J293">
        <f>(Table2[[#This Row],[1M Return vs Nifty]]-AVERAGE(Table2[1M Return vs Nifty]))/_xlfn.STDEV.P(Table2[1M Return vs Nifty])</f>
        <v>0.22413525368678944</v>
      </c>
      <c r="K293">
        <v>-1.5733322670665699</v>
      </c>
      <c r="L293">
        <f>(Table2[[#This Row],[6M Return vs Nifty]]-AVERAGE(Table2[6M Return vs Nifty]))/_xlfn.STDEV.P(Table2[6M Return vs Nifty])</f>
        <v>-0.35470892533524639</v>
      </c>
      <c r="M293">
        <v>5.5793428683981601</v>
      </c>
      <c r="N293">
        <f>(Table2[[#This Row],[1W Return vs Nifty]]-AVERAGE(Table2[1W Return vs Nifty]))/_xlfn.STDEV.P(Table2[1W Return vs Nifty])</f>
        <v>0.52708815660725628</v>
      </c>
      <c r="O293">
        <v>780.64</v>
      </c>
      <c r="P293">
        <v>798.42120781129302</v>
      </c>
      <c r="Q293">
        <v>767.12911230739098</v>
      </c>
      <c r="R293">
        <v>59.902812506885503</v>
      </c>
      <c r="S293" s="1">
        <f>(Table2[[#This Row],[Close Price]]-Table2[[#This Row],[20D EMA]])/Table2[[#This Row],[20D EMA]]</f>
        <v>2.2174113547858244E-2</v>
      </c>
      <c r="T293" s="1">
        <f>(Table2[[#This Row],[Close Price]]-Table2[[#This Row],[50D EMA]])/Table2[[#This Row],[50D EMA]]</f>
        <v>-5.9017446766561885E-4</v>
      </c>
      <c r="U293" s="1">
        <f>(Table2[[#This Row],[Close Price]]-Table2[[#This Row],[200D EMA]])/Table2[[#This Row],[200D EMA]]</f>
        <v>4.0176923542772601E-2</v>
      </c>
      <c r="V293">
        <v>0.74461827232560895</v>
      </c>
      <c r="W293">
        <v>792</v>
      </c>
      <c r="X293">
        <v>819.9</v>
      </c>
      <c r="Y293">
        <v>785</v>
      </c>
      <c r="Z293">
        <v>830</v>
      </c>
      <c r="AA293">
        <v>785</v>
      </c>
      <c r="AB293">
        <v>830</v>
      </c>
      <c r="AC293" s="1">
        <f>(Table2[[#This Row],[Close Price]]/Table2[[#This Row],[Day Low]])-1</f>
        <v>7.5126262626263873E-3</v>
      </c>
      <c r="AD293" s="1">
        <f>(Table2[[#This Row],[Day High]]/Table2[[#This Row],[Close Price]])-1</f>
        <v>2.7507989222382179E-2</v>
      </c>
      <c r="AE293" s="1">
        <f>(Table2[[#This Row],[Close Price]]/Table2[[#This Row],[Current Week Low]])-1</f>
        <v>1.6496815286624278E-2</v>
      </c>
      <c r="AF293" s="1">
        <f>(Table2[[#This Row],[Current Week High]]/Table2[[#This Row],[Close Price]])-1</f>
        <v>4.016542389874056E-2</v>
      </c>
      <c r="AG293" s="1">
        <f>(Table2[[#This Row],[Close Price]]/Table2[[#This Row],[Current Month Low]])-1</f>
        <v>1.6496815286624278E-2</v>
      </c>
      <c r="AH293" s="1">
        <f>(Table2[[#This Row],[Current Month High]]/Table2[[#This Row],[Close Price]])-1</f>
        <v>4.016542389874056E-2</v>
      </c>
      <c r="AI293">
        <v>32.715082398646501</v>
      </c>
      <c r="AJ293">
        <v>56.430111742795503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0</v>
      </c>
      <c r="AM293">
        <v>0</v>
      </c>
      <c r="AN293">
        <v>6.1</v>
      </c>
      <c r="AO293" t="s">
        <v>3219</v>
      </c>
      <c r="AP293">
        <v>0.118434001853678</v>
      </c>
      <c r="AQ293">
        <f>(Table2[[#This Row],[Sharpe Ratio]]-AVERAGE(Table2[Sharpe Ratio]))/_xlfn.STDEV.P(Table2[Sharpe Ratio])</f>
        <v>0.68875568190252734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329</v>
      </c>
      <c r="AT293">
        <f>_xlfn.RANK.AVG(Table2[[#This Row],[6M Return vs Nifty Z-Score]],Table2[6M Return vs Nifty Z-Score])</f>
        <v>424</v>
      </c>
      <c r="AU293">
        <f>_xlfn.RANK.AVG(Table2[[#This Row],[Sharpe Ratio Z-Score]],Table2[Sharpe Ratio Z-Score])</f>
        <v>173</v>
      </c>
      <c r="AV293">
        <f>(Table2[[#This Row],[Rank 1Y]]+Table2[[#This Row],[Rank 6M]]+Table2[[#This Row],[Rank Sharpe]])/3</f>
        <v>308.66666666666669</v>
      </c>
    </row>
    <row r="294" spans="1:48" x14ac:dyDescent="0.3">
      <c r="A294" t="s">
        <v>1031</v>
      </c>
      <c r="B294" t="s">
        <v>1032</v>
      </c>
      <c r="C294" t="s">
        <v>3179</v>
      </c>
      <c r="D294" t="s">
        <v>139</v>
      </c>
      <c r="E294">
        <v>13700.064195172999</v>
      </c>
      <c r="F294">
        <v>19.989999999999998</v>
      </c>
      <c r="G294">
        <v>30.284647575788199</v>
      </c>
      <c r="H294">
        <f>(Table2[[#This Row],[1Y Return vs Nifty]]-AVERAGE(Table2[1Y Return vs Nifty]))/_xlfn.STDEV.P(Table2[1Y Return vs Nifty])</f>
        <v>0.21818395201876276</v>
      </c>
      <c r="I294">
        <v>2.1787438719416001</v>
      </c>
      <c r="J294">
        <f>(Table2[[#This Row],[1M Return vs Nifty]]-AVERAGE(Table2[1M Return vs Nifty]))/_xlfn.STDEV.P(Table2[1M Return vs Nifty])</f>
        <v>0.34695586529173877</v>
      </c>
      <c r="K294">
        <v>-7.4162227316482996</v>
      </c>
      <c r="L294">
        <f>(Table2[[#This Row],[6M Return vs Nifty]]-AVERAGE(Table2[6M Return vs Nifty]))/_xlfn.STDEV.P(Table2[6M Return vs Nifty])</f>
        <v>-0.52766992914608146</v>
      </c>
      <c r="M294">
        <v>16.467236109232498</v>
      </c>
      <c r="N294">
        <f>(Table2[[#This Row],[1W Return vs Nifty]]-AVERAGE(Table2[1W Return vs Nifty]))/_xlfn.STDEV.P(Table2[1W Return vs Nifty])</f>
        <v>2.723125265771047</v>
      </c>
      <c r="O294">
        <v>18.010000000000002</v>
      </c>
      <c r="P294">
        <v>18.233283912342198</v>
      </c>
      <c r="Q294">
        <v>17.519291471584101</v>
      </c>
      <c r="R294">
        <v>78.092549457234995</v>
      </c>
      <c r="S294" s="1">
        <f>(Table2[[#This Row],[Close Price]]-Table2[[#This Row],[20D EMA]])/Table2[[#This Row],[20D EMA]]</f>
        <v>0.10993892282065501</v>
      </c>
      <c r="T294" s="1">
        <f>(Table2[[#This Row],[Close Price]]-Table2[[#This Row],[50D EMA]])/Table2[[#This Row],[50D EMA]]</f>
        <v>9.6346664490244149E-2</v>
      </c>
      <c r="U294" s="1">
        <f>(Table2[[#This Row],[Close Price]]-Table2[[#This Row],[200D EMA]])/Table2[[#This Row],[200D EMA]]</f>
        <v>0.14102787960479635</v>
      </c>
      <c r="V294">
        <v>1.1197566330591899</v>
      </c>
      <c r="W294">
        <v>19.05</v>
      </c>
      <c r="X294">
        <v>20.28</v>
      </c>
      <c r="Y294">
        <v>18.16</v>
      </c>
      <c r="Z294">
        <v>20.28</v>
      </c>
      <c r="AA294">
        <v>18.16</v>
      </c>
      <c r="AB294">
        <v>20.28</v>
      </c>
      <c r="AC294" s="1">
        <f>(Table2[[#This Row],[Close Price]]/Table2[[#This Row],[Day Low]])-1</f>
        <v>4.9343832020997347E-2</v>
      </c>
      <c r="AD294" s="1">
        <f>(Table2[[#This Row],[Day High]]/Table2[[#This Row],[Close Price]])-1</f>
        <v>1.4507253626813599E-2</v>
      </c>
      <c r="AE294" s="1">
        <f>(Table2[[#This Row],[Close Price]]/Table2[[#This Row],[Current Week Low]])-1</f>
        <v>0.10077092511013208</v>
      </c>
      <c r="AF294" s="1">
        <f>(Table2[[#This Row],[Current Week High]]/Table2[[#This Row],[Close Price]])-1</f>
        <v>1.4507253626813599E-2</v>
      </c>
      <c r="AG294" s="1">
        <f>(Table2[[#This Row],[Close Price]]/Table2[[#This Row],[Current Month Low]])-1</f>
        <v>0.10077092511013208</v>
      </c>
      <c r="AH294" s="1">
        <f>(Table2[[#This Row],[Current Month High]]/Table2[[#This Row],[Close Price]])-1</f>
        <v>1.4507253626813599E-2</v>
      </c>
      <c r="AI294">
        <v>20.060030015007499</v>
      </c>
      <c r="AJ294">
        <v>63.183673469387699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0.28999999999999998</v>
      </c>
      <c r="AM294" t="s">
        <v>3219</v>
      </c>
      <c r="AN294">
        <v>19.77</v>
      </c>
      <c r="AO294" t="s">
        <v>3219</v>
      </c>
      <c r="AP294">
        <v>0.11833921215358301</v>
      </c>
      <c r="AQ294">
        <f>(Table2[[#This Row],[Sharpe Ratio]]-AVERAGE(Table2[Sharpe Ratio]))/_xlfn.STDEV.P(Table2[Sharpe Ratio])</f>
        <v>0.68765543902800963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239</v>
      </c>
      <c r="AT294">
        <f>_xlfn.RANK.AVG(Table2[[#This Row],[6M Return vs Nifty Z-Score]],Table2[6M Return vs Nifty Z-Score])</f>
        <v>514</v>
      </c>
      <c r="AU294">
        <f>_xlfn.RANK.AVG(Table2[[#This Row],[Sharpe Ratio Z-Score]],Table2[Sharpe Ratio Z-Score])</f>
        <v>174</v>
      </c>
      <c r="AV294">
        <f>(Table2[[#This Row],[Rank 1Y]]+Table2[[#This Row],[Rank 6M]]+Table2[[#This Row],[Rank Sharpe]])/3</f>
        <v>309</v>
      </c>
    </row>
    <row r="295" spans="1:48" x14ac:dyDescent="0.3">
      <c r="A295" t="s">
        <v>593</v>
      </c>
      <c r="B295" t="s">
        <v>594</v>
      </c>
      <c r="C295" t="s">
        <v>3178</v>
      </c>
      <c r="D295" t="s">
        <v>428</v>
      </c>
      <c r="E295">
        <v>33942.919500000004</v>
      </c>
      <c r="F295">
        <v>534.45000000000005</v>
      </c>
      <c r="G295">
        <v>-2.3850091910898201</v>
      </c>
      <c r="H295">
        <f>(Table2[[#This Row],[1Y Return vs Nifty]]-AVERAGE(Table2[1Y Return vs Nifty]))/_xlfn.STDEV.P(Table2[1Y Return vs Nifty])</f>
        <v>-0.41966481817479406</v>
      </c>
      <c r="I295">
        <v>2.2495835367676</v>
      </c>
      <c r="J295">
        <f>(Table2[[#This Row],[1M Return vs Nifty]]-AVERAGE(Table2[1M Return vs Nifty]))/_xlfn.STDEV.P(Table2[1M Return vs Nifty])</f>
        <v>0.35458875331281264</v>
      </c>
      <c r="K295">
        <v>6.5956706409864303</v>
      </c>
      <c r="L295">
        <f>(Table2[[#This Row],[6M Return vs Nifty]]-AVERAGE(Table2[6M Return vs Nifty]))/_xlfn.STDEV.P(Table2[6M Return vs Nifty])</f>
        <v>-0.11289043640835816</v>
      </c>
      <c r="M295">
        <v>-0.52400126706390904</v>
      </c>
      <c r="N295">
        <f>(Table2[[#This Row],[1W Return vs Nifty]]-AVERAGE(Table2[1W Return vs Nifty]))/_xlfn.STDEV.P(Table2[1W Return vs Nifty])</f>
        <v>-0.7039277906472754</v>
      </c>
      <c r="O295">
        <v>503.97</v>
      </c>
      <c r="P295">
        <v>503.17586004845998</v>
      </c>
      <c r="Q295">
        <v>492.93643061086101</v>
      </c>
      <c r="R295">
        <v>75.373839643749605</v>
      </c>
      <c r="S295" s="1">
        <f>(Table2[[#This Row],[Close Price]]-Table2[[#This Row],[20D EMA]])/Table2[[#This Row],[20D EMA]]</f>
        <v>6.0479790463718111E-2</v>
      </c>
      <c r="T295" s="1">
        <f>(Table2[[#This Row],[Close Price]]-Table2[[#This Row],[50D EMA]])/Table2[[#This Row],[50D EMA]]</f>
        <v>6.2153498278967732E-2</v>
      </c>
      <c r="U295" s="1">
        <f>(Table2[[#This Row],[Close Price]]-Table2[[#This Row],[200D EMA]])/Table2[[#This Row],[200D EMA]]</f>
        <v>8.421688236289257E-2</v>
      </c>
      <c r="V295">
        <v>0.68763079976549202</v>
      </c>
      <c r="W295">
        <v>518.75</v>
      </c>
      <c r="X295">
        <v>536.9</v>
      </c>
      <c r="Y295">
        <v>506.35</v>
      </c>
      <c r="Z295">
        <v>536.9</v>
      </c>
      <c r="AA295">
        <v>506.35</v>
      </c>
      <c r="AB295">
        <v>536.9</v>
      </c>
      <c r="AC295" s="1">
        <f>(Table2[[#This Row],[Close Price]]/Table2[[#This Row],[Day Low]])-1</f>
        <v>3.0265060240963981E-2</v>
      </c>
      <c r="AD295" s="1">
        <f>(Table2[[#This Row],[Day High]]/Table2[[#This Row],[Close Price]])-1</f>
        <v>4.5841519318925439E-3</v>
      </c>
      <c r="AE295" s="1">
        <f>(Table2[[#This Row],[Close Price]]/Table2[[#This Row],[Current Week Low]])-1</f>
        <v>5.5495210822553709E-2</v>
      </c>
      <c r="AF295" s="1">
        <f>(Table2[[#This Row],[Current Week High]]/Table2[[#This Row],[Close Price]])-1</f>
        <v>4.5841519318925439E-3</v>
      </c>
      <c r="AG295" s="1">
        <f>(Table2[[#This Row],[Close Price]]/Table2[[#This Row],[Current Month Low]])-1</f>
        <v>5.5495210822553709E-2</v>
      </c>
      <c r="AH295" s="1">
        <f>(Table2[[#This Row],[Current Month High]]/Table2[[#This Row],[Close Price]])-1</f>
        <v>4.5841519318925439E-3</v>
      </c>
      <c r="AI295">
        <v>9.4396108148563798</v>
      </c>
      <c r="AJ295">
        <v>27.477638640429301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0.11</v>
      </c>
      <c r="AM295" t="s">
        <v>3219</v>
      </c>
      <c r="AN295">
        <v>12.44</v>
      </c>
      <c r="AO295" t="s">
        <v>3219</v>
      </c>
      <c r="AP295">
        <v>0.12646810460403801</v>
      </c>
      <c r="AQ295">
        <f>(Table2[[#This Row],[Sharpe Ratio]]-AVERAGE(Table2[Sharpe Ratio]))/_xlfn.STDEV.P(Table2[Sharpe Ratio])</f>
        <v>0.78200910812255742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-9.9885183795057508E-2</v>
      </c>
      <c r="AS295">
        <f>_xlfn.RANK.AVG(Table2[[#This Row],[1Y Return vs Nifty Z-Score]],Table2[1Y Return vs Nifty Z-Score])</f>
        <v>458</v>
      </c>
      <c r="AT295">
        <f>_xlfn.RANK.AVG(Table2[[#This Row],[6M Return vs Nifty Z-Score]],Table2[6M Return vs Nifty Z-Score])</f>
        <v>322</v>
      </c>
      <c r="AU295">
        <f>_xlfn.RANK.AVG(Table2[[#This Row],[Sharpe Ratio Z-Score]],Table2[Sharpe Ratio Z-Score])</f>
        <v>154</v>
      </c>
      <c r="AV295">
        <f>(Table2[[#This Row],[Rank 1Y]]+Table2[[#This Row],[Rank 6M]]+Table2[[#This Row],[Rank Sharpe]])/3</f>
        <v>311.33333333333331</v>
      </c>
    </row>
    <row r="296" spans="1:48" x14ac:dyDescent="0.3">
      <c r="A296" t="s">
        <v>1221</v>
      </c>
      <c r="B296" t="s">
        <v>1222</v>
      </c>
      <c r="C296" t="s">
        <v>3172</v>
      </c>
      <c r="D296" t="s">
        <v>21</v>
      </c>
      <c r="E296">
        <v>10049.860496525</v>
      </c>
      <c r="F296">
        <v>3254.75</v>
      </c>
      <c r="G296">
        <v>18.986042065814299</v>
      </c>
      <c r="H296">
        <f>(Table2[[#This Row],[1Y Return vs Nifty]]-AVERAGE(Table2[1Y Return vs Nifty]))/_xlfn.STDEV.P(Table2[1Y Return vs Nifty])</f>
        <v>-2.4122324120935596E-3</v>
      </c>
      <c r="I296">
        <v>10.2712897956735</v>
      </c>
      <c r="J296">
        <f>(Table2[[#This Row],[1M Return vs Nifty]]-AVERAGE(Table2[1M Return vs Nifty]))/_xlfn.STDEV.P(Table2[1M Return vs Nifty])</f>
        <v>1.2189178796937625</v>
      </c>
      <c r="K296">
        <v>33.071831279298102</v>
      </c>
      <c r="L296">
        <f>(Table2[[#This Row],[6M Return vs Nifty]]-AVERAGE(Table2[6M Return vs Nifty]))/_xlfn.STDEV.P(Table2[6M Return vs Nifty])</f>
        <v>0.67085578454482286</v>
      </c>
      <c r="M296">
        <v>-0.38304657591831398</v>
      </c>
      <c r="N296">
        <f>(Table2[[#This Row],[1W Return vs Nifty]]-AVERAGE(Table2[1W Return vs Nifty]))/_xlfn.STDEV.P(Table2[1W Return vs Nifty])</f>
        <v>-0.67549788913928388</v>
      </c>
      <c r="O296">
        <v>3118.41</v>
      </c>
      <c r="P296">
        <v>2975.0595751046098</v>
      </c>
      <c r="Q296">
        <v>2761.0236255812702</v>
      </c>
      <c r="R296">
        <v>70.061555732291595</v>
      </c>
      <c r="S296" s="1">
        <f>(Table2[[#This Row],[Close Price]]-Table2[[#This Row],[20D EMA]])/Table2[[#This Row],[20D EMA]]</f>
        <v>4.3720998842358812E-2</v>
      </c>
      <c r="T296" s="1">
        <f>(Table2[[#This Row],[Close Price]]-Table2[[#This Row],[50D EMA]])/Table2[[#This Row],[50D EMA]]</f>
        <v>9.4011705592670566E-2</v>
      </c>
      <c r="U296" s="1">
        <f>(Table2[[#This Row],[Close Price]]-Table2[[#This Row],[200D EMA]])/Table2[[#This Row],[200D EMA]]</f>
        <v>0.17882004697253798</v>
      </c>
      <c r="V296">
        <v>1.0013030847867701</v>
      </c>
      <c r="W296">
        <v>3234.4</v>
      </c>
      <c r="X296">
        <v>3375</v>
      </c>
      <c r="Y296">
        <v>3170</v>
      </c>
      <c r="Z296">
        <v>3375</v>
      </c>
      <c r="AA296">
        <v>3170</v>
      </c>
      <c r="AB296">
        <v>3375</v>
      </c>
      <c r="AC296" s="1">
        <f>(Table2[[#This Row],[Close Price]]/Table2[[#This Row],[Day Low]])-1</f>
        <v>6.2917388078158609E-3</v>
      </c>
      <c r="AD296" s="1">
        <f>(Table2[[#This Row],[Day High]]/Table2[[#This Row],[Close Price]])-1</f>
        <v>3.694600199708109E-2</v>
      </c>
      <c r="AE296" s="1">
        <f>(Table2[[#This Row],[Close Price]]/Table2[[#This Row],[Current Week Low]])-1</f>
        <v>2.673501577287074E-2</v>
      </c>
      <c r="AF296" s="1">
        <f>(Table2[[#This Row],[Current Week High]]/Table2[[#This Row],[Close Price]])-1</f>
        <v>3.694600199708109E-2</v>
      </c>
      <c r="AG296" s="1">
        <f>(Table2[[#This Row],[Close Price]]/Table2[[#This Row],[Current Month Low]])-1</f>
        <v>2.673501577287074E-2</v>
      </c>
      <c r="AH296" s="1">
        <f>(Table2[[#This Row],[Current Month High]]/Table2[[#This Row],[Close Price]])-1</f>
        <v>3.694600199708109E-2</v>
      </c>
      <c r="AI296">
        <v>3.6946001997081002</v>
      </c>
      <c r="AJ296">
        <v>52.265444083179297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0.18</v>
      </c>
      <c r="AM296" t="s">
        <v>3219</v>
      </c>
      <c r="AN296">
        <v>8.1199999999999992</v>
      </c>
      <c r="AO296" t="s">
        <v>3219</v>
      </c>
      <c r="AP296">
        <v>6.4266060806829998E-3</v>
      </c>
      <c r="AQ296">
        <f>(Table2[[#This Row],[Sharpe Ratio]]-AVERAGE(Table2[Sharpe Ratio]))/_xlfn.STDEV.P(Table2[Sharpe Ratio])</f>
        <v>-0.61133640583516569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0.60052713685204229</v>
      </c>
      <c r="AS296">
        <f>_xlfn.RANK.AVG(Table2[[#This Row],[1Y Return vs Nifty Z-Score]],Table2[1Y Return vs Nifty Z-Score])</f>
        <v>305</v>
      </c>
      <c r="AT296">
        <f>_xlfn.RANK.AVG(Table2[[#This Row],[6M Return vs Nifty Z-Score]],Table2[6M Return vs Nifty Z-Score])</f>
        <v>134</v>
      </c>
      <c r="AU296">
        <f>_xlfn.RANK.AVG(Table2[[#This Row],[Sharpe Ratio Z-Score]],Table2[Sharpe Ratio Z-Score])</f>
        <v>500</v>
      </c>
      <c r="AV296">
        <f>(Table2[[#This Row],[Rank 1Y]]+Table2[[#This Row],[Rank 6M]]+Table2[[#This Row],[Rank Sharpe]])/3</f>
        <v>313</v>
      </c>
    </row>
    <row r="297" spans="1:48" x14ac:dyDescent="0.3">
      <c r="A297" t="s">
        <v>147</v>
      </c>
      <c r="B297" t="s">
        <v>148</v>
      </c>
      <c r="C297" t="s">
        <v>3183</v>
      </c>
      <c r="D297" t="s">
        <v>149</v>
      </c>
      <c r="E297">
        <v>182864.49409008</v>
      </c>
      <c r="F297">
        <v>468.35</v>
      </c>
      <c r="G297">
        <v>72.112926618322803</v>
      </c>
      <c r="H297">
        <f>(Table2[[#This Row],[1Y Return vs Nifty]]-AVERAGE(Table2[1Y Return vs Nifty]))/_xlfn.STDEV.P(Table2[1Y Return vs Nifty])</f>
        <v>1.0348474553110023</v>
      </c>
      <c r="I297">
        <v>-2.0634542906780902</v>
      </c>
      <c r="J297">
        <f>(Table2[[#This Row],[1M Return vs Nifty]]-AVERAGE(Table2[1M Return vs Nifty]))/_xlfn.STDEV.P(Table2[1M Return vs Nifty])</f>
        <v>-0.11013584481184853</v>
      </c>
      <c r="K297">
        <v>0.28303097008420802</v>
      </c>
      <c r="L297">
        <f>(Table2[[#This Row],[6M Return vs Nifty]]-AVERAGE(Table2[6M Return vs Nifty]))/_xlfn.STDEV.P(Table2[6M Return vs Nifty])</f>
        <v>-0.2997569369518539</v>
      </c>
      <c r="M297">
        <v>3.2730087138053099</v>
      </c>
      <c r="N297">
        <f>(Table2[[#This Row],[1W Return vs Nifty]]-AVERAGE(Table2[1W Return vs Nifty]))/_xlfn.STDEV.P(Table2[1W Return vs Nifty])</f>
        <v>6.1911351729834252E-2</v>
      </c>
      <c r="O297">
        <v>456.21</v>
      </c>
      <c r="P297">
        <v>460.00205395343102</v>
      </c>
      <c r="Q297">
        <v>416.25334780294003</v>
      </c>
      <c r="R297">
        <v>71.433561142986406</v>
      </c>
      <c r="S297" s="1">
        <f>(Table2[[#This Row],[Close Price]]-Table2[[#This Row],[20D EMA]])/Table2[[#This Row],[20D EMA]]</f>
        <v>2.661055215799751E-2</v>
      </c>
      <c r="T297" s="1">
        <f>(Table2[[#This Row],[Close Price]]-Table2[[#This Row],[50D EMA]])/Table2[[#This Row],[50D EMA]]</f>
        <v>1.8147627765623245E-2</v>
      </c>
      <c r="U297" s="1">
        <f>(Table2[[#This Row],[Close Price]]-Table2[[#This Row],[200D EMA]])/Table2[[#This Row],[200D EMA]]</f>
        <v>0.12515611579350769</v>
      </c>
      <c r="V297">
        <v>0.63630503866055699</v>
      </c>
      <c r="W297">
        <v>464.1</v>
      </c>
      <c r="X297">
        <v>471.9</v>
      </c>
      <c r="Y297">
        <v>453</v>
      </c>
      <c r="Z297">
        <v>471.9</v>
      </c>
      <c r="AA297">
        <v>453</v>
      </c>
      <c r="AB297">
        <v>471.9</v>
      </c>
      <c r="AC297" s="1">
        <f>(Table2[[#This Row],[Close Price]]/Table2[[#This Row],[Day Low]])-1</f>
        <v>9.157509157509125E-3</v>
      </c>
      <c r="AD297" s="1">
        <f>(Table2[[#This Row],[Day High]]/Table2[[#This Row],[Close Price]])-1</f>
        <v>7.579801430553923E-3</v>
      </c>
      <c r="AE297" s="1">
        <f>(Table2[[#This Row],[Close Price]]/Table2[[#This Row],[Current Week Low]])-1</f>
        <v>3.3885209713024222E-2</v>
      </c>
      <c r="AF297" s="1">
        <f>(Table2[[#This Row],[Current Week High]]/Table2[[#This Row],[Close Price]])-1</f>
        <v>7.579801430553923E-3</v>
      </c>
      <c r="AG297" s="1">
        <f>(Table2[[#This Row],[Close Price]]/Table2[[#This Row],[Current Month Low]])-1</f>
        <v>3.3885209713024222E-2</v>
      </c>
      <c r="AH297" s="1">
        <f>(Table2[[#This Row],[Current Month High]]/Table2[[#This Row],[Close Price]])-1</f>
        <v>7.579801430553923E-3</v>
      </c>
      <c r="AI297">
        <v>11.8074089890039</v>
      </c>
      <c r="AJ297">
        <v>95.962343096234306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0.05</v>
      </c>
      <c r="AM297" t="s">
        <v>3219</v>
      </c>
      <c r="AN297">
        <v>8.08</v>
      </c>
      <c r="AO297" t="s">
        <v>3219</v>
      </c>
      <c r="AP297">
        <v>2.0119750648259001E-2</v>
      </c>
      <c r="AQ297">
        <f>(Table2[[#This Row],[Sharpe Ratio]]-AVERAGE(Table2[Sharpe Ratio]))/_xlfn.STDEV.P(Table2[Sharpe Ratio])</f>
        <v>-0.45239735734024411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86</v>
      </c>
      <c r="AT297">
        <f>_xlfn.RANK.AVG(Table2[[#This Row],[6M Return vs Nifty Z-Score]],Table2[6M Return vs Nifty Z-Score])</f>
        <v>400</v>
      </c>
      <c r="AU297">
        <f>_xlfn.RANK.AVG(Table2[[#This Row],[Sharpe Ratio Z-Score]],Table2[Sharpe Ratio Z-Score])</f>
        <v>457</v>
      </c>
      <c r="AV297">
        <f>(Table2[[#This Row],[Rank 1Y]]+Table2[[#This Row],[Rank 6M]]+Table2[[#This Row],[Rank Sharpe]])/3</f>
        <v>314.33333333333331</v>
      </c>
    </row>
    <row r="298" spans="1:48" x14ac:dyDescent="0.3">
      <c r="A298" t="s">
        <v>830</v>
      </c>
      <c r="B298" t="s">
        <v>831</v>
      </c>
      <c r="C298" t="s">
        <v>3186</v>
      </c>
      <c r="D298" t="s">
        <v>131</v>
      </c>
      <c r="E298">
        <v>19223.970189165</v>
      </c>
      <c r="F298">
        <v>1368.15</v>
      </c>
      <c r="G298">
        <v>52.412160368707802</v>
      </c>
      <c r="H298">
        <f>(Table2[[#This Row],[1Y Return vs Nifty]]-AVERAGE(Table2[1Y Return vs Nifty]))/_xlfn.STDEV.P(Table2[1Y Return vs Nifty])</f>
        <v>0.65020584080442589</v>
      </c>
      <c r="I298">
        <v>-3.0714570007192599</v>
      </c>
      <c r="J298">
        <f>(Table2[[#This Row],[1M Return vs Nifty]]-AVERAGE(Table2[1M Return vs Nifty]))/_xlfn.STDEV.P(Table2[1M Return vs Nifty])</f>
        <v>-0.21874691503051114</v>
      </c>
      <c r="K298">
        <v>11.2877726454266</v>
      </c>
      <c r="L298">
        <f>(Table2[[#This Row],[6M Return vs Nifty]]-AVERAGE(Table2[6M Return vs Nifty]))/_xlfn.STDEV.P(Table2[6M Return vs Nifty])</f>
        <v>2.6004974619837255E-2</v>
      </c>
      <c r="M298">
        <v>2.3865521569474102</v>
      </c>
      <c r="N298">
        <f>(Table2[[#This Row],[1W Return vs Nifty]]-AVERAGE(Table2[1W Return vs Nifty]))/_xlfn.STDEV.P(Table2[1W Return vs Nifty])</f>
        <v>-0.11688278699487044</v>
      </c>
      <c r="O298">
        <v>1342.36</v>
      </c>
      <c r="P298">
        <v>1386.16006004415</v>
      </c>
      <c r="Q298">
        <v>1299.3597210161499</v>
      </c>
      <c r="R298">
        <v>65.054448894669306</v>
      </c>
      <c r="S298" s="1">
        <f>(Table2[[#This Row],[Close Price]]-Table2[[#This Row],[20D EMA]])/Table2[[#This Row],[20D EMA]]</f>
        <v>1.9212431836467262E-2</v>
      </c>
      <c r="T298" s="1">
        <f>(Table2[[#This Row],[Close Price]]-Table2[[#This Row],[50D EMA]])/Table2[[#This Row],[50D EMA]]</f>
        <v>-1.2992770866285287E-2</v>
      </c>
      <c r="U298" s="1">
        <f>(Table2[[#This Row],[Close Price]]-Table2[[#This Row],[200D EMA]])/Table2[[#This Row],[200D EMA]]</f>
        <v>5.294167417322547E-2</v>
      </c>
      <c r="V298">
        <v>0.83817045862044304</v>
      </c>
      <c r="W298">
        <v>1351.1</v>
      </c>
      <c r="X298">
        <v>1378</v>
      </c>
      <c r="Y298">
        <v>1318.85</v>
      </c>
      <c r="Z298">
        <v>1378</v>
      </c>
      <c r="AA298">
        <v>1318.85</v>
      </c>
      <c r="AB298">
        <v>1378</v>
      </c>
      <c r="AC298" s="1">
        <f>(Table2[[#This Row],[Close Price]]/Table2[[#This Row],[Day Low]])-1</f>
        <v>1.2619347198579156E-2</v>
      </c>
      <c r="AD298" s="1">
        <f>(Table2[[#This Row],[Day High]]/Table2[[#This Row],[Close Price]])-1</f>
        <v>7.1995029784746034E-3</v>
      </c>
      <c r="AE298" s="1">
        <f>(Table2[[#This Row],[Close Price]]/Table2[[#This Row],[Current Week Low]])-1</f>
        <v>3.7381051673806898E-2</v>
      </c>
      <c r="AF298" s="1">
        <f>(Table2[[#This Row],[Current Week High]]/Table2[[#This Row],[Close Price]])-1</f>
        <v>7.1995029784746034E-3</v>
      </c>
      <c r="AG298" s="1">
        <f>(Table2[[#This Row],[Close Price]]/Table2[[#This Row],[Current Month Low]])-1</f>
        <v>3.7381051673806898E-2</v>
      </c>
      <c r="AH298" s="1">
        <f>(Table2[[#This Row],[Current Month High]]/Table2[[#This Row],[Close Price]])-1</f>
        <v>7.1995029784746034E-3</v>
      </c>
      <c r="AI298">
        <v>20.3815371121587</v>
      </c>
      <c r="AJ298">
        <v>76.535483870967695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</v>
      </c>
      <c r="AM298" t="s">
        <v>3218</v>
      </c>
      <c r="AN298">
        <v>5</v>
      </c>
      <c r="AO298" t="s">
        <v>3219</v>
      </c>
      <c r="AQ298">
        <f>(Table2[[#This Row],[Sharpe Ratio]]-AVERAGE(Table2[Sharpe Ratio]))/_xlfn.STDEV.P(Table2[Sharpe Ratio])</f>
        <v>-0.68593129895665506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138</v>
      </c>
      <c r="AT298">
        <f>_xlfn.RANK.AVG(Table2[[#This Row],[6M Return vs Nifty Z-Score]],Table2[6M Return vs Nifty Z-Score])</f>
        <v>268</v>
      </c>
      <c r="AU298">
        <f>_xlfn.RANK.AVG(Table2[[#This Row],[Sharpe Ratio Z-Score]],Table2[Sharpe Ratio Z-Score])</f>
        <v>539.5</v>
      </c>
      <c r="AV298">
        <f>(Table2[[#This Row],[Rank 1Y]]+Table2[[#This Row],[Rank 6M]]+Table2[[#This Row],[Rank Sharpe]])/3</f>
        <v>315.16666666666669</v>
      </c>
    </row>
    <row r="299" spans="1:48" x14ac:dyDescent="0.3">
      <c r="A299" t="s">
        <v>621</v>
      </c>
      <c r="B299" t="s">
        <v>622</v>
      </c>
      <c r="C299" t="s">
        <v>3177</v>
      </c>
      <c r="D299" t="s">
        <v>51</v>
      </c>
      <c r="E299">
        <v>31457.250175329998</v>
      </c>
      <c r="F299">
        <v>583.45000000000005</v>
      </c>
      <c r="G299">
        <v>34.842332336566898</v>
      </c>
      <c r="H299">
        <f>(Table2[[#This Row],[1Y Return vs Nifty]]-AVERAGE(Table2[1Y Return vs Nifty]))/_xlfn.STDEV.P(Table2[1Y Return vs Nifty])</f>
        <v>0.3071690809516131</v>
      </c>
      <c r="I299">
        <v>14.580453182406</v>
      </c>
      <c r="J299">
        <f>(Table2[[#This Row],[1M Return vs Nifty]]-AVERAGE(Table2[1M Return vs Nifty]))/_xlfn.STDEV.P(Table2[1M Return vs Nifty])</f>
        <v>1.6832250115277416</v>
      </c>
      <c r="K299">
        <v>32.526358620854701</v>
      </c>
      <c r="L299">
        <f>(Table2[[#This Row],[6M Return vs Nifty]]-AVERAGE(Table2[6M Return vs Nifty]))/_xlfn.STDEV.P(Table2[6M Return vs Nifty])</f>
        <v>0.65470872528919655</v>
      </c>
      <c r="M299">
        <v>5.5815877670903804</v>
      </c>
      <c r="N299">
        <f>(Table2[[#This Row],[1W Return vs Nifty]]-AVERAGE(Table2[1W Return vs Nifty]))/_xlfn.STDEV.P(Table2[1W Return vs Nifty])</f>
        <v>0.52754094216690339</v>
      </c>
      <c r="O299">
        <v>529.63</v>
      </c>
      <c r="P299">
        <v>500.633873662025</v>
      </c>
      <c r="Q299">
        <v>456.47984905930599</v>
      </c>
      <c r="R299">
        <v>88.752748950656596</v>
      </c>
      <c r="S299" s="1">
        <f>(Table2[[#This Row],[Close Price]]-Table2[[#This Row],[20D EMA]])/Table2[[#This Row],[20D EMA]]</f>
        <v>0.101618110756566</v>
      </c>
      <c r="T299" s="1">
        <f>(Table2[[#This Row],[Close Price]]-Table2[[#This Row],[50D EMA]])/Table2[[#This Row],[50D EMA]]</f>
        <v>0.16542253869518173</v>
      </c>
      <c r="U299" s="1">
        <f>(Table2[[#This Row],[Close Price]]-Table2[[#This Row],[200D EMA]])/Table2[[#This Row],[200D EMA]]</f>
        <v>0.27815061541566111</v>
      </c>
      <c r="V299">
        <v>1.05545001685955</v>
      </c>
      <c r="W299">
        <v>576.29999999999995</v>
      </c>
      <c r="X299">
        <v>586.79999999999995</v>
      </c>
      <c r="Y299">
        <v>564</v>
      </c>
      <c r="Z299">
        <v>588</v>
      </c>
      <c r="AA299">
        <v>564</v>
      </c>
      <c r="AB299">
        <v>588</v>
      </c>
      <c r="AC299" s="1">
        <f>(Table2[[#This Row],[Close Price]]/Table2[[#This Row],[Day Low]])-1</f>
        <v>1.24067326045465E-2</v>
      </c>
      <c r="AD299" s="1">
        <f>(Table2[[#This Row],[Day High]]/Table2[[#This Row],[Close Price]])-1</f>
        <v>5.741708801096701E-3</v>
      </c>
      <c r="AE299" s="1">
        <f>(Table2[[#This Row],[Close Price]]/Table2[[#This Row],[Current Week Low]])-1</f>
        <v>3.4485815602836922E-2</v>
      </c>
      <c r="AF299" s="1">
        <f>(Table2[[#This Row],[Current Week High]]/Table2[[#This Row],[Close Price]])-1</f>
        <v>7.7984403119375489E-3</v>
      </c>
      <c r="AG299" s="1">
        <f>(Table2[[#This Row],[Close Price]]/Table2[[#This Row],[Current Month Low]])-1</f>
        <v>3.4485815602836922E-2</v>
      </c>
      <c r="AH299" s="1">
        <f>(Table2[[#This Row],[Current Month High]]/Table2[[#This Row],[Close Price]])-1</f>
        <v>7.7984403119375489E-3</v>
      </c>
      <c r="AI299">
        <v>0.77984403119375401</v>
      </c>
      <c r="AJ299">
        <v>61.687681862269599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0.21</v>
      </c>
      <c r="AM299" t="s">
        <v>3219</v>
      </c>
      <c r="AN299">
        <v>20.05</v>
      </c>
      <c r="AO299" t="s">
        <v>3219</v>
      </c>
      <c r="AP299">
        <v>-1.6761037879794001E-2</v>
      </c>
      <c r="AQ299">
        <f>(Table2[[#This Row],[Sharpe Ratio]]-AVERAGE(Table2[Sharpe Ratio]))/_xlfn.STDEV.P(Table2[Sharpe Ratio])</f>
        <v>-0.88047999441918912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2.2921637655162654</v>
      </c>
      <c r="AS299">
        <f>_xlfn.RANK.AVG(Table2[[#This Row],[1Y Return vs Nifty Z-Score]],Table2[1Y Return vs Nifty Z-Score])</f>
        <v>214</v>
      </c>
      <c r="AT299">
        <f>_xlfn.RANK.AVG(Table2[[#This Row],[6M Return vs Nifty Z-Score]],Table2[6M Return vs Nifty Z-Score])</f>
        <v>138</v>
      </c>
      <c r="AU299">
        <f>_xlfn.RANK.AVG(Table2[[#This Row],[Sharpe Ratio Z-Score]],Table2[Sharpe Ratio Z-Score])</f>
        <v>598</v>
      </c>
      <c r="AV299">
        <f>(Table2[[#This Row],[Rank 1Y]]+Table2[[#This Row],[Rank 6M]]+Table2[[#This Row],[Rank Sharpe]])/3</f>
        <v>316.66666666666669</v>
      </c>
    </row>
    <row r="300" spans="1:48" x14ac:dyDescent="0.3">
      <c r="A300" t="s">
        <v>551</v>
      </c>
      <c r="B300" t="s">
        <v>552</v>
      </c>
      <c r="C300" t="s">
        <v>3177</v>
      </c>
      <c r="D300" t="s">
        <v>163</v>
      </c>
      <c r="E300">
        <v>37236.110611174998</v>
      </c>
      <c r="F300">
        <v>928.15</v>
      </c>
      <c r="G300">
        <v>7.1486336017301797</v>
      </c>
      <c r="H300">
        <f>(Table2[[#This Row],[1Y Return vs Nifty]]-AVERAGE(Table2[1Y Return vs Nifty]))/_xlfn.STDEV.P(Table2[1Y Return vs Nifty])</f>
        <v>-0.23352811113016664</v>
      </c>
      <c r="I300">
        <v>6.1576800459402996</v>
      </c>
      <c r="J300">
        <f>(Table2[[#This Row],[1M Return vs Nifty]]-AVERAGE(Table2[1M Return vs Nifty]))/_xlfn.STDEV.P(Table2[1M Return vs Nifty])</f>
        <v>0.77568141521818601</v>
      </c>
      <c r="K300">
        <v>28.380106142024001</v>
      </c>
      <c r="L300">
        <f>(Table2[[#This Row],[6M Return vs Nifty]]-AVERAGE(Table2[6M Return vs Nifty]))/_xlfn.STDEV.P(Table2[6M Return vs Nifty])</f>
        <v>0.5319715295230153</v>
      </c>
      <c r="M300">
        <v>1.25908357096706</v>
      </c>
      <c r="N300">
        <f>(Table2[[#This Row],[1W Return vs Nifty]]-AVERAGE(Table2[1W Return vs Nifty]))/_xlfn.STDEV.P(Table2[1W Return vs Nifty])</f>
        <v>-0.34428792400919533</v>
      </c>
      <c r="O300">
        <v>900.73</v>
      </c>
      <c r="P300">
        <v>882.57279456746096</v>
      </c>
      <c r="Q300">
        <v>809.55650095429598</v>
      </c>
      <c r="R300">
        <v>63.2315773816185</v>
      </c>
      <c r="S300" s="1">
        <f>(Table2[[#This Row],[Close Price]]-Table2[[#This Row],[20D EMA]])/Table2[[#This Row],[20D EMA]]</f>
        <v>3.04419748426276E-2</v>
      </c>
      <c r="T300" s="1">
        <f>(Table2[[#This Row],[Close Price]]-Table2[[#This Row],[50D EMA]])/Table2[[#This Row],[50D EMA]]</f>
        <v>5.1641298840257019E-2</v>
      </c>
      <c r="U300" s="1">
        <f>(Table2[[#This Row],[Close Price]]-Table2[[#This Row],[200D EMA]])/Table2[[#This Row],[200D EMA]]</f>
        <v>0.14649193590059165</v>
      </c>
      <c r="V300">
        <v>0.88851708906020699</v>
      </c>
      <c r="W300">
        <v>924.95</v>
      </c>
      <c r="X300">
        <v>945.55</v>
      </c>
      <c r="Y300">
        <v>924.95</v>
      </c>
      <c r="Z300">
        <v>960.6</v>
      </c>
      <c r="AA300">
        <v>924.95</v>
      </c>
      <c r="AB300">
        <v>960.6</v>
      </c>
      <c r="AC300" s="1">
        <f>(Table2[[#This Row],[Close Price]]/Table2[[#This Row],[Day Low]])-1</f>
        <v>3.4596464673766203E-3</v>
      </c>
      <c r="AD300" s="1">
        <f>(Table2[[#This Row],[Day High]]/Table2[[#This Row],[Close Price]])-1</f>
        <v>1.8746969778591804E-2</v>
      </c>
      <c r="AE300" s="1">
        <f>(Table2[[#This Row],[Close Price]]/Table2[[#This Row],[Current Week Low]])-1</f>
        <v>3.4596464673766203E-3</v>
      </c>
      <c r="AF300" s="1">
        <f>(Table2[[#This Row],[Current Week High]]/Table2[[#This Row],[Close Price]])-1</f>
        <v>3.4962021225017459E-2</v>
      </c>
      <c r="AG300" s="1">
        <f>(Table2[[#This Row],[Close Price]]/Table2[[#This Row],[Current Month Low]])-1</f>
        <v>3.4596464673766203E-3</v>
      </c>
      <c r="AH300" s="1">
        <f>(Table2[[#This Row],[Current Month High]]/Table2[[#This Row],[Close Price]])-1</f>
        <v>3.4962021225017459E-2</v>
      </c>
      <c r="AI300">
        <v>3.4962021225017401</v>
      </c>
      <c r="AJ300">
        <v>52.744178392166503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0.05</v>
      </c>
      <c r="AM300" t="s">
        <v>3219</v>
      </c>
      <c r="AN300">
        <v>7.72</v>
      </c>
      <c r="AO300" t="s">
        <v>3219</v>
      </c>
      <c r="AP300">
        <v>3.6833702488284999E-2</v>
      </c>
      <c r="AQ300">
        <f>(Table2[[#This Row],[Sharpe Ratio]]-AVERAGE(Table2[Sharpe Ratio]))/_xlfn.STDEV.P(Table2[Sharpe Ratio])</f>
        <v>-0.25839519889272411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0.47144171070911517</v>
      </c>
      <c r="AS300">
        <f>_xlfn.RANK.AVG(Table2[[#This Row],[1Y Return vs Nifty Z-Score]],Table2[1Y Return vs Nifty Z-Score])</f>
        <v>382</v>
      </c>
      <c r="AT300">
        <f>_xlfn.RANK.AVG(Table2[[#This Row],[6M Return vs Nifty Z-Score]],Table2[6M Return vs Nifty Z-Score])</f>
        <v>155</v>
      </c>
      <c r="AU300">
        <f>_xlfn.RANK.AVG(Table2[[#This Row],[Sharpe Ratio Z-Score]],Table2[Sharpe Ratio Z-Score])</f>
        <v>416</v>
      </c>
      <c r="AV300">
        <f>(Table2[[#This Row],[Rank 1Y]]+Table2[[#This Row],[Rank 6M]]+Table2[[#This Row],[Rank Sharpe]])/3</f>
        <v>317.66666666666669</v>
      </c>
    </row>
    <row r="301" spans="1:48" x14ac:dyDescent="0.3">
      <c r="A301" t="s">
        <v>1148</v>
      </c>
      <c r="B301" t="s">
        <v>1149</v>
      </c>
      <c r="C301" t="s">
        <v>3184</v>
      </c>
      <c r="D301" t="s">
        <v>451</v>
      </c>
      <c r="E301">
        <v>11065.987080569999</v>
      </c>
      <c r="F301">
        <v>237.57</v>
      </c>
      <c r="G301">
        <v>31.951973354902801</v>
      </c>
      <c r="H301">
        <f>(Table2[[#This Row],[1Y Return vs Nifty]]-AVERAGE(Table2[1Y Return vs Nifty]))/_xlfn.STDEV.P(Table2[1Y Return vs Nifty])</f>
        <v>0.25073714672506553</v>
      </c>
      <c r="I301">
        <v>6.1058548554772702</v>
      </c>
      <c r="J301">
        <f>(Table2[[#This Row],[1M Return vs Nifty]]-AVERAGE(Table2[1M Return vs Nifty]))/_xlfn.STDEV.P(Table2[1M Return vs Nifty])</f>
        <v>0.77009731376250068</v>
      </c>
      <c r="K301">
        <v>-1.2535531069397401</v>
      </c>
      <c r="L301">
        <f>(Table2[[#This Row],[6M Return vs Nifty]]-AVERAGE(Table2[6M Return vs Nifty]))/_xlfn.STDEV.P(Table2[6M Return vs Nifty])</f>
        <v>-0.34524283575704967</v>
      </c>
      <c r="M301">
        <v>4.5864284061790004</v>
      </c>
      <c r="N301">
        <f>(Table2[[#This Row],[1W Return vs Nifty]]-AVERAGE(Table2[1W Return vs Nifty]))/_xlfn.STDEV.P(Table2[1W Return vs Nifty])</f>
        <v>0.32682195661542085</v>
      </c>
      <c r="O301">
        <v>226.36</v>
      </c>
      <c r="P301">
        <v>231.39917054455901</v>
      </c>
      <c r="Q301">
        <v>230.34787048067301</v>
      </c>
      <c r="R301">
        <v>71.660647450424193</v>
      </c>
      <c r="S301" s="1">
        <f>(Table2[[#This Row],[Close Price]]-Table2[[#This Row],[20D EMA]])/Table2[[#This Row],[20D EMA]]</f>
        <v>4.9522883901749332E-2</v>
      </c>
      <c r="T301" s="1">
        <f>(Table2[[#This Row],[Close Price]]-Table2[[#This Row],[50D EMA]])/Table2[[#This Row],[50D EMA]]</f>
        <v>2.6667465751579713E-2</v>
      </c>
      <c r="U301" s="1">
        <f>(Table2[[#This Row],[Close Price]]-Table2[[#This Row],[200D EMA]])/Table2[[#This Row],[200D EMA]]</f>
        <v>3.1353142116123646E-2</v>
      </c>
      <c r="V301">
        <v>1.0049478692504901</v>
      </c>
      <c r="W301">
        <v>236.51</v>
      </c>
      <c r="X301">
        <v>242.4</v>
      </c>
      <c r="Y301">
        <v>231.78</v>
      </c>
      <c r="Z301">
        <v>242.4</v>
      </c>
      <c r="AA301">
        <v>231.78</v>
      </c>
      <c r="AB301">
        <v>242.4</v>
      </c>
      <c r="AC301" s="1">
        <f>(Table2[[#This Row],[Close Price]]/Table2[[#This Row],[Day Low]])-1</f>
        <v>4.4818400913280154E-3</v>
      </c>
      <c r="AD301" s="1">
        <f>(Table2[[#This Row],[Day High]]/Table2[[#This Row],[Close Price]])-1</f>
        <v>2.033084985477962E-2</v>
      </c>
      <c r="AE301" s="1">
        <f>(Table2[[#This Row],[Close Price]]/Table2[[#This Row],[Current Week Low]])-1</f>
        <v>2.498058503753553E-2</v>
      </c>
      <c r="AF301" s="1">
        <f>(Table2[[#This Row],[Current Week High]]/Table2[[#This Row],[Close Price]])-1</f>
        <v>2.033084985477962E-2</v>
      </c>
      <c r="AG301" s="1">
        <f>(Table2[[#This Row],[Close Price]]/Table2[[#This Row],[Current Month Low]])-1</f>
        <v>2.498058503753553E-2</v>
      </c>
      <c r="AH301" s="1">
        <f>(Table2[[#This Row],[Current Month High]]/Table2[[#This Row],[Close Price]])-1</f>
        <v>2.033084985477962E-2</v>
      </c>
      <c r="AI301">
        <v>61.720755987708799</v>
      </c>
      <c r="AJ301">
        <v>60.195549561699202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0.02</v>
      </c>
      <c r="AM301" t="s">
        <v>3219</v>
      </c>
      <c r="AN301">
        <v>14.19</v>
      </c>
      <c r="AO301" t="s">
        <v>3219</v>
      </c>
      <c r="AP301">
        <v>7.2237167714386E-2</v>
      </c>
      <c r="AQ301">
        <f>(Table2[[#This Row],[Sharpe Ratio]]-AVERAGE(Table2[Sharpe Ratio]))/_xlfn.STDEV.P(Table2[Sharpe Ratio])</f>
        <v>0.15253985321968086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229</v>
      </c>
      <c r="AT301">
        <f>_xlfn.RANK.AVG(Table2[[#This Row],[6M Return vs Nifty Z-Score]],Table2[6M Return vs Nifty Z-Score])</f>
        <v>418</v>
      </c>
      <c r="AU301">
        <f>_xlfn.RANK.AVG(Table2[[#This Row],[Sharpe Ratio Z-Score]],Table2[Sharpe Ratio Z-Score])</f>
        <v>308</v>
      </c>
      <c r="AV301">
        <f>(Table2[[#This Row],[Rank 1Y]]+Table2[[#This Row],[Rank 6M]]+Table2[[#This Row],[Rank Sharpe]])/3</f>
        <v>318.33333333333331</v>
      </c>
    </row>
    <row r="302" spans="1:48" x14ac:dyDescent="0.3">
      <c r="A302" t="s">
        <v>675</v>
      </c>
      <c r="B302" t="s">
        <v>676</v>
      </c>
      <c r="C302" t="s">
        <v>3173</v>
      </c>
      <c r="D302" t="s">
        <v>508</v>
      </c>
      <c r="E302">
        <v>27363.6881983149</v>
      </c>
      <c r="F302">
        <v>3032.05</v>
      </c>
      <c r="G302">
        <v>-14.758422328948001</v>
      </c>
      <c r="H302">
        <f>(Table2[[#This Row],[1Y Return vs Nifty]]-AVERAGE(Table2[1Y Return vs Nifty]))/_xlfn.STDEV.P(Table2[1Y Return vs Nifty])</f>
        <v>-0.66124575700734634</v>
      </c>
      <c r="I302">
        <v>-0.83520922162564304</v>
      </c>
      <c r="J302">
        <f>(Table2[[#This Row],[1M Return vs Nifty]]-AVERAGE(Table2[1M Return vs Nifty]))/_xlfn.STDEV.P(Table2[1M Return vs Nifty])</f>
        <v>2.2206072637096601E-2</v>
      </c>
      <c r="K302">
        <v>23.0840237760241</v>
      </c>
      <c r="L302">
        <f>(Table2[[#This Row],[6M Return vs Nifty]]-AVERAGE(Table2[6M Return vs Nifty]))/_xlfn.STDEV.P(Table2[6M Return vs Nifty])</f>
        <v>0.37519711661199401</v>
      </c>
      <c r="M302">
        <v>4.2345265904918303</v>
      </c>
      <c r="N302">
        <f>(Table2[[#This Row],[1W Return vs Nifty]]-AVERAGE(Table2[1W Return vs Nifty]))/_xlfn.STDEV.P(Table2[1W Return vs Nifty])</f>
        <v>0.25584500736202026</v>
      </c>
      <c r="O302">
        <v>2874.51</v>
      </c>
      <c r="P302">
        <v>2796.0269149177302</v>
      </c>
      <c r="Q302">
        <v>2629.8890466614098</v>
      </c>
      <c r="R302">
        <v>68.538044827897096</v>
      </c>
      <c r="S302" s="1">
        <f>(Table2[[#This Row],[Close Price]]-Table2[[#This Row],[20D EMA]])/Table2[[#This Row],[20D EMA]]</f>
        <v>5.4805862564402265E-2</v>
      </c>
      <c r="T302" s="1">
        <f>(Table2[[#This Row],[Close Price]]-Table2[[#This Row],[50D EMA]])/Table2[[#This Row],[50D EMA]]</f>
        <v>8.4413738588498058E-2</v>
      </c>
      <c r="U302" s="1">
        <f>(Table2[[#This Row],[Close Price]]-Table2[[#This Row],[200D EMA]])/Table2[[#This Row],[200D EMA]]</f>
        <v>0.15291936131264758</v>
      </c>
      <c r="V302">
        <v>0.60980112174689705</v>
      </c>
      <c r="W302">
        <v>3014.9</v>
      </c>
      <c r="X302">
        <v>3098</v>
      </c>
      <c r="Y302">
        <v>2838.6</v>
      </c>
      <c r="Z302">
        <v>3098</v>
      </c>
      <c r="AA302">
        <v>2838.6</v>
      </c>
      <c r="AB302">
        <v>3098</v>
      </c>
      <c r="AC302" s="1">
        <f>(Table2[[#This Row],[Close Price]]/Table2[[#This Row],[Day Low]])-1</f>
        <v>5.6884142094264512E-3</v>
      </c>
      <c r="AD302" s="1">
        <f>(Table2[[#This Row],[Day High]]/Table2[[#This Row],[Close Price]])-1</f>
        <v>2.1750960571230715E-2</v>
      </c>
      <c r="AE302" s="1">
        <f>(Table2[[#This Row],[Close Price]]/Table2[[#This Row],[Current Week Low]])-1</f>
        <v>6.814979215106054E-2</v>
      </c>
      <c r="AF302" s="1">
        <f>(Table2[[#This Row],[Current Week High]]/Table2[[#This Row],[Close Price]])-1</f>
        <v>2.1750960571230715E-2</v>
      </c>
      <c r="AG302" s="1">
        <f>(Table2[[#This Row],[Close Price]]/Table2[[#This Row],[Current Month Low]])-1</f>
        <v>6.814979215106054E-2</v>
      </c>
      <c r="AH302" s="1">
        <f>(Table2[[#This Row],[Current Month High]]/Table2[[#This Row],[Close Price]])-1</f>
        <v>2.1750960571230715E-2</v>
      </c>
      <c r="AI302">
        <v>28.4939232532444</v>
      </c>
      <c r="AJ302">
        <v>49.730864197530799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0.21</v>
      </c>
      <c r="AM302" t="s">
        <v>3219</v>
      </c>
      <c r="AN302">
        <v>12.48</v>
      </c>
      <c r="AO302" t="s">
        <v>3219</v>
      </c>
      <c r="AP302">
        <v>9.9533159592058995E-2</v>
      </c>
      <c r="AQ302">
        <f>(Table2[[#This Row],[Sharpe Ratio]]-AVERAGE(Table2[Sharpe Ratio]))/_xlfn.STDEV.P(Table2[Sharpe Ratio])</f>
        <v>0.46936985200866255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0.4613722916124271</v>
      </c>
      <c r="AS302">
        <f>_xlfn.RANK.AVG(Table2[[#This Row],[1Y Return vs Nifty Z-Score]],Table2[1Y Return vs Nifty Z-Score])</f>
        <v>550</v>
      </c>
      <c r="AT302">
        <f>_xlfn.RANK.AVG(Table2[[#This Row],[6M Return vs Nifty Z-Score]],Table2[6M Return vs Nifty Z-Score])</f>
        <v>179</v>
      </c>
      <c r="AU302">
        <f>_xlfn.RANK.AVG(Table2[[#This Row],[Sharpe Ratio Z-Score]],Table2[Sharpe Ratio Z-Score])</f>
        <v>229</v>
      </c>
      <c r="AV302">
        <f>(Table2[[#This Row],[Rank 1Y]]+Table2[[#This Row],[Rank 6M]]+Table2[[#This Row],[Rank Sharpe]])/3</f>
        <v>319.33333333333331</v>
      </c>
    </row>
    <row r="303" spans="1:48" x14ac:dyDescent="0.3">
      <c r="A303" t="s">
        <v>537</v>
      </c>
      <c r="B303" t="s">
        <v>538</v>
      </c>
      <c r="C303" t="s">
        <v>3173</v>
      </c>
      <c r="D303" t="s">
        <v>390</v>
      </c>
      <c r="E303">
        <v>39262.577788499999</v>
      </c>
      <c r="F303">
        <v>5368.9</v>
      </c>
      <c r="G303">
        <v>5.5895966647322197</v>
      </c>
      <c r="H303">
        <f>(Table2[[#This Row],[1Y Return vs Nifty]]-AVERAGE(Table2[1Y Return vs Nifty]))/_xlfn.STDEV.P(Table2[1Y Return vs Nifty])</f>
        <v>-0.2639670532974035</v>
      </c>
      <c r="I303">
        <v>-6.5285966222282603</v>
      </c>
      <c r="J303">
        <f>(Table2[[#This Row],[1M Return vs Nifty]]-AVERAGE(Table2[1M Return vs Nifty]))/_xlfn.STDEV.P(Table2[1M Return vs Nifty])</f>
        <v>-0.59124951888968025</v>
      </c>
      <c r="K303">
        <v>20.134051021017498</v>
      </c>
      <c r="L303">
        <f>(Table2[[#This Row],[6M Return vs Nifty]]-AVERAGE(Table2[6M Return vs Nifty]))/_xlfn.STDEV.P(Table2[6M Return vs Nifty])</f>
        <v>0.28787214414957046</v>
      </c>
      <c r="M303">
        <v>-2.6122220289808098</v>
      </c>
      <c r="N303">
        <f>(Table2[[#This Row],[1W Return vs Nifty]]-AVERAGE(Table2[1W Return vs Nifty]))/_xlfn.STDEV.P(Table2[1W Return vs Nifty])</f>
        <v>-1.1251121450361496</v>
      </c>
      <c r="O303">
        <v>5303.58</v>
      </c>
      <c r="P303">
        <v>5104.3611526581599</v>
      </c>
      <c r="Q303">
        <v>4640.7237583179503</v>
      </c>
      <c r="R303">
        <v>53.5987794216312</v>
      </c>
      <c r="S303" s="1">
        <f>(Table2[[#This Row],[Close Price]]-Table2[[#This Row],[20D EMA]])/Table2[[#This Row],[20D EMA]]</f>
        <v>1.2316209051244576E-2</v>
      </c>
      <c r="T303" s="1">
        <f>(Table2[[#This Row],[Close Price]]-Table2[[#This Row],[50D EMA]])/Table2[[#This Row],[50D EMA]]</f>
        <v>5.1826044323701088E-2</v>
      </c>
      <c r="U303" s="1">
        <f>(Table2[[#This Row],[Close Price]]-Table2[[#This Row],[200D EMA]])/Table2[[#This Row],[200D EMA]]</f>
        <v>0.15691005963819313</v>
      </c>
      <c r="V303">
        <v>0.93716821821984098</v>
      </c>
      <c r="W303">
        <v>5235</v>
      </c>
      <c r="X303">
        <v>5423.9</v>
      </c>
      <c r="Y303">
        <v>5225</v>
      </c>
      <c r="Z303">
        <v>5423.9</v>
      </c>
      <c r="AA303">
        <v>5225</v>
      </c>
      <c r="AB303">
        <v>5423.9</v>
      </c>
      <c r="AC303" s="1">
        <f>(Table2[[#This Row],[Close Price]]/Table2[[#This Row],[Day Low]])-1</f>
        <v>2.5577841451766892E-2</v>
      </c>
      <c r="AD303" s="1">
        <f>(Table2[[#This Row],[Day High]]/Table2[[#This Row],[Close Price]])-1</f>
        <v>1.0244184097301101E-2</v>
      </c>
      <c r="AE303" s="1">
        <f>(Table2[[#This Row],[Close Price]]/Table2[[#This Row],[Current Week Low]])-1</f>
        <v>2.754066985645931E-2</v>
      </c>
      <c r="AF303" s="1">
        <f>(Table2[[#This Row],[Current Week High]]/Table2[[#This Row],[Close Price]])-1</f>
        <v>1.0244184097301101E-2</v>
      </c>
      <c r="AG303" s="1">
        <f>(Table2[[#This Row],[Close Price]]/Table2[[#This Row],[Current Month Low]])-1</f>
        <v>2.754066985645931E-2</v>
      </c>
      <c r="AH303" s="1">
        <f>(Table2[[#This Row],[Current Month High]]/Table2[[#This Row],[Close Price]])-1</f>
        <v>1.0244184097301101E-2</v>
      </c>
      <c r="AI303">
        <v>5.88761198755798</v>
      </c>
      <c r="AJ303">
        <v>46.663206490561898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0.12</v>
      </c>
      <c r="AM303" t="s">
        <v>3219</v>
      </c>
      <c r="AN303">
        <v>3.44</v>
      </c>
      <c r="AO303" t="s">
        <v>3219</v>
      </c>
      <c r="AP303">
        <v>5.7604442319501001E-2</v>
      </c>
      <c r="AQ303">
        <f>(Table2[[#This Row],[Sharpe Ratio]]-AVERAGE(Table2[Sharpe Ratio]))/_xlfn.STDEV.P(Table2[Sharpe Ratio])</f>
        <v>-1.7305096541351438E-2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-1.7097616696150144</v>
      </c>
      <c r="AS303">
        <f>_xlfn.RANK.AVG(Table2[[#This Row],[1Y Return vs Nifty Z-Score]],Table2[1Y Return vs Nifty Z-Score])</f>
        <v>396</v>
      </c>
      <c r="AT303">
        <f>_xlfn.RANK.AVG(Table2[[#This Row],[6M Return vs Nifty Z-Score]],Table2[6M Return vs Nifty Z-Score])</f>
        <v>202</v>
      </c>
      <c r="AU303">
        <f>_xlfn.RANK.AVG(Table2[[#This Row],[Sharpe Ratio Z-Score]],Table2[Sharpe Ratio Z-Score])</f>
        <v>361</v>
      </c>
      <c r="AV303">
        <f>(Table2[[#This Row],[Rank 1Y]]+Table2[[#This Row],[Rank 6M]]+Table2[[#This Row],[Rank Sharpe]])/3</f>
        <v>319.66666666666669</v>
      </c>
    </row>
    <row r="304" spans="1:48" x14ac:dyDescent="0.3">
      <c r="A304" t="s">
        <v>187</v>
      </c>
      <c r="B304" t="s">
        <v>188</v>
      </c>
      <c r="C304" t="s">
        <v>3171</v>
      </c>
      <c r="D304" t="s">
        <v>189</v>
      </c>
      <c r="E304">
        <v>135927.034919739</v>
      </c>
      <c r="F304">
        <v>206.73</v>
      </c>
      <c r="G304">
        <v>22.6616160662306</v>
      </c>
      <c r="H304">
        <f>(Table2[[#This Row],[1Y Return vs Nifty]]-AVERAGE(Table2[1Y Return vs Nifty]))/_xlfn.STDEV.P(Table2[1Y Return vs Nifty])</f>
        <v>6.9350393459686938E-2</v>
      </c>
      <c r="I304">
        <v>-2.0224370433290701</v>
      </c>
      <c r="J304">
        <f>(Table2[[#This Row],[1M Return vs Nifty]]-AVERAGE(Table2[1M Return vs Nifty]))/_xlfn.STDEV.P(Table2[1M Return vs Nifty])</f>
        <v>-0.1057162861265165</v>
      </c>
      <c r="K304">
        <v>-3.1689095021590701</v>
      </c>
      <c r="L304">
        <f>(Table2[[#This Row],[6M Return vs Nifty]]-AVERAGE(Table2[6M Return vs Nifty]))/_xlfn.STDEV.P(Table2[6M Return vs Nifty])</f>
        <v>-0.40194113718522012</v>
      </c>
      <c r="M304">
        <v>1.9924236992297499</v>
      </c>
      <c r="N304">
        <f>(Table2[[#This Row],[1W Return vs Nifty]]-AVERAGE(Table2[1W Return vs Nifty]))/_xlfn.STDEV.P(Table2[1W Return vs Nifty])</f>
        <v>-0.19637665231671197</v>
      </c>
      <c r="O304">
        <v>199.26</v>
      </c>
      <c r="P304">
        <v>206.85086806361301</v>
      </c>
      <c r="Q304">
        <v>201.77594135460899</v>
      </c>
      <c r="R304">
        <v>69.796654480797599</v>
      </c>
      <c r="S304" s="1">
        <f>(Table2[[#This Row],[Close Price]]-Table2[[#This Row],[20D EMA]])/Table2[[#This Row],[20D EMA]]</f>
        <v>3.7488708220415536E-2</v>
      </c>
      <c r="T304" s="1">
        <f>(Table2[[#This Row],[Close Price]]-Table2[[#This Row],[50D EMA]])/Table2[[#This Row],[50D EMA]]</f>
        <v>-5.8432466222885845E-4</v>
      </c>
      <c r="U304" s="1">
        <f>(Table2[[#This Row],[Close Price]]-Table2[[#This Row],[200D EMA]])/Table2[[#This Row],[200D EMA]]</f>
        <v>2.4552276213567717E-2</v>
      </c>
      <c r="V304">
        <v>0.87583795052046998</v>
      </c>
      <c r="W304">
        <v>201.37</v>
      </c>
      <c r="X304">
        <v>208.03</v>
      </c>
      <c r="Y304">
        <v>197</v>
      </c>
      <c r="Z304">
        <v>208.03</v>
      </c>
      <c r="AA304">
        <v>197</v>
      </c>
      <c r="AB304">
        <v>208.03</v>
      </c>
      <c r="AC304" s="1">
        <f>(Table2[[#This Row],[Close Price]]/Table2[[#This Row],[Day Low]])-1</f>
        <v>2.6617668967572117E-2</v>
      </c>
      <c r="AD304" s="1">
        <f>(Table2[[#This Row],[Day High]]/Table2[[#This Row],[Close Price]])-1</f>
        <v>6.288395491704124E-3</v>
      </c>
      <c r="AE304" s="1">
        <f>(Table2[[#This Row],[Close Price]]/Table2[[#This Row],[Current Week Low]])-1</f>
        <v>4.9390862944162395E-2</v>
      </c>
      <c r="AF304" s="1">
        <f>(Table2[[#This Row],[Current Week High]]/Table2[[#This Row],[Close Price]])-1</f>
        <v>6.288395491704124E-3</v>
      </c>
      <c r="AG304" s="1">
        <f>(Table2[[#This Row],[Close Price]]/Table2[[#This Row],[Current Month Low]])-1</f>
        <v>4.9390862944162395E-2</v>
      </c>
      <c r="AH304" s="1">
        <f>(Table2[[#This Row],[Current Month High]]/Table2[[#This Row],[Close Price]])-1</f>
        <v>6.288395491704124E-3</v>
      </c>
      <c r="AI304">
        <v>19.140908431287102</v>
      </c>
      <c r="AJ304">
        <v>53.303670745272498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0.06</v>
      </c>
      <c r="AM304" t="s">
        <v>3219</v>
      </c>
      <c r="AN304">
        <v>9.44</v>
      </c>
      <c r="AO304" t="s">
        <v>3219</v>
      </c>
      <c r="AP304">
        <v>0.10281444722268</v>
      </c>
      <c r="AQ304">
        <f>(Table2[[#This Row],[Sharpe Ratio]]-AVERAGE(Table2[Sharpe Ratio]))/_xlfn.STDEV.P(Table2[Sharpe Ratio])</f>
        <v>0.50745640921072244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289</v>
      </c>
      <c r="AT304">
        <f>_xlfn.RANK.AVG(Table2[[#This Row],[6M Return vs Nifty Z-Score]],Table2[6M Return vs Nifty Z-Score])</f>
        <v>455</v>
      </c>
      <c r="AU304">
        <f>_xlfn.RANK.AVG(Table2[[#This Row],[Sharpe Ratio Z-Score]],Table2[Sharpe Ratio Z-Score])</f>
        <v>218</v>
      </c>
      <c r="AV304">
        <f>(Table2[[#This Row],[Rank 1Y]]+Table2[[#This Row],[Rank 6M]]+Table2[[#This Row],[Rank Sharpe]])/3</f>
        <v>320.66666666666669</v>
      </c>
    </row>
    <row r="305" spans="1:48" x14ac:dyDescent="0.3">
      <c r="A305" t="s">
        <v>1292</v>
      </c>
      <c r="B305" t="s">
        <v>1293</v>
      </c>
      <c r="C305" t="s">
        <v>3178</v>
      </c>
      <c r="D305" t="s">
        <v>57</v>
      </c>
      <c r="E305">
        <v>9208.9553931099999</v>
      </c>
      <c r="F305">
        <v>6992.45</v>
      </c>
      <c r="G305">
        <v>47.794909881706097</v>
      </c>
      <c r="H305">
        <f>(Table2[[#This Row],[1Y Return vs Nifty]]-AVERAGE(Table2[1Y Return vs Nifty]))/_xlfn.STDEV.P(Table2[1Y Return vs Nifty])</f>
        <v>0.56005773897938549</v>
      </c>
      <c r="I305">
        <v>-13.086690149224699</v>
      </c>
      <c r="J305">
        <f>(Table2[[#This Row],[1M Return vs Nifty]]-AVERAGE(Table2[1M Return vs Nifty]))/_xlfn.STDEV.P(Table2[1M Return vs Nifty])</f>
        <v>-1.2978761474352278</v>
      </c>
      <c r="K305">
        <v>-25.823733286152098</v>
      </c>
      <c r="L305">
        <f>(Table2[[#This Row],[6M Return vs Nifty]]-AVERAGE(Table2[6M Return vs Nifty]))/_xlfn.STDEV.P(Table2[6M Return vs Nifty])</f>
        <v>-1.0725683013584097</v>
      </c>
      <c r="M305">
        <v>-1.90861735663777</v>
      </c>
      <c r="N305">
        <f>(Table2[[#This Row],[1W Return vs Nifty]]-AVERAGE(Table2[1W Return vs Nifty]))/_xlfn.STDEV.P(Table2[1W Return vs Nifty])</f>
        <v>-0.98319837563479384</v>
      </c>
      <c r="O305">
        <v>6957.91</v>
      </c>
      <c r="P305">
        <v>7124.8248877741798</v>
      </c>
      <c r="Q305">
        <v>7064.6030072434896</v>
      </c>
      <c r="R305">
        <v>53.249916542851501</v>
      </c>
      <c r="S305" s="1">
        <f>(Table2[[#This Row],[Close Price]]-Table2[[#This Row],[20D EMA]])/Table2[[#This Row],[20D EMA]]</f>
        <v>4.9641343449397827E-3</v>
      </c>
      <c r="T305" s="1">
        <f>(Table2[[#This Row],[Close Price]]-Table2[[#This Row],[50D EMA]])/Table2[[#This Row],[50D EMA]]</f>
        <v>-1.8579388245924231E-2</v>
      </c>
      <c r="U305" s="1">
        <f>(Table2[[#This Row],[Close Price]]-Table2[[#This Row],[200D EMA]])/Table2[[#This Row],[200D EMA]]</f>
        <v>-1.0213313779912301E-2</v>
      </c>
      <c r="V305">
        <v>0.44992507890678901</v>
      </c>
      <c r="W305">
        <v>6957.75</v>
      </c>
      <c r="X305">
        <v>7090</v>
      </c>
      <c r="Y305">
        <v>6845</v>
      </c>
      <c r="Z305">
        <v>7090</v>
      </c>
      <c r="AA305">
        <v>6845</v>
      </c>
      <c r="AB305">
        <v>7090</v>
      </c>
      <c r="AC305" s="1">
        <f>(Table2[[#This Row],[Close Price]]/Table2[[#This Row],[Day Low]])-1</f>
        <v>4.9872444396537041E-3</v>
      </c>
      <c r="AD305" s="1">
        <f>(Table2[[#This Row],[Day High]]/Table2[[#This Row],[Close Price]])-1</f>
        <v>1.3950761178127769E-2</v>
      </c>
      <c r="AE305" s="1">
        <f>(Table2[[#This Row],[Close Price]]/Table2[[#This Row],[Current Week Low]])-1</f>
        <v>2.1541271000730333E-2</v>
      </c>
      <c r="AF305" s="1">
        <f>(Table2[[#This Row],[Current Week High]]/Table2[[#This Row],[Close Price]])-1</f>
        <v>1.3950761178127769E-2</v>
      </c>
      <c r="AG305" s="1">
        <f>(Table2[[#This Row],[Close Price]]/Table2[[#This Row],[Current Month Low]])-1</f>
        <v>2.1541271000730333E-2</v>
      </c>
      <c r="AH305" s="1">
        <f>(Table2[[#This Row],[Current Month High]]/Table2[[#This Row],[Close Price]])-1</f>
        <v>1.3950761178127769E-2</v>
      </c>
      <c r="AI305">
        <v>46.984962352251301</v>
      </c>
      <c r="AJ305">
        <v>109.794479447944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0.06</v>
      </c>
      <c r="AM305" t="s">
        <v>3219</v>
      </c>
      <c r="AN305">
        <v>0.91</v>
      </c>
      <c r="AO305" t="s">
        <v>3219</v>
      </c>
      <c r="AP305">
        <v>0.144183176195677</v>
      </c>
      <c r="AQ305">
        <f>(Table2[[#This Row],[Sharpe Ratio]]-AVERAGE(Table2[Sharpe Ratio]))/_xlfn.STDEV.P(Table2[Sharpe Ratio])</f>
        <v>0.98763146235239707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151</v>
      </c>
      <c r="AT305">
        <f>_xlfn.RANK.AVG(Table2[[#This Row],[6M Return vs Nifty Z-Score]],Table2[6M Return vs Nifty Z-Score])</f>
        <v>692</v>
      </c>
      <c r="AU305">
        <f>_xlfn.RANK.AVG(Table2[[#This Row],[Sharpe Ratio Z-Score]],Table2[Sharpe Ratio Z-Score])</f>
        <v>122</v>
      </c>
      <c r="AV305">
        <f>(Table2[[#This Row],[Rank 1Y]]+Table2[[#This Row],[Rank 6M]]+Table2[[#This Row],[Rank Sharpe]])/3</f>
        <v>321.66666666666669</v>
      </c>
    </row>
    <row r="306" spans="1:48" x14ac:dyDescent="0.3">
      <c r="A306" t="s">
        <v>103</v>
      </c>
      <c r="B306" t="s">
        <v>104</v>
      </c>
      <c r="C306" t="s">
        <v>3178</v>
      </c>
      <c r="D306" t="s">
        <v>105</v>
      </c>
      <c r="E306">
        <v>251308.11030331999</v>
      </c>
      <c r="F306">
        <v>8999.15</v>
      </c>
      <c r="G306">
        <v>29.454797294369801</v>
      </c>
      <c r="H306">
        <f>(Table2[[#This Row],[1Y Return vs Nifty]]-AVERAGE(Table2[1Y Return vs Nifty]))/_xlfn.STDEV.P(Table2[1Y Return vs Nifty])</f>
        <v>0.20198179277281222</v>
      </c>
      <c r="I306">
        <v>-7.01324813661906</v>
      </c>
      <c r="J306">
        <f>(Table2[[#This Row],[1M Return vs Nifty]]-AVERAGE(Table2[1M Return vs Nifty]))/_xlfn.STDEV.P(Table2[1M Return vs Nifty])</f>
        <v>-0.64347013212486726</v>
      </c>
      <c r="K306">
        <v>-14.480343277565799</v>
      </c>
      <c r="L306">
        <f>(Table2[[#This Row],[6M Return vs Nifty]]-AVERAGE(Table2[6M Return vs Nifty]))/_xlfn.STDEV.P(Table2[6M Return vs Nifty])</f>
        <v>-0.73678173572007322</v>
      </c>
      <c r="M306">
        <v>-0.91530361114646097</v>
      </c>
      <c r="N306">
        <f>(Table2[[#This Row],[1W Return vs Nifty]]-AVERAGE(Table2[1W Return vs Nifty]))/_xlfn.STDEV.P(Table2[1W Return vs Nifty])</f>
        <v>-0.78285164207569113</v>
      </c>
      <c r="O306">
        <v>9464.1</v>
      </c>
      <c r="P306">
        <v>10011.576073034599</v>
      </c>
      <c r="Q306">
        <v>9432.5608356062294</v>
      </c>
      <c r="R306">
        <v>27.559447329179601</v>
      </c>
      <c r="S306" s="1">
        <f>(Table2[[#This Row],[Close Price]]-Table2[[#This Row],[20D EMA]])/Table2[[#This Row],[20D EMA]]</f>
        <v>-4.9127756469183624E-2</v>
      </c>
      <c r="T306" s="1">
        <f>(Table2[[#This Row],[Close Price]]-Table2[[#This Row],[50D EMA]])/Table2[[#This Row],[50D EMA]]</f>
        <v>-0.10112554363558104</v>
      </c>
      <c r="U306" s="1">
        <f>(Table2[[#This Row],[Close Price]]-Table2[[#This Row],[200D EMA]])/Table2[[#This Row],[200D EMA]]</f>
        <v>-4.5948374270768692E-2</v>
      </c>
      <c r="V306">
        <v>0.85352039771933697</v>
      </c>
      <c r="W306">
        <v>8951</v>
      </c>
      <c r="X306">
        <v>9240</v>
      </c>
      <c r="Y306">
        <v>8951</v>
      </c>
      <c r="Z306">
        <v>9240</v>
      </c>
      <c r="AA306">
        <v>8951</v>
      </c>
      <c r="AB306">
        <v>9240</v>
      </c>
      <c r="AC306" s="1">
        <f>(Table2[[#This Row],[Close Price]]/Table2[[#This Row],[Day Low]])-1</f>
        <v>5.3792872304769812E-3</v>
      </c>
      <c r="AD306" s="1">
        <f>(Table2[[#This Row],[Day High]]/Table2[[#This Row],[Close Price]])-1</f>
        <v>2.6763638788107835E-2</v>
      </c>
      <c r="AE306" s="1">
        <f>(Table2[[#This Row],[Close Price]]/Table2[[#This Row],[Current Week Low]])-1</f>
        <v>5.3792872304769812E-3</v>
      </c>
      <c r="AF306" s="1">
        <f>(Table2[[#This Row],[Current Week High]]/Table2[[#This Row],[Close Price]])-1</f>
        <v>2.6763638788107835E-2</v>
      </c>
      <c r="AG306" s="1">
        <f>(Table2[[#This Row],[Close Price]]/Table2[[#This Row],[Current Month Low]])-1</f>
        <v>5.3792872304769812E-3</v>
      </c>
      <c r="AH306" s="1">
        <f>(Table2[[#This Row],[Current Month High]]/Table2[[#This Row],[Close Price]])-1</f>
        <v>2.6763638788107835E-2</v>
      </c>
      <c r="AI306">
        <v>41.946739414277999</v>
      </c>
      <c r="AJ306">
        <v>50.290170929465397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-0.16</v>
      </c>
      <c r="AM306" t="s">
        <v>3218</v>
      </c>
      <c r="AN306">
        <v>-5.0999999999999996</v>
      </c>
      <c r="AO306" t="s">
        <v>3218</v>
      </c>
      <c r="AP306">
        <v>0.14325854969961299</v>
      </c>
      <c r="AQ306">
        <f>(Table2[[#This Row],[Sharpe Ratio]]-AVERAGE(Table2[Sharpe Ratio]))/_xlfn.STDEV.P(Table2[Sharpe Ratio])</f>
        <v>0.97689913897902148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245</v>
      </c>
      <c r="AT306">
        <f>_xlfn.RANK.AVG(Table2[[#This Row],[6M Return vs Nifty Z-Score]],Table2[6M Return vs Nifty Z-Score])</f>
        <v>600</v>
      </c>
      <c r="AU306">
        <f>_xlfn.RANK.AVG(Table2[[#This Row],[Sharpe Ratio Z-Score]],Table2[Sharpe Ratio Z-Score])</f>
        <v>123</v>
      </c>
      <c r="AV306">
        <f>(Table2[[#This Row],[Rank 1Y]]+Table2[[#This Row],[Rank 6M]]+Table2[[#This Row],[Rank Sharpe]])/3</f>
        <v>322.66666666666669</v>
      </c>
    </row>
    <row r="307" spans="1:48" x14ac:dyDescent="0.3">
      <c r="A307" t="s">
        <v>1519</v>
      </c>
      <c r="B307" t="s">
        <v>1520</v>
      </c>
      <c r="C307" t="s">
        <v>585</v>
      </c>
      <c r="D307" t="s">
        <v>460</v>
      </c>
      <c r="E307">
        <v>6921.8840801550004</v>
      </c>
      <c r="F307">
        <v>968.55</v>
      </c>
      <c r="G307">
        <v>-22.3094535712994</v>
      </c>
      <c r="H307">
        <f>(Table2[[#This Row],[1Y Return vs Nifty]]-AVERAGE(Table2[1Y Return vs Nifty]))/_xlfn.STDEV.P(Table2[1Y Return vs Nifty])</f>
        <v>-0.80867356826338832</v>
      </c>
      <c r="I307">
        <v>4.0926393263415699</v>
      </c>
      <c r="J307">
        <f>(Table2[[#This Row],[1M Return vs Nifty]]-AVERAGE(Table2[1M Return vs Nifty]))/_xlfn.STDEV.P(Table2[1M Return vs Nifty])</f>
        <v>0.5531757806930816</v>
      </c>
      <c r="K307">
        <v>16.041863267563102</v>
      </c>
      <c r="L307">
        <f>(Table2[[#This Row],[6M Return vs Nifty]]-AVERAGE(Table2[6M Return vs Nifty]))/_xlfn.STDEV.P(Table2[6M Return vs Nifty])</f>
        <v>0.16673537016581472</v>
      </c>
      <c r="M307">
        <v>4.4702403096708396</v>
      </c>
      <c r="N307">
        <f>(Table2[[#This Row],[1W Return vs Nifty]]-AVERAGE(Table2[1W Return vs Nifty]))/_xlfn.STDEV.P(Table2[1W Return vs Nifty])</f>
        <v>0.30338736133319594</v>
      </c>
      <c r="O307">
        <v>912.38</v>
      </c>
      <c r="P307">
        <v>905.81296794672005</v>
      </c>
      <c r="Q307">
        <v>874.13670321686197</v>
      </c>
      <c r="R307">
        <v>73.4188658261304</v>
      </c>
      <c r="S307" s="1">
        <f>(Table2[[#This Row],[Close Price]]-Table2[[#This Row],[20D EMA]])/Table2[[#This Row],[20D EMA]]</f>
        <v>6.1564260505491089E-2</v>
      </c>
      <c r="T307" s="1">
        <f>(Table2[[#This Row],[Close Price]]-Table2[[#This Row],[50D EMA]])/Table2[[#This Row],[50D EMA]]</f>
        <v>6.9260470177956321E-2</v>
      </c>
      <c r="U307" s="1">
        <f>(Table2[[#This Row],[Close Price]]-Table2[[#This Row],[200D EMA]])/Table2[[#This Row],[200D EMA]]</f>
        <v>0.10800747347147517</v>
      </c>
      <c r="V307">
        <v>1.3886038401453999</v>
      </c>
      <c r="W307">
        <v>957.35</v>
      </c>
      <c r="X307">
        <v>975</v>
      </c>
      <c r="Y307">
        <v>936.25</v>
      </c>
      <c r="Z307">
        <v>975</v>
      </c>
      <c r="AA307">
        <v>936.25</v>
      </c>
      <c r="AB307">
        <v>975</v>
      </c>
      <c r="AC307" s="1">
        <f>(Table2[[#This Row],[Close Price]]/Table2[[#This Row],[Day Low]])-1</f>
        <v>1.1698960672690273E-2</v>
      </c>
      <c r="AD307" s="1">
        <f>(Table2[[#This Row],[Day High]]/Table2[[#This Row],[Close Price]])-1</f>
        <v>6.6594393681276287E-3</v>
      </c>
      <c r="AE307" s="1">
        <f>(Table2[[#This Row],[Close Price]]/Table2[[#This Row],[Current Week Low]])-1</f>
        <v>3.4499332443257646E-2</v>
      </c>
      <c r="AF307" s="1">
        <f>(Table2[[#This Row],[Current Week High]]/Table2[[#This Row],[Close Price]])-1</f>
        <v>6.6594393681276287E-3</v>
      </c>
      <c r="AG307" s="1">
        <f>(Table2[[#This Row],[Close Price]]/Table2[[#This Row],[Current Month Low]])-1</f>
        <v>3.4499332443257646E-2</v>
      </c>
      <c r="AH307" s="1">
        <f>(Table2[[#This Row],[Current Month High]]/Table2[[#This Row],[Close Price]])-1</f>
        <v>6.6594393681276287E-3</v>
      </c>
      <c r="AI307">
        <v>16.462753600743302</v>
      </c>
      <c r="AJ307">
        <v>41.044124071646898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0.14000000000000001</v>
      </c>
      <c r="AM307" t="s">
        <v>3219</v>
      </c>
      <c r="AN307">
        <v>15.3</v>
      </c>
      <c r="AO307" t="s">
        <v>3219</v>
      </c>
      <c r="AP307">
        <v>0.13011300436520701</v>
      </c>
      <c r="AQ307">
        <f>(Table2[[#This Row],[Sharpe Ratio]]-AVERAGE(Table2[Sharpe Ratio]))/_xlfn.STDEV.P(Table2[Sharpe Ratio])</f>
        <v>0.8243161835383338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1.0389411274670377</v>
      </c>
      <c r="AS307">
        <f>_xlfn.RANK.AVG(Table2[[#This Row],[1Y Return vs Nifty Z-Score]],Table2[1Y Return vs Nifty Z-Score])</f>
        <v>598</v>
      </c>
      <c r="AT307">
        <f>_xlfn.RANK.AVG(Table2[[#This Row],[6M Return vs Nifty Z-Score]],Table2[6M Return vs Nifty Z-Score])</f>
        <v>228</v>
      </c>
      <c r="AU307">
        <f>_xlfn.RANK.AVG(Table2[[#This Row],[Sharpe Ratio Z-Score]],Table2[Sharpe Ratio Z-Score])</f>
        <v>142</v>
      </c>
      <c r="AV307">
        <f>(Table2[[#This Row],[Rank 1Y]]+Table2[[#This Row],[Rank 6M]]+Table2[[#This Row],[Rank Sharpe]])/3</f>
        <v>322.66666666666669</v>
      </c>
    </row>
    <row r="308" spans="1:48" x14ac:dyDescent="0.3">
      <c r="A308" t="s">
        <v>774</v>
      </c>
      <c r="B308" t="s">
        <v>775</v>
      </c>
      <c r="C308" t="s">
        <v>3177</v>
      </c>
      <c r="D308" t="s">
        <v>51</v>
      </c>
      <c r="E308">
        <v>21513.8339218</v>
      </c>
      <c r="F308">
        <v>1094.5</v>
      </c>
      <c r="G308">
        <v>28.073267929896399</v>
      </c>
      <c r="H308">
        <f>(Table2[[#This Row],[1Y Return vs Nifty]]-AVERAGE(Table2[1Y Return vs Nifty]))/_xlfn.STDEV.P(Table2[1Y Return vs Nifty])</f>
        <v>0.1750085431790469</v>
      </c>
      <c r="I308">
        <v>-4.4253172358858599</v>
      </c>
      <c r="J308">
        <f>(Table2[[#This Row],[1M Return vs Nifty]]-AVERAGE(Table2[1M Return vs Nifty]))/_xlfn.STDEV.P(Table2[1M Return vs Nifty])</f>
        <v>-0.36462371437158531</v>
      </c>
      <c r="K308">
        <v>14.067057011647901</v>
      </c>
      <c r="L308">
        <f>(Table2[[#This Row],[6M Return vs Nifty]]-AVERAGE(Table2[6M Return vs Nifty]))/_xlfn.STDEV.P(Table2[6M Return vs Nifty])</f>
        <v>0.10827723640042992</v>
      </c>
      <c r="M308">
        <v>-1.1557548686935899</v>
      </c>
      <c r="N308">
        <f>(Table2[[#This Row],[1W Return vs Nifty]]-AVERAGE(Table2[1W Return vs Nifty]))/_xlfn.STDEV.P(Table2[1W Return vs Nifty])</f>
        <v>-0.83134953536309186</v>
      </c>
      <c r="O308">
        <v>1083.32</v>
      </c>
      <c r="P308">
        <v>1099.81869165747</v>
      </c>
      <c r="Q308">
        <v>1034.7389232063699</v>
      </c>
      <c r="R308">
        <v>58.412920428452402</v>
      </c>
      <c r="S308" s="1">
        <f>(Table2[[#This Row],[Close Price]]-Table2[[#This Row],[20D EMA]])/Table2[[#This Row],[20D EMA]]</f>
        <v>1.0320127016947961E-2</v>
      </c>
      <c r="T308" s="1">
        <f>(Table2[[#This Row],[Close Price]]-Table2[[#This Row],[50D EMA]])/Table2[[#This Row],[50D EMA]]</f>
        <v>-4.8359713267416369E-3</v>
      </c>
      <c r="U308" s="1">
        <f>(Table2[[#This Row],[Close Price]]-Table2[[#This Row],[200D EMA]])/Table2[[#This Row],[200D EMA]]</f>
        <v>5.7754739338931042E-2</v>
      </c>
      <c r="V308">
        <v>0.30325580440919098</v>
      </c>
      <c r="W308">
        <v>1087.05</v>
      </c>
      <c r="X308">
        <v>1123</v>
      </c>
      <c r="Y308">
        <v>1082.3</v>
      </c>
      <c r="Z308">
        <v>1123</v>
      </c>
      <c r="AA308">
        <v>1082.3</v>
      </c>
      <c r="AB308">
        <v>1123</v>
      </c>
      <c r="AC308" s="1">
        <f>(Table2[[#This Row],[Close Price]]/Table2[[#This Row],[Day Low]])-1</f>
        <v>6.8534106066877598E-3</v>
      </c>
      <c r="AD308" s="1">
        <f>(Table2[[#This Row],[Day High]]/Table2[[#This Row],[Close Price]])-1</f>
        <v>2.603928734581995E-2</v>
      </c>
      <c r="AE308" s="1">
        <f>(Table2[[#This Row],[Close Price]]/Table2[[#This Row],[Current Week Low]])-1</f>
        <v>1.1272290492469805E-2</v>
      </c>
      <c r="AF308" s="1">
        <f>(Table2[[#This Row],[Current Week High]]/Table2[[#This Row],[Close Price]])-1</f>
        <v>2.603928734581995E-2</v>
      </c>
      <c r="AG308" s="1">
        <f>(Table2[[#This Row],[Close Price]]/Table2[[#This Row],[Current Month Low]])-1</f>
        <v>1.1272290492469805E-2</v>
      </c>
      <c r="AH308" s="1">
        <f>(Table2[[#This Row],[Current Month High]]/Table2[[#This Row],[Close Price]])-1</f>
        <v>2.603928734581995E-2</v>
      </c>
      <c r="AI308">
        <v>19.132023755139301</v>
      </c>
      <c r="AJ308">
        <v>48.517538503290503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-0.05</v>
      </c>
      <c r="AM308" t="s">
        <v>3218</v>
      </c>
      <c r="AN308">
        <v>6.47</v>
      </c>
      <c r="AO308" t="s">
        <v>3219</v>
      </c>
      <c r="AP308">
        <v>1.4025988786318E-2</v>
      </c>
      <c r="AQ308">
        <f>(Table2[[#This Row],[Sharpe Ratio]]-AVERAGE(Table2[Sharpe Ratio]))/_xlfn.STDEV.P(Table2[Sharpe Ratio])</f>
        <v>-0.5231288615109474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252</v>
      </c>
      <c r="AT308">
        <f>_xlfn.RANK.AVG(Table2[[#This Row],[6M Return vs Nifty Z-Score]],Table2[6M Return vs Nifty Z-Score])</f>
        <v>241</v>
      </c>
      <c r="AU308">
        <f>_xlfn.RANK.AVG(Table2[[#This Row],[Sharpe Ratio Z-Score]],Table2[Sharpe Ratio Z-Score])</f>
        <v>477</v>
      </c>
      <c r="AV308">
        <f>(Table2[[#This Row],[Rank 1Y]]+Table2[[#This Row],[Rank 6M]]+Table2[[#This Row],[Rank Sharpe]])/3</f>
        <v>323.33333333333331</v>
      </c>
    </row>
    <row r="309" spans="1:48" x14ac:dyDescent="0.3">
      <c r="A309" t="s">
        <v>1560</v>
      </c>
      <c r="B309" t="s">
        <v>1561</v>
      </c>
      <c r="C309" t="s">
        <v>3187</v>
      </c>
      <c r="D309" t="s">
        <v>379</v>
      </c>
      <c r="E309">
        <v>6504.9843705000003</v>
      </c>
      <c r="F309">
        <v>334.5</v>
      </c>
      <c r="G309">
        <v>24.428198952685701</v>
      </c>
      <c r="H309">
        <f>(Table2[[#This Row],[1Y Return vs Nifty]]-AVERAGE(Table2[1Y Return vs Nifty]))/_xlfn.STDEV.P(Table2[1Y Return vs Nifty])</f>
        <v>0.10384150334832169</v>
      </c>
      <c r="I309">
        <v>-5.0992926432057599</v>
      </c>
      <c r="J309">
        <f>(Table2[[#This Row],[1M Return vs Nifty]]-AVERAGE(Table2[1M Return vs Nifty]))/_xlfn.STDEV.P(Table2[1M Return vs Nifty])</f>
        <v>-0.43724374759261081</v>
      </c>
      <c r="K309">
        <v>19.476789142713798</v>
      </c>
      <c r="L309">
        <f>(Table2[[#This Row],[6M Return vs Nifty]]-AVERAGE(Table2[6M Return vs Nifty]))/_xlfn.STDEV.P(Table2[6M Return vs Nifty])</f>
        <v>0.26841590499412005</v>
      </c>
      <c r="M309">
        <v>0.873205712419728</v>
      </c>
      <c r="N309">
        <f>(Table2[[#This Row],[1W Return vs Nifty]]-AVERAGE(Table2[1W Return vs Nifty]))/_xlfn.STDEV.P(Table2[1W Return vs Nifty])</f>
        <v>-0.42211768209283179</v>
      </c>
      <c r="O309">
        <v>326.39999999999998</v>
      </c>
      <c r="P309">
        <v>327.34016626321301</v>
      </c>
      <c r="Q309">
        <v>306.73704852680498</v>
      </c>
      <c r="R309">
        <v>66.086337494306903</v>
      </c>
      <c r="S309" s="1">
        <f>(Table2[[#This Row],[Close Price]]-Table2[[#This Row],[20D EMA]])/Table2[[#This Row],[20D EMA]]</f>
        <v>2.4816176470588307E-2</v>
      </c>
      <c r="T309" s="1">
        <f>(Table2[[#This Row],[Close Price]]-Table2[[#This Row],[50D EMA]])/Table2[[#This Row],[50D EMA]]</f>
        <v>2.1872762571489002E-2</v>
      </c>
      <c r="U309" s="1">
        <f>(Table2[[#This Row],[Close Price]]-Table2[[#This Row],[200D EMA]])/Table2[[#This Row],[200D EMA]]</f>
        <v>9.0510590769960028E-2</v>
      </c>
      <c r="V309">
        <v>0.35330509742404498</v>
      </c>
      <c r="W309">
        <v>331.55</v>
      </c>
      <c r="X309">
        <v>339.55</v>
      </c>
      <c r="Y309">
        <v>328.3</v>
      </c>
      <c r="Z309">
        <v>339.55</v>
      </c>
      <c r="AA309">
        <v>328.3</v>
      </c>
      <c r="AB309">
        <v>339.55</v>
      </c>
      <c r="AC309" s="1">
        <f>(Table2[[#This Row],[Close Price]]/Table2[[#This Row],[Day Low]])-1</f>
        <v>8.8976021716180576E-3</v>
      </c>
      <c r="AD309" s="1">
        <f>(Table2[[#This Row],[Day High]]/Table2[[#This Row],[Close Price]])-1</f>
        <v>1.5097159940209215E-2</v>
      </c>
      <c r="AE309" s="1">
        <f>(Table2[[#This Row],[Close Price]]/Table2[[#This Row],[Current Week Low]])-1</f>
        <v>1.8885166006701093E-2</v>
      </c>
      <c r="AF309" s="1">
        <f>(Table2[[#This Row],[Current Week High]]/Table2[[#This Row],[Close Price]])-1</f>
        <v>1.5097159940209215E-2</v>
      </c>
      <c r="AG309" s="1">
        <f>(Table2[[#This Row],[Close Price]]/Table2[[#This Row],[Current Month Low]])-1</f>
        <v>1.8885166006701093E-2</v>
      </c>
      <c r="AH309" s="1">
        <f>(Table2[[#This Row],[Current Month High]]/Table2[[#This Row],[Close Price]])-1</f>
        <v>1.5097159940209215E-2</v>
      </c>
      <c r="AI309">
        <v>13.213751868460299</v>
      </c>
      <c r="AJ309">
        <v>44.805194805194802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0.09</v>
      </c>
      <c r="AM309" t="s">
        <v>3219</v>
      </c>
      <c r="AN309">
        <v>8.69</v>
      </c>
      <c r="AO309" t="s">
        <v>3219</v>
      </c>
      <c r="AP309">
        <v>1.0103505329638E-2</v>
      </c>
      <c r="AQ309">
        <f>(Table2[[#This Row],[Sharpe Ratio]]-AVERAGE(Table2[Sharpe Ratio]))/_xlfn.STDEV.P(Table2[Sharpe Ratio])</f>
        <v>-0.5686579060094642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278</v>
      </c>
      <c r="AT309">
        <f>_xlfn.RANK.AVG(Table2[[#This Row],[6M Return vs Nifty Z-Score]],Table2[6M Return vs Nifty Z-Score])</f>
        <v>206</v>
      </c>
      <c r="AU309">
        <f>_xlfn.RANK.AVG(Table2[[#This Row],[Sharpe Ratio Z-Score]],Table2[Sharpe Ratio Z-Score])</f>
        <v>490</v>
      </c>
      <c r="AV309">
        <f>(Table2[[#This Row],[Rank 1Y]]+Table2[[#This Row],[Rank 6M]]+Table2[[#This Row],[Rank Sharpe]])/3</f>
        <v>324.66666666666669</v>
      </c>
    </row>
    <row r="310" spans="1:48" x14ac:dyDescent="0.3">
      <c r="A310" t="s">
        <v>224</v>
      </c>
      <c r="B310" t="s">
        <v>225</v>
      </c>
      <c r="C310" t="s">
        <v>3178</v>
      </c>
      <c r="D310" t="s">
        <v>226</v>
      </c>
      <c r="E310">
        <v>114325.722248615</v>
      </c>
      <c r="F310">
        <v>162.47999999999999</v>
      </c>
      <c r="G310">
        <v>60.530145866781901</v>
      </c>
      <c r="H310">
        <f>(Table2[[#This Row],[1Y Return vs Nifty]]-AVERAGE(Table2[1Y Return vs Nifty]))/_xlfn.STDEV.P(Table2[1Y Return vs Nifty])</f>
        <v>0.80870297786787471</v>
      </c>
      <c r="I310">
        <v>-10.5382643975582</v>
      </c>
      <c r="J310">
        <f>(Table2[[#This Row],[1M Return vs Nifty]]-AVERAGE(Table2[1M Return vs Nifty]))/_xlfn.STDEV.P(Table2[1M Return vs Nifty])</f>
        <v>-1.0232863616101546</v>
      </c>
      <c r="K310">
        <v>2.4991481715549102</v>
      </c>
      <c r="L310">
        <f>(Table2[[#This Row],[6M Return vs Nifty]]-AVERAGE(Table2[6M Return vs Nifty]))/_xlfn.STDEV.P(Table2[6M Return vs Nifty])</f>
        <v>-0.23415552647662427</v>
      </c>
      <c r="M310">
        <v>-0.55195162768738004</v>
      </c>
      <c r="N310">
        <f>(Table2[[#This Row],[1W Return vs Nifty]]-AVERAGE(Table2[1W Return vs Nifty]))/_xlfn.STDEV.P(Table2[1W Return vs Nifty])</f>
        <v>-0.70956524757176576</v>
      </c>
      <c r="O310">
        <v>169.6</v>
      </c>
      <c r="P310">
        <v>179.92392451656701</v>
      </c>
      <c r="Q310">
        <v>166.05452047137399</v>
      </c>
      <c r="R310">
        <v>36.696461522539501</v>
      </c>
      <c r="S310" s="1">
        <f>(Table2[[#This Row],[Close Price]]-Table2[[#This Row],[20D EMA]])/Table2[[#This Row],[20D EMA]]</f>
        <v>-4.1981132075471723E-2</v>
      </c>
      <c r="T310" s="1">
        <f>(Table2[[#This Row],[Close Price]]-Table2[[#This Row],[50D EMA]])/Table2[[#This Row],[50D EMA]]</f>
        <v>-9.6951667564147775E-2</v>
      </c>
      <c r="U310" s="1">
        <f>(Table2[[#This Row],[Close Price]]-Table2[[#This Row],[200D EMA]])/Table2[[#This Row],[200D EMA]]</f>
        <v>-2.1526185864902181E-2</v>
      </c>
      <c r="V310">
        <v>0.96736239345950303</v>
      </c>
      <c r="W310">
        <v>162</v>
      </c>
      <c r="X310">
        <v>167.2</v>
      </c>
      <c r="Y310">
        <v>161.1</v>
      </c>
      <c r="Z310">
        <v>168</v>
      </c>
      <c r="AA310">
        <v>161.1</v>
      </c>
      <c r="AB310">
        <v>168</v>
      </c>
      <c r="AC310" s="1">
        <f>(Table2[[#This Row],[Close Price]]/Table2[[#This Row],[Day Low]])-1</f>
        <v>2.962962962962834E-3</v>
      </c>
      <c r="AD310" s="1">
        <f>(Table2[[#This Row],[Day High]]/Table2[[#This Row],[Close Price]])-1</f>
        <v>2.9049729197439644E-2</v>
      </c>
      <c r="AE310" s="1">
        <f>(Table2[[#This Row],[Close Price]]/Table2[[#This Row],[Current Week Low]])-1</f>
        <v>8.566108007448836E-3</v>
      </c>
      <c r="AF310" s="1">
        <f>(Table2[[#This Row],[Current Week High]]/Table2[[#This Row],[Close Price]])-1</f>
        <v>3.3973412112260126E-2</v>
      </c>
      <c r="AG310" s="1">
        <f>(Table2[[#This Row],[Close Price]]/Table2[[#This Row],[Current Month Low]])-1</f>
        <v>8.566108007448836E-3</v>
      </c>
      <c r="AH310" s="1">
        <f>(Table2[[#This Row],[Current Month High]]/Table2[[#This Row],[Close Price]])-1</f>
        <v>3.3973412112260126E-2</v>
      </c>
      <c r="AI310">
        <v>33.548744460856703</v>
      </c>
      <c r="AJ310">
        <v>80.133037694013197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-7.0000000000000007E-2</v>
      </c>
      <c r="AM310" t="s">
        <v>3218</v>
      </c>
      <c r="AN310">
        <v>-1.74</v>
      </c>
      <c r="AO310" t="s">
        <v>3218</v>
      </c>
      <c r="AP310">
        <v>1.1628713081982E-2</v>
      </c>
      <c r="AQ310">
        <f>(Table2[[#This Row],[Sharpe Ratio]]-AVERAGE(Table2[Sharpe Ratio]))/_xlfn.STDEV.P(Table2[Sharpe Ratio])</f>
        <v>-0.55095451671723039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118</v>
      </c>
      <c r="AT310">
        <f>_xlfn.RANK.AVG(Table2[[#This Row],[6M Return vs Nifty Z-Score]],Table2[6M Return vs Nifty Z-Score])</f>
        <v>371</v>
      </c>
      <c r="AU310">
        <f>_xlfn.RANK.AVG(Table2[[#This Row],[Sharpe Ratio Z-Score]],Table2[Sharpe Ratio Z-Score])</f>
        <v>486</v>
      </c>
      <c r="AV310">
        <f>(Table2[[#This Row],[Rank 1Y]]+Table2[[#This Row],[Rank 6M]]+Table2[[#This Row],[Rank Sharpe]])/3</f>
        <v>325</v>
      </c>
    </row>
    <row r="311" spans="1:48" x14ac:dyDescent="0.3">
      <c r="A311" t="s">
        <v>1462</v>
      </c>
      <c r="B311" t="s">
        <v>1463</v>
      </c>
      <c r="C311" t="s">
        <v>3184</v>
      </c>
      <c r="D311" t="s">
        <v>131</v>
      </c>
      <c r="E311">
        <v>7393.0113030000002</v>
      </c>
      <c r="F311">
        <v>1049.25</v>
      </c>
      <c r="G311">
        <v>5.2921134819407696</v>
      </c>
      <c r="H311">
        <f>(Table2[[#This Row],[1Y Return vs Nifty]]-AVERAGE(Table2[1Y Return vs Nifty]))/_xlfn.STDEV.P(Table2[1Y Return vs Nifty])</f>
        <v>-0.2697751731577005</v>
      </c>
      <c r="I311">
        <v>5.2190798129216898</v>
      </c>
      <c r="J311">
        <f>(Table2[[#This Row],[1M Return vs Nifty]]-AVERAGE(Table2[1M Return vs Nifty]))/_xlfn.STDEV.P(Table2[1M Return vs Nifty])</f>
        <v>0.67454837777677501</v>
      </c>
      <c r="K311">
        <v>15.9288047757508</v>
      </c>
      <c r="L311">
        <f>(Table2[[#This Row],[6M Return vs Nifty]]-AVERAGE(Table2[6M Return vs Nifty]))/_xlfn.STDEV.P(Table2[6M Return vs Nifty])</f>
        <v>0.16338861732974308</v>
      </c>
      <c r="M311">
        <v>-0.94039764259185299</v>
      </c>
      <c r="N311">
        <f>(Table2[[#This Row],[1W Return vs Nifty]]-AVERAGE(Table2[1W Return vs Nifty]))/_xlfn.STDEV.P(Table2[1W Return vs Nifty])</f>
        <v>-0.78791299077315335</v>
      </c>
      <c r="O311">
        <v>1021.79</v>
      </c>
      <c r="P311">
        <v>987.83171727126603</v>
      </c>
      <c r="Q311">
        <v>911.77743847346198</v>
      </c>
      <c r="R311">
        <v>62.557109016587901</v>
      </c>
      <c r="S311" s="1">
        <f>(Table2[[#This Row],[Close Price]]-Table2[[#This Row],[20D EMA]])/Table2[[#This Row],[20D EMA]]</f>
        <v>2.6874406678476043E-2</v>
      </c>
      <c r="T311" s="1">
        <f>(Table2[[#This Row],[Close Price]]-Table2[[#This Row],[50D EMA]])/Table2[[#This Row],[50D EMA]]</f>
        <v>6.2174843806789865E-2</v>
      </c>
      <c r="U311" s="1">
        <f>(Table2[[#This Row],[Close Price]]-Table2[[#This Row],[200D EMA]])/Table2[[#This Row],[200D EMA]]</f>
        <v>0.15077425227443733</v>
      </c>
      <c r="V311">
        <v>1.13333811179871</v>
      </c>
      <c r="W311">
        <v>1046.55</v>
      </c>
      <c r="X311">
        <v>1068</v>
      </c>
      <c r="Y311">
        <v>1046.55</v>
      </c>
      <c r="Z311">
        <v>1081.9000000000001</v>
      </c>
      <c r="AA311">
        <v>1046.55</v>
      </c>
      <c r="AB311">
        <v>1081.9000000000001</v>
      </c>
      <c r="AC311" s="1">
        <f>(Table2[[#This Row],[Close Price]]/Table2[[#This Row],[Day Low]])-1</f>
        <v>2.5799054034685298E-3</v>
      </c>
      <c r="AD311" s="1">
        <f>(Table2[[#This Row],[Day High]]/Table2[[#This Row],[Close Price]])-1</f>
        <v>1.7869907076483171E-2</v>
      </c>
      <c r="AE311" s="1">
        <f>(Table2[[#This Row],[Close Price]]/Table2[[#This Row],[Current Week Low]])-1</f>
        <v>2.5799054034685298E-3</v>
      </c>
      <c r="AF311" s="1">
        <f>(Table2[[#This Row],[Current Week High]]/Table2[[#This Row],[Close Price]])-1</f>
        <v>3.111746485584943E-2</v>
      </c>
      <c r="AG311" s="1">
        <f>(Table2[[#This Row],[Close Price]]/Table2[[#This Row],[Current Month Low]])-1</f>
        <v>2.5799054034685298E-3</v>
      </c>
      <c r="AH311" s="1">
        <f>(Table2[[#This Row],[Current Month High]]/Table2[[#This Row],[Close Price]])-1</f>
        <v>3.111746485584943E-2</v>
      </c>
      <c r="AI311">
        <v>3.1117464855849399</v>
      </c>
      <c r="AJ311">
        <v>40.161635052097203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0.14000000000000001</v>
      </c>
      <c r="AM311" t="s">
        <v>3219</v>
      </c>
      <c r="AN311">
        <v>4.66</v>
      </c>
      <c r="AO311" t="s">
        <v>3219</v>
      </c>
      <c r="AP311">
        <v>5.985325052808E-2</v>
      </c>
      <c r="AQ311">
        <f>(Table2[[#This Row],[Sharpe Ratio]]-AVERAGE(Table2[Sharpe Ratio]))/_xlfn.STDEV.P(Table2[Sharpe Ratio])</f>
        <v>8.7972669555956735E-3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-0.21095390186874008</v>
      </c>
      <c r="AS311">
        <f>_xlfn.RANK.AVG(Table2[[#This Row],[1Y Return vs Nifty Z-Score]],Table2[1Y Return vs Nifty Z-Score])</f>
        <v>398</v>
      </c>
      <c r="AT311">
        <f>_xlfn.RANK.AVG(Table2[[#This Row],[6M Return vs Nifty Z-Score]],Table2[6M Return vs Nifty Z-Score])</f>
        <v>230</v>
      </c>
      <c r="AU311">
        <f>_xlfn.RANK.AVG(Table2[[#This Row],[Sharpe Ratio Z-Score]],Table2[Sharpe Ratio Z-Score])</f>
        <v>349</v>
      </c>
      <c r="AV311">
        <f>(Table2[[#This Row],[Rank 1Y]]+Table2[[#This Row],[Rank 6M]]+Table2[[#This Row],[Rank Sharpe]])/3</f>
        <v>325.66666666666669</v>
      </c>
    </row>
    <row r="312" spans="1:48" x14ac:dyDescent="0.3">
      <c r="A312" t="s">
        <v>1344</v>
      </c>
      <c r="B312" t="s">
        <v>1345</v>
      </c>
      <c r="C312" t="s">
        <v>3182</v>
      </c>
      <c r="D312" t="s">
        <v>83</v>
      </c>
      <c r="E312">
        <v>8751.1590325599991</v>
      </c>
      <c r="F312">
        <v>1125.95</v>
      </c>
      <c r="G312">
        <v>29.837971184642601</v>
      </c>
      <c r="H312">
        <f>(Table2[[#This Row],[1Y Return vs Nifty]]-AVERAGE(Table2[1Y Return vs Nifty]))/_xlfn.STDEV.P(Table2[1Y Return vs Nifty])</f>
        <v>0.20946295477046681</v>
      </c>
      <c r="I312">
        <v>-8.7297262209661</v>
      </c>
      <c r="J312">
        <f>(Table2[[#This Row],[1M Return vs Nifty]]-AVERAGE(Table2[1M Return vs Nifty]))/_xlfn.STDEV.P(Table2[1M Return vs Nifty])</f>
        <v>-0.82841856519028789</v>
      </c>
      <c r="K312">
        <v>20.374380763647</v>
      </c>
      <c r="L312">
        <f>(Table2[[#This Row],[6M Return vs Nifty]]-AVERAGE(Table2[6M Return vs Nifty]))/_xlfn.STDEV.P(Table2[6M Return vs Nifty])</f>
        <v>0.29498637533065664</v>
      </c>
      <c r="M312">
        <v>-1.2238843606323799</v>
      </c>
      <c r="N312">
        <f>(Table2[[#This Row],[1W Return vs Nifty]]-AVERAGE(Table2[1W Return vs Nifty]))/_xlfn.STDEV.P(Table2[1W Return vs Nifty])</f>
        <v>-0.84509093502753185</v>
      </c>
      <c r="O312">
        <v>1152.77</v>
      </c>
      <c r="P312">
        <v>1187.68406203634</v>
      </c>
      <c r="Q312">
        <v>1038.3122267440599</v>
      </c>
      <c r="R312">
        <v>41.040331533696403</v>
      </c>
      <c r="S312" s="1">
        <f>(Table2[[#This Row],[Close Price]]-Table2[[#This Row],[20D EMA]])/Table2[[#This Row],[20D EMA]]</f>
        <v>-2.3265699142066446E-2</v>
      </c>
      <c r="T312" s="1">
        <f>(Table2[[#This Row],[Close Price]]-Table2[[#This Row],[50D EMA]])/Table2[[#This Row],[50D EMA]]</f>
        <v>-5.1978521906317451E-2</v>
      </c>
      <c r="U312" s="1">
        <f>(Table2[[#This Row],[Close Price]]-Table2[[#This Row],[200D EMA]])/Table2[[#This Row],[200D EMA]]</f>
        <v>8.4404065558155592E-2</v>
      </c>
      <c r="V312">
        <v>0.43214625378258897</v>
      </c>
      <c r="W312">
        <v>1110.1500000000001</v>
      </c>
      <c r="X312">
        <v>1151.8</v>
      </c>
      <c r="Y312">
        <v>1110.1500000000001</v>
      </c>
      <c r="Z312">
        <v>1168</v>
      </c>
      <c r="AA312">
        <v>1110.1500000000001</v>
      </c>
      <c r="AB312">
        <v>1168</v>
      </c>
      <c r="AC312" s="1">
        <f>(Table2[[#This Row],[Close Price]]/Table2[[#This Row],[Day Low]])-1</f>
        <v>1.4232310948970817E-2</v>
      </c>
      <c r="AD312" s="1">
        <f>(Table2[[#This Row],[Day High]]/Table2[[#This Row],[Close Price]])-1</f>
        <v>2.2958390692304098E-2</v>
      </c>
      <c r="AE312" s="1">
        <f>(Table2[[#This Row],[Close Price]]/Table2[[#This Row],[Current Week Low]])-1</f>
        <v>1.4232310948970817E-2</v>
      </c>
      <c r="AF312" s="1">
        <f>(Table2[[#This Row],[Current Week High]]/Table2[[#This Row],[Close Price]])-1</f>
        <v>3.734624095208483E-2</v>
      </c>
      <c r="AG312" s="1">
        <f>(Table2[[#This Row],[Close Price]]/Table2[[#This Row],[Current Month Low]])-1</f>
        <v>1.4232310948970817E-2</v>
      </c>
      <c r="AH312" s="1">
        <f>(Table2[[#This Row],[Current Month High]]/Table2[[#This Row],[Close Price]])-1</f>
        <v>3.734624095208483E-2</v>
      </c>
      <c r="AI312">
        <v>37.128646920378301</v>
      </c>
      <c r="AJ312">
        <v>65.240680950983204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-0.03</v>
      </c>
      <c r="AM312" t="s">
        <v>3218</v>
      </c>
      <c r="AN312">
        <v>4.42</v>
      </c>
      <c r="AO312" t="s">
        <v>3219</v>
      </c>
      <c r="AQ312">
        <f>(Table2[[#This Row],[Sharpe Ratio]]-AVERAGE(Table2[Sharpe Ratio]))/_xlfn.STDEV.P(Table2[Sharpe Ratio])</f>
        <v>-0.68593129895665506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240</v>
      </c>
      <c r="AT312">
        <f>_xlfn.RANK.AVG(Table2[[#This Row],[6M Return vs Nifty Z-Score]],Table2[6M Return vs Nifty Z-Score])</f>
        <v>200</v>
      </c>
      <c r="AU312">
        <f>_xlfn.RANK.AVG(Table2[[#This Row],[Sharpe Ratio Z-Score]],Table2[Sharpe Ratio Z-Score])</f>
        <v>539.5</v>
      </c>
      <c r="AV312">
        <f>(Table2[[#This Row],[Rank 1Y]]+Table2[[#This Row],[Rank 6M]]+Table2[[#This Row],[Rank Sharpe]])/3</f>
        <v>326.5</v>
      </c>
    </row>
    <row r="313" spans="1:48" x14ac:dyDescent="0.3">
      <c r="A313" t="s">
        <v>1861</v>
      </c>
      <c r="B313" t="s">
        <v>1862</v>
      </c>
      <c r="C313" t="s">
        <v>3178</v>
      </c>
      <c r="D313" t="s">
        <v>226</v>
      </c>
      <c r="E313">
        <v>4194.3325462499997</v>
      </c>
      <c r="F313">
        <v>642.95000000000005</v>
      </c>
      <c r="G313">
        <v>32.223590280034898</v>
      </c>
      <c r="H313">
        <f>(Table2[[#This Row],[1Y Return vs Nifty]]-AVERAGE(Table2[1Y Return vs Nifty]))/_xlfn.STDEV.P(Table2[1Y Return vs Nifty])</f>
        <v>0.2560402487103583</v>
      </c>
      <c r="I313">
        <v>-0.59135320372588296</v>
      </c>
      <c r="J313">
        <f>(Table2[[#This Row],[1M Return vs Nifty]]-AVERAGE(Table2[1M Return vs Nifty]))/_xlfn.STDEV.P(Table2[1M Return vs Nifty])</f>
        <v>4.8481262990773877E-2</v>
      </c>
      <c r="K313">
        <v>0.74877661132523698</v>
      </c>
      <c r="L313">
        <f>(Table2[[#This Row],[6M Return vs Nifty]]-AVERAGE(Table2[6M Return vs Nifty]))/_xlfn.STDEV.P(Table2[6M Return vs Nifty])</f>
        <v>-0.28596995358841754</v>
      </c>
      <c r="M313">
        <v>5.8252181109254302</v>
      </c>
      <c r="N313">
        <f>(Table2[[#This Row],[1W Return vs Nifty]]-AVERAGE(Table2[1W Return vs Nifty]))/_xlfn.STDEV.P(Table2[1W Return vs Nifty])</f>
        <v>0.57668004227981962</v>
      </c>
      <c r="O313">
        <v>636.01</v>
      </c>
      <c r="P313">
        <v>657.90560608709995</v>
      </c>
      <c r="Q313">
        <v>639.87443873284496</v>
      </c>
      <c r="R313">
        <v>55.990504084774798</v>
      </c>
      <c r="S313" s="1">
        <f>(Table2[[#This Row],[Close Price]]-Table2[[#This Row],[20D EMA]])/Table2[[#This Row],[20D EMA]]</f>
        <v>1.0911778116696365E-2</v>
      </c>
      <c r="T313" s="1">
        <f>(Table2[[#This Row],[Close Price]]-Table2[[#This Row],[50D EMA]])/Table2[[#This Row],[50D EMA]]</f>
        <v>-2.2732145688875525E-2</v>
      </c>
      <c r="U313" s="1">
        <f>(Table2[[#This Row],[Close Price]]-Table2[[#This Row],[200D EMA]])/Table2[[#This Row],[200D EMA]]</f>
        <v>4.8065074661298723E-3</v>
      </c>
      <c r="V313">
        <v>0.66232319608305501</v>
      </c>
      <c r="W313">
        <v>631.29999999999995</v>
      </c>
      <c r="X313">
        <v>662.95</v>
      </c>
      <c r="Y313">
        <v>624</v>
      </c>
      <c r="Z313">
        <v>675</v>
      </c>
      <c r="AA313">
        <v>624</v>
      </c>
      <c r="AB313">
        <v>675</v>
      </c>
      <c r="AC313" s="1">
        <f>(Table2[[#This Row],[Close Price]]/Table2[[#This Row],[Day Low]])-1</f>
        <v>1.8453983842864119E-2</v>
      </c>
      <c r="AD313" s="1">
        <f>(Table2[[#This Row],[Day High]]/Table2[[#This Row],[Close Price]])-1</f>
        <v>3.1106617932965319E-2</v>
      </c>
      <c r="AE313" s="1">
        <f>(Table2[[#This Row],[Close Price]]/Table2[[#This Row],[Current Week Low]])-1</f>
        <v>3.0368589743589913E-2</v>
      </c>
      <c r="AF313" s="1">
        <f>(Table2[[#This Row],[Current Week High]]/Table2[[#This Row],[Close Price]])-1</f>
        <v>4.9848355237576802E-2</v>
      </c>
      <c r="AG313" s="1">
        <f>(Table2[[#This Row],[Close Price]]/Table2[[#This Row],[Current Month Low]])-1</f>
        <v>3.0368589743589913E-2</v>
      </c>
      <c r="AH313" s="1">
        <f>(Table2[[#This Row],[Current Month High]]/Table2[[#This Row],[Close Price]])-1</f>
        <v>4.9848355237576802E-2</v>
      </c>
      <c r="AI313">
        <v>28.688078388677098</v>
      </c>
      <c r="AJ313">
        <v>48.384491114701099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</v>
      </c>
      <c r="AM313" t="s">
        <v>3218</v>
      </c>
      <c r="AN313">
        <v>4.96</v>
      </c>
      <c r="AO313" t="s">
        <v>3219</v>
      </c>
      <c r="AP313">
        <v>5.6227018578109002E-2</v>
      </c>
      <c r="AQ313">
        <f>(Table2[[#This Row],[Sharpe Ratio]]-AVERAGE(Table2[Sharpe Ratio]))/_xlfn.STDEV.P(Table2[Sharpe Ratio])</f>
        <v>-3.3293127468123018E-2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228</v>
      </c>
      <c r="AT313">
        <f>_xlfn.RANK.AVG(Table2[[#This Row],[6M Return vs Nifty Z-Score]],Table2[6M Return vs Nifty Z-Score])</f>
        <v>389</v>
      </c>
      <c r="AU313">
        <f>_xlfn.RANK.AVG(Table2[[#This Row],[Sharpe Ratio Z-Score]],Table2[Sharpe Ratio Z-Score])</f>
        <v>366</v>
      </c>
      <c r="AV313">
        <f>(Table2[[#This Row],[Rank 1Y]]+Table2[[#This Row],[Rank 6M]]+Table2[[#This Row],[Rank Sharpe]])/3</f>
        <v>327.66666666666669</v>
      </c>
    </row>
    <row r="314" spans="1:48" x14ac:dyDescent="0.3">
      <c r="A314" t="s">
        <v>393</v>
      </c>
      <c r="B314" t="s">
        <v>394</v>
      </c>
      <c r="C314" t="s">
        <v>3183</v>
      </c>
      <c r="D314" t="s">
        <v>111</v>
      </c>
      <c r="E314">
        <v>60464.687759200002</v>
      </c>
      <c r="F314">
        <v>734</v>
      </c>
      <c r="G314">
        <v>18.557892569211401</v>
      </c>
      <c r="H314">
        <f>(Table2[[#This Row],[1Y Return vs Nifty]]-AVERAGE(Table2[1Y Return vs Nifty]))/_xlfn.STDEV.P(Table2[1Y Return vs Nifty])</f>
        <v>-1.0771506946744475E-2</v>
      </c>
      <c r="I314">
        <v>2.2838276011558301</v>
      </c>
      <c r="J314">
        <f>(Table2[[#This Row],[1M Return vs Nifty]]-AVERAGE(Table2[1M Return vs Nifty]))/_xlfn.STDEV.P(Table2[1M Return vs Nifty])</f>
        <v>0.3582785097438152</v>
      </c>
      <c r="K314">
        <v>-15.0518383529792</v>
      </c>
      <c r="L314">
        <f>(Table2[[#This Row],[6M Return vs Nifty]]-AVERAGE(Table2[6M Return vs Nifty]))/_xlfn.STDEV.P(Table2[6M Return vs Nifty])</f>
        <v>-0.75369910949519947</v>
      </c>
      <c r="M314">
        <v>3.9537218768768998</v>
      </c>
      <c r="N314">
        <f>(Table2[[#This Row],[1W Return vs Nifty]]-AVERAGE(Table2[1W Return vs Nifty]))/_xlfn.STDEV.P(Table2[1W Return vs Nifty])</f>
        <v>0.19920801084796888</v>
      </c>
      <c r="O314">
        <v>696.85</v>
      </c>
      <c r="P314">
        <v>709.72709241044004</v>
      </c>
      <c r="Q314">
        <v>689.474130346057</v>
      </c>
      <c r="R314">
        <v>72.584481147219194</v>
      </c>
      <c r="S314" s="1">
        <f>(Table2[[#This Row],[Close Price]]-Table2[[#This Row],[20D EMA]])/Table2[[#This Row],[20D EMA]]</f>
        <v>5.3311329554423442E-2</v>
      </c>
      <c r="T314" s="1">
        <f>(Table2[[#This Row],[Close Price]]-Table2[[#This Row],[50D EMA]])/Table2[[#This Row],[50D EMA]]</f>
        <v>3.4200339608175444E-2</v>
      </c>
      <c r="U314" s="1">
        <f>(Table2[[#This Row],[Close Price]]-Table2[[#This Row],[200D EMA]])/Table2[[#This Row],[200D EMA]]</f>
        <v>6.4579463817728486E-2</v>
      </c>
      <c r="V314">
        <v>1.01291642916715</v>
      </c>
      <c r="W314">
        <v>715.1</v>
      </c>
      <c r="X314">
        <v>741.7</v>
      </c>
      <c r="Y314">
        <v>675.2</v>
      </c>
      <c r="Z314">
        <v>741.7</v>
      </c>
      <c r="AA314">
        <v>675.2</v>
      </c>
      <c r="AB314">
        <v>741.7</v>
      </c>
      <c r="AC314" s="1">
        <f>(Table2[[#This Row],[Close Price]]/Table2[[#This Row],[Day Low]])-1</f>
        <v>2.6429869948259022E-2</v>
      </c>
      <c r="AD314" s="1">
        <f>(Table2[[#This Row],[Day High]]/Table2[[#This Row],[Close Price]])-1</f>
        <v>1.0490463215258927E-2</v>
      </c>
      <c r="AE314" s="1">
        <f>(Table2[[#This Row],[Close Price]]/Table2[[#This Row],[Current Week Low]])-1</f>
        <v>8.7085308056871868E-2</v>
      </c>
      <c r="AF314" s="1">
        <f>(Table2[[#This Row],[Current Week High]]/Table2[[#This Row],[Close Price]])-1</f>
        <v>1.0490463215258927E-2</v>
      </c>
      <c r="AG314" s="1">
        <f>(Table2[[#This Row],[Close Price]]/Table2[[#This Row],[Current Month Low]])-1</f>
        <v>8.7085308056871868E-2</v>
      </c>
      <c r="AH314" s="1">
        <f>(Table2[[#This Row],[Current Month High]]/Table2[[#This Row],[Close Price]])-1</f>
        <v>1.0490463215258927E-2</v>
      </c>
      <c r="AI314">
        <v>15.5313351498637</v>
      </c>
      <c r="AJ314">
        <v>45.5338554575195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-0.02</v>
      </c>
      <c r="AM314" t="s">
        <v>3218</v>
      </c>
      <c r="AN314">
        <v>5.68</v>
      </c>
      <c r="AO314" t="s">
        <v>3219</v>
      </c>
      <c r="AP314">
        <v>0.16778884009322001</v>
      </c>
      <c r="AQ314">
        <f>(Table2[[#This Row],[Sharpe Ratio]]-AVERAGE(Table2[Sharpe Ratio]))/_xlfn.STDEV.P(Table2[Sharpe Ratio])</f>
        <v>1.2616270913659433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309</v>
      </c>
      <c r="AT314">
        <f>_xlfn.RANK.AVG(Table2[[#This Row],[6M Return vs Nifty Z-Score]],Table2[6M Return vs Nifty Z-Score])</f>
        <v>603</v>
      </c>
      <c r="AU314">
        <f>_xlfn.RANK.AVG(Table2[[#This Row],[Sharpe Ratio Z-Score]],Table2[Sharpe Ratio Z-Score])</f>
        <v>74</v>
      </c>
      <c r="AV314">
        <f>(Table2[[#This Row],[Rank 1Y]]+Table2[[#This Row],[Rank 6M]]+Table2[[#This Row],[Rank Sharpe]])/3</f>
        <v>328.66666666666669</v>
      </c>
    </row>
    <row r="315" spans="1:48" x14ac:dyDescent="0.3">
      <c r="A315" t="s">
        <v>1269</v>
      </c>
      <c r="B315" t="s">
        <v>1270</v>
      </c>
      <c r="C315" t="s">
        <v>3185</v>
      </c>
      <c r="D315" t="s">
        <v>97</v>
      </c>
      <c r="E315">
        <v>9543.2204460399898</v>
      </c>
      <c r="F315">
        <v>1122.2</v>
      </c>
      <c r="G315">
        <v>29.643495977953499</v>
      </c>
      <c r="H315">
        <f>(Table2[[#This Row],[1Y Return vs Nifty]]-AVERAGE(Table2[1Y Return vs Nifty]))/_xlfn.STDEV.P(Table2[1Y Return vs Nifty])</f>
        <v>0.20566598278802639</v>
      </c>
      <c r="I315">
        <v>-4.4396307433143596</v>
      </c>
      <c r="J315">
        <f>(Table2[[#This Row],[1M Return vs Nifty]]-AVERAGE(Table2[1M Return vs Nifty]))/_xlfn.STDEV.P(Table2[1M Return vs Nifty])</f>
        <v>-0.36616597744777152</v>
      </c>
      <c r="K315">
        <v>10.0431740529796</v>
      </c>
      <c r="L315">
        <f>(Table2[[#This Row],[6M Return vs Nifty]]-AVERAGE(Table2[6M Return vs Nifty]))/_xlfn.STDEV.P(Table2[6M Return vs Nifty])</f>
        <v>-1.0837581850472284E-2</v>
      </c>
      <c r="M315">
        <v>-1.2539944122932101</v>
      </c>
      <c r="N315">
        <f>(Table2[[#This Row],[1W Return vs Nifty]]-AVERAGE(Table2[1W Return vs Nifty]))/_xlfn.STDEV.P(Table2[1W Return vs Nifty])</f>
        <v>-0.8511639915264726</v>
      </c>
      <c r="O315">
        <v>1110.76</v>
      </c>
      <c r="P315">
        <v>1136.65345272075</v>
      </c>
      <c r="Q315">
        <v>1068.31289702148</v>
      </c>
      <c r="R315">
        <v>57.887314446484403</v>
      </c>
      <c r="S315" s="1">
        <f>(Table2[[#This Row],[Close Price]]-Table2[[#This Row],[20D EMA]])/Table2[[#This Row],[20D EMA]]</f>
        <v>1.0299254564442414E-2</v>
      </c>
      <c r="T315" s="1">
        <f>(Table2[[#This Row],[Close Price]]-Table2[[#This Row],[50D EMA]])/Table2[[#This Row],[50D EMA]]</f>
        <v>-1.2715795378224967E-2</v>
      </c>
      <c r="U315" s="1">
        <f>(Table2[[#This Row],[Close Price]]-Table2[[#This Row],[200D EMA]])/Table2[[#This Row],[200D EMA]]</f>
        <v>5.0441310901291642E-2</v>
      </c>
      <c r="V315">
        <v>0.56670719008738502</v>
      </c>
      <c r="W315">
        <v>1112.55</v>
      </c>
      <c r="X315">
        <v>1127.2</v>
      </c>
      <c r="Y315">
        <v>1090.3</v>
      </c>
      <c r="Z315">
        <v>1133</v>
      </c>
      <c r="AA315">
        <v>1090.3</v>
      </c>
      <c r="AB315">
        <v>1133</v>
      </c>
      <c r="AC315" s="1">
        <f>(Table2[[#This Row],[Close Price]]/Table2[[#This Row],[Day Low]])-1</f>
        <v>8.6737674711250268E-3</v>
      </c>
      <c r="AD315" s="1">
        <f>(Table2[[#This Row],[Day High]]/Table2[[#This Row],[Close Price]])-1</f>
        <v>4.455533772945941E-3</v>
      </c>
      <c r="AE315" s="1">
        <f>(Table2[[#This Row],[Close Price]]/Table2[[#This Row],[Current Week Low]])-1</f>
        <v>2.9258002384664916E-2</v>
      </c>
      <c r="AF315" s="1">
        <f>(Table2[[#This Row],[Current Week High]]/Table2[[#This Row],[Close Price]])-1</f>
        <v>9.6239529495634191E-3</v>
      </c>
      <c r="AG315" s="1">
        <f>(Table2[[#This Row],[Close Price]]/Table2[[#This Row],[Current Month Low]])-1</f>
        <v>2.9258002384664916E-2</v>
      </c>
      <c r="AH315" s="1">
        <f>(Table2[[#This Row],[Current Month High]]/Table2[[#This Row],[Close Price]])-1</f>
        <v>9.6239529495634191E-3</v>
      </c>
      <c r="AI315">
        <v>24.309392265193299</v>
      </c>
      <c r="AJ315">
        <v>54.573002754820898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-0.08</v>
      </c>
      <c r="AM315" t="s">
        <v>3218</v>
      </c>
      <c r="AN315">
        <v>3.78</v>
      </c>
      <c r="AO315" t="s">
        <v>3219</v>
      </c>
      <c r="AP315">
        <v>1.8574907821332001E-2</v>
      </c>
      <c r="AQ315">
        <f>(Table2[[#This Row],[Sharpe Ratio]]-AVERAGE(Table2[Sharpe Ratio]))/_xlfn.STDEV.P(Table2[Sharpe Ratio])</f>
        <v>-0.47032865484274666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242</v>
      </c>
      <c r="AT315">
        <f>_xlfn.RANK.AVG(Table2[[#This Row],[6M Return vs Nifty Z-Score]],Table2[6M Return vs Nifty Z-Score])</f>
        <v>282</v>
      </c>
      <c r="AU315">
        <f>_xlfn.RANK.AVG(Table2[[#This Row],[Sharpe Ratio Z-Score]],Table2[Sharpe Ratio Z-Score])</f>
        <v>464</v>
      </c>
      <c r="AV315">
        <f>(Table2[[#This Row],[Rank 1Y]]+Table2[[#This Row],[Rank 6M]]+Table2[[#This Row],[Rank Sharpe]])/3</f>
        <v>329.33333333333331</v>
      </c>
    </row>
    <row r="316" spans="1:48" x14ac:dyDescent="0.3">
      <c r="A316" t="s">
        <v>627</v>
      </c>
      <c r="B316" t="s">
        <v>628</v>
      </c>
      <c r="C316" t="s">
        <v>3177</v>
      </c>
      <c r="D316" t="s">
        <v>255</v>
      </c>
      <c r="E316">
        <v>31221.940220590001</v>
      </c>
      <c r="F316">
        <v>1162.45</v>
      </c>
      <c r="G316">
        <v>-2.01487849357521</v>
      </c>
      <c r="H316">
        <f>(Table2[[#This Row],[1Y Return vs Nifty]]-AVERAGE(Table2[1Y Return vs Nifty]))/_xlfn.STDEV.P(Table2[1Y Return vs Nifty])</f>
        <v>-0.41243831402431474</v>
      </c>
      <c r="I316">
        <v>0.85923103620470798</v>
      </c>
      <c r="J316">
        <f>(Table2[[#This Row],[1M Return vs Nifty]]-AVERAGE(Table2[1M Return vs Nifty]))/_xlfn.STDEV.P(Table2[1M Return vs Nifty])</f>
        <v>0.20477995660713527</v>
      </c>
      <c r="K316">
        <v>-3.8485223797692099</v>
      </c>
      <c r="L316">
        <f>(Table2[[#This Row],[6M Return vs Nifty]]-AVERAGE(Table2[6M Return vs Nifty]))/_xlfn.STDEV.P(Table2[6M Return vs Nifty])</f>
        <v>-0.4220590097051245</v>
      </c>
      <c r="M316">
        <v>2.7111800130555701</v>
      </c>
      <c r="N316">
        <f>(Table2[[#This Row],[1W Return vs Nifty]]-AVERAGE(Table2[1W Return vs Nifty]))/_xlfn.STDEV.P(Table2[1W Return vs Nifty])</f>
        <v>-5.1406867740984241E-2</v>
      </c>
      <c r="O316">
        <v>1093.1600000000001</v>
      </c>
      <c r="P316">
        <v>1087.3576496328601</v>
      </c>
      <c r="Q316">
        <v>1108.44456538639</v>
      </c>
      <c r="R316">
        <v>75.078181652079905</v>
      </c>
      <c r="S316" s="1">
        <f>(Table2[[#This Row],[Close Price]]-Table2[[#This Row],[20D EMA]])/Table2[[#This Row],[20D EMA]]</f>
        <v>6.3385048849207759E-2</v>
      </c>
      <c r="T316" s="1">
        <f>(Table2[[#This Row],[Close Price]]-Table2[[#This Row],[50D EMA]])/Table2[[#This Row],[50D EMA]]</f>
        <v>6.9059476789899293E-2</v>
      </c>
      <c r="U316" s="1">
        <f>(Table2[[#This Row],[Close Price]]-Table2[[#This Row],[200D EMA]])/Table2[[#This Row],[200D EMA]]</f>
        <v>4.8721818212699212E-2</v>
      </c>
      <c r="V316">
        <v>0.69991005646220505</v>
      </c>
      <c r="W316">
        <v>1131.55</v>
      </c>
      <c r="X316">
        <v>1164.8</v>
      </c>
      <c r="Y316">
        <v>1075.3</v>
      </c>
      <c r="Z316">
        <v>1165</v>
      </c>
      <c r="AA316">
        <v>1075.3</v>
      </c>
      <c r="AB316">
        <v>1165</v>
      </c>
      <c r="AC316" s="1">
        <f>(Table2[[#This Row],[Close Price]]/Table2[[#This Row],[Day Low]])-1</f>
        <v>2.7307675312624458E-2</v>
      </c>
      <c r="AD316" s="1">
        <f>(Table2[[#This Row],[Day High]]/Table2[[#This Row],[Close Price]])-1</f>
        <v>2.0215923265516356E-3</v>
      </c>
      <c r="AE316" s="1">
        <f>(Table2[[#This Row],[Close Price]]/Table2[[#This Row],[Current Week Low]])-1</f>
        <v>8.1047149632660798E-2</v>
      </c>
      <c r="AF316" s="1">
        <f>(Table2[[#This Row],[Current Week High]]/Table2[[#This Row],[Close Price]])-1</f>
        <v>2.1936427373219214E-3</v>
      </c>
      <c r="AG316" s="1">
        <f>(Table2[[#This Row],[Close Price]]/Table2[[#This Row],[Current Month Low]])-1</f>
        <v>8.1047149632660798E-2</v>
      </c>
      <c r="AH316" s="1">
        <f>(Table2[[#This Row],[Current Month High]]/Table2[[#This Row],[Close Price]])-1</f>
        <v>2.1936427373219214E-3</v>
      </c>
      <c r="AI316">
        <v>30.233558432620701</v>
      </c>
      <c r="AJ316">
        <v>28.0231277533039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0.08</v>
      </c>
      <c r="AM316" t="s">
        <v>3219</v>
      </c>
      <c r="AN316">
        <v>8.44</v>
      </c>
      <c r="AO316" t="s">
        <v>3219</v>
      </c>
      <c r="AP316">
        <v>0.16777229340024899</v>
      </c>
      <c r="AQ316">
        <f>(Table2[[#This Row],[Sharpe Ratio]]-AVERAGE(Table2[Sharpe Ratio]))/_xlfn.STDEV.P(Table2[Sharpe Ratio])</f>
        <v>1.2614350306144064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454</v>
      </c>
      <c r="AT316">
        <f>_xlfn.RANK.AVG(Table2[[#This Row],[6M Return vs Nifty Z-Score]],Table2[6M Return vs Nifty Z-Score])</f>
        <v>463</v>
      </c>
      <c r="AU316">
        <f>_xlfn.RANK.AVG(Table2[[#This Row],[Sharpe Ratio Z-Score]],Table2[Sharpe Ratio Z-Score])</f>
        <v>75</v>
      </c>
      <c r="AV316">
        <f>(Table2[[#This Row],[Rank 1Y]]+Table2[[#This Row],[Rank 6M]]+Table2[[#This Row],[Rank Sharpe]])/3</f>
        <v>330.66666666666669</v>
      </c>
    </row>
    <row r="317" spans="1:48" x14ac:dyDescent="0.3">
      <c r="A317" t="s">
        <v>1614</v>
      </c>
      <c r="B317" t="s">
        <v>1615</v>
      </c>
      <c r="C317" t="s">
        <v>3181</v>
      </c>
      <c r="D317" t="s">
        <v>271</v>
      </c>
      <c r="E317">
        <v>6040.3734791699999</v>
      </c>
      <c r="F317">
        <v>2695.7</v>
      </c>
      <c r="G317">
        <v>-1.4244098882796501</v>
      </c>
      <c r="H317">
        <f>(Table2[[#This Row],[1Y Return vs Nifty]]-AVERAGE(Table2[1Y Return vs Nifty]))/_xlfn.STDEV.P(Table2[1Y Return vs Nifty])</f>
        <v>-0.40090988945551054</v>
      </c>
      <c r="I317">
        <v>-12.705875125612399</v>
      </c>
      <c r="J317">
        <f>(Table2[[#This Row],[1M Return vs Nifty]]-AVERAGE(Table2[1M Return vs Nifty]))/_xlfn.STDEV.P(Table2[1M Return vs Nifty])</f>
        <v>-1.2568437902224305</v>
      </c>
      <c r="K317">
        <v>1.3835907245755901</v>
      </c>
      <c r="L317">
        <f>(Table2[[#This Row],[6M Return vs Nifty]]-AVERAGE(Table2[6M Return vs Nifty]))/_xlfn.STDEV.P(Table2[6M Return vs Nifty])</f>
        <v>-0.26717821225309091</v>
      </c>
      <c r="M317">
        <v>2.8935450075109999</v>
      </c>
      <c r="N317">
        <f>(Table2[[#This Row],[1W Return vs Nifty]]-AVERAGE(Table2[1W Return vs Nifty]))/_xlfn.STDEV.P(Table2[1W Return vs Nifty])</f>
        <v>-1.4624701863879827E-2</v>
      </c>
      <c r="O317">
        <v>2679.49</v>
      </c>
      <c r="P317">
        <v>2872.86345128327</v>
      </c>
      <c r="Q317">
        <v>2765.9914932219599</v>
      </c>
      <c r="R317">
        <v>54.138774051997402</v>
      </c>
      <c r="S317" s="1">
        <f>(Table2[[#This Row],[Close Price]]-Table2[[#This Row],[20D EMA]])/Table2[[#This Row],[20D EMA]]</f>
        <v>6.0496587037085553E-3</v>
      </c>
      <c r="T317" s="1">
        <f>(Table2[[#This Row],[Close Price]]-Table2[[#This Row],[50D EMA]])/Table2[[#This Row],[50D EMA]]</f>
        <v>-6.1667898348643627E-2</v>
      </c>
      <c r="U317" s="1">
        <f>(Table2[[#This Row],[Close Price]]-Table2[[#This Row],[200D EMA]])/Table2[[#This Row],[200D EMA]]</f>
        <v>-2.5412765510743191E-2</v>
      </c>
      <c r="V317">
        <v>0.97814431658075296</v>
      </c>
      <c r="W317">
        <v>2650</v>
      </c>
      <c r="X317">
        <v>2733.6</v>
      </c>
      <c r="Y317">
        <v>2505.5</v>
      </c>
      <c r="Z317">
        <v>2733.6</v>
      </c>
      <c r="AA317">
        <v>2505.5</v>
      </c>
      <c r="AB317">
        <v>2733.6</v>
      </c>
      <c r="AC317" s="1">
        <f>(Table2[[#This Row],[Close Price]]/Table2[[#This Row],[Day Low]])-1</f>
        <v>1.7245283018867852E-2</v>
      </c>
      <c r="AD317" s="1">
        <f>(Table2[[#This Row],[Day High]]/Table2[[#This Row],[Close Price]])-1</f>
        <v>1.4059427977890726E-2</v>
      </c>
      <c r="AE317" s="1">
        <f>(Table2[[#This Row],[Close Price]]/Table2[[#This Row],[Current Week Low]])-1</f>
        <v>7.5912991418878306E-2</v>
      </c>
      <c r="AF317" s="1">
        <f>(Table2[[#This Row],[Current Week High]]/Table2[[#This Row],[Close Price]])-1</f>
        <v>1.4059427977890726E-2</v>
      </c>
      <c r="AG317" s="1">
        <f>(Table2[[#This Row],[Close Price]]/Table2[[#This Row],[Current Month Low]])-1</f>
        <v>7.5912991418878306E-2</v>
      </c>
      <c r="AH317" s="1">
        <f>(Table2[[#This Row],[Current Month High]]/Table2[[#This Row],[Close Price]])-1</f>
        <v>1.4059427977890726E-2</v>
      </c>
      <c r="AI317">
        <v>45.899024372148197</v>
      </c>
      <c r="AJ317">
        <v>75.902120717781401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-0.21</v>
      </c>
      <c r="AM317" t="s">
        <v>3218</v>
      </c>
      <c r="AN317">
        <v>5.44</v>
      </c>
      <c r="AO317" t="s">
        <v>3219</v>
      </c>
      <c r="AP317">
        <v>0.119902832120268</v>
      </c>
      <c r="AQ317">
        <f>(Table2[[#This Row],[Sharpe Ratio]]-AVERAGE(Table2[Sharpe Ratio]))/_xlfn.STDEV.P(Table2[Sharpe Ratio])</f>
        <v>0.7058046865208788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446</v>
      </c>
      <c r="AT317">
        <f>_xlfn.RANK.AVG(Table2[[#This Row],[6M Return vs Nifty Z-Score]],Table2[6M Return vs Nifty Z-Score])</f>
        <v>381</v>
      </c>
      <c r="AU317">
        <f>_xlfn.RANK.AVG(Table2[[#This Row],[Sharpe Ratio Z-Score]],Table2[Sharpe Ratio Z-Score])</f>
        <v>165</v>
      </c>
      <c r="AV317">
        <f>(Table2[[#This Row],[Rank 1Y]]+Table2[[#This Row],[Rank 6M]]+Table2[[#This Row],[Rank Sharpe]])/3</f>
        <v>330.66666666666669</v>
      </c>
    </row>
    <row r="318" spans="1:48" x14ac:dyDescent="0.3">
      <c r="A318" t="s">
        <v>793</v>
      </c>
      <c r="B318" t="s">
        <v>794</v>
      </c>
      <c r="C318" t="s">
        <v>3171</v>
      </c>
      <c r="D318" t="s">
        <v>285</v>
      </c>
      <c r="E318">
        <v>20529.235079919999</v>
      </c>
      <c r="F318">
        <v>207.55</v>
      </c>
      <c r="G318">
        <v>31.2384207987838</v>
      </c>
      <c r="H318">
        <f>(Table2[[#This Row],[1Y Return vs Nifty]]-AVERAGE(Table2[1Y Return vs Nifty]))/_xlfn.STDEV.P(Table2[1Y Return vs Nifty])</f>
        <v>0.23680560702029538</v>
      </c>
      <c r="I318">
        <v>-3.2737122053018299</v>
      </c>
      <c r="J318">
        <f>(Table2[[#This Row],[1M Return vs Nifty]]-AVERAGE(Table2[1M Return vs Nifty]))/_xlfn.STDEV.P(Table2[1M Return vs Nifty])</f>
        <v>-0.24053966817311956</v>
      </c>
      <c r="K318">
        <v>3.0880268631207999</v>
      </c>
      <c r="L318">
        <f>(Table2[[#This Row],[6M Return vs Nifty]]-AVERAGE(Table2[6M Return vs Nifty]))/_xlfn.STDEV.P(Table2[6M Return vs Nifty])</f>
        <v>-0.21672356360936579</v>
      </c>
      <c r="M318">
        <v>7.2525953755078696</v>
      </c>
      <c r="N318">
        <f>(Table2[[#This Row],[1W Return vs Nifty]]-AVERAGE(Table2[1W Return vs Nifty]))/_xlfn.STDEV.P(Table2[1W Return vs Nifty])</f>
        <v>0.86457535613573855</v>
      </c>
      <c r="O318">
        <v>203.76</v>
      </c>
      <c r="P318">
        <v>214.11605360949099</v>
      </c>
      <c r="Q318">
        <v>213.90931771663901</v>
      </c>
      <c r="R318">
        <v>57.320073389752899</v>
      </c>
      <c r="S318" s="1">
        <f>(Table2[[#This Row],[Close Price]]-Table2[[#This Row],[20D EMA]])/Table2[[#This Row],[20D EMA]]</f>
        <v>1.8600314095013844E-2</v>
      </c>
      <c r="T318" s="1">
        <f>(Table2[[#This Row],[Close Price]]-Table2[[#This Row],[50D EMA]])/Table2[[#This Row],[50D EMA]]</f>
        <v>-3.0665863202701628E-2</v>
      </c>
      <c r="U318" s="1">
        <f>(Table2[[#This Row],[Close Price]]-Table2[[#This Row],[200D EMA]])/Table2[[#This Row],[200D EMA]]</f>
        <v>-2.9729035576949701E-2</v>
      </c>
      <c r="V318">
        <v>1.5323062621635199</v>
      </c>
      <c r="W318">
        <v>206.8</v>
      </c>
      <c r="X318">
        <v>212.69</v>
      </c>
      <c r="Y318">
        <v>199.2</v>
      </c>
      <c r="Z318">
        <v>218.2</v>
      </c>
      <c r="AA318">
        <v>199.2</v>
      </c>
      <c r="AB318">
        <v>218.2</v>
      </c>
      <c r="AC318" s="1">
        <f>(Table2[[#This Row],[Close Price]]/Table2[[#This Row],[Day Low]])-1</f>
        <v>3.6266924564796188E-3</v>
      </c>
      <c r="AD318" s="1">
        <f>(Table2[[#This Row],[Day High]]/Table2[[#This Row],[Close Price]])-1</f>
        <v>2.4765116839315704E-2</v>
      </c>
      <c r="AE318" s="1">
        <f>(Table2[[#This Row],[Close Price]]/Table2[[#This Row],[Current Week Low]])-1</f>
        <v>4.1917670682731112E-2</v>
      </c>
      <c r="AF318" s="1">
        <f>(Table2[[#This Row],[Current Week High]]/Table2[[#This Row],[Close Price]])-1</f>
        <v>5.1312936641773055E-2</v>
      </c>
      <c r="AG318" s="1">
        <f>(Table2[[#This Row],[Close Price]]/Table2[[#This Row],[Current Month Low]])-1</f>
        <v>4.1917670682731112E-2</v>
      </c>
      <c r="AH318" s="1">
        <f>(Table2[[#This Row],[Current Month High]]/Table2[[#This Row],[Close Price]])-1</f>
        <v>5.1312936641773055E-2</v>
      </c>
      <c r="AI318">
        <v>37.027222356058701</v>
      </c>
      <c r="AJ318">
        <v>50.453062703878203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-0.12</v>
      </c>
      <c r="AM318" t="s">
        <v>3218</v>
      </c>
      <c r="AN318">
        <v>9</v>
      </c>
      <c r="AO318" t="s">
        <v>3219</v>
      </c>
      <c r="AP318">
        <v>4.4757297531472E-2</v>
      </c>
      <c r="AQ318">
        <f>(Table2[[#This Row],[Sharpe Ratio]]-AVERAGE(Table2[Sharpe Ratio]))/_xlfn.STDEV.P(Table2[Sharpe Ratio])</f>
        <v>-0.16642445757700919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231</v>
      </c>
      <c r="AT318">
        <f>_xlfn.RANK.AVG(Table2[[#This Row],[6M Return vs Nifty Z-Score]],Table2[6M Return vs Nifty Z-Score])</f>
        <v>366</v>
      </c>
      <c r="AU318">
        <f>_xlfn.RANK.AVG(Table2[[#This Row],[Sharpe Ratio Z-Score]],Table2[Sharpe Ratio Z-Score])</f>
        <v>397</v>
      </c>
      <c r="AV318">
        <f>(Table2[[#This Row],[Rank 1Y]]+Table2[[#This Row],[Rank 6M]]+Table2[[#This Row],[Rank Sharpe]])/3</f>
        <v>331.33333333333331</v>
      </c>
    </row>
    <row r="319" spans="1:48" x14ac:dyDescent="0.3">
      <c r="A319" t="s">
        <v>129</v>
      </c>
      <c r="B319" t="s">
        <v>130</v>
      </c>
      <c r="C319" t="s">
        <v>3186</v>
      </c>
      <c r="D319" t="s">
        <v>131</v>
      </c>
      <c r="E319">
        <v>209894.05611027</v>
      </c>
      <c r="F319">
        <v>847.95</v>
      </c>
      <c r="G319">
        <v>12.174856122315299</v>
      </c>
      <c r="H319">
        <f>(Table2[[#This Row],[1Y Return vs Nifty]]-AVERAGE(Table2[1Y Return vs Nifty]))/_xlfn.STDEV.P(Table2[1Y Return vs Nifty])</f>
        <v>-0.13539515931033805</v>
      </c>
      <c r="I319">
        <v>0.83644394889921303</v>
      </c>
      <c r="J319">
        <f>(Table2[[#This Row],[1M Return vs Nifty]]-AVERAGE(Table2[1M Return vs Nifty]))/_xlfn.STDEV.P(Table2[1M Return vs Nifty])</f>
        <v>0.2023246755699297</v>
      </c>
      <c r="K319">
        <v>-0.668962877219064</v>
      </c>
      <c r="L319">
        <f>(Table2[[#This Row],[6M Return vs Nifty]]-AVERAGE(Table2[6M Return vs Nifty]))/_xlfn.STDEV.P(Table2[6M Return vs Nifty])</f>
        <v>-0.32793781976138647</v>
      </c>
      <c r="M319">
        <v>1.71829227532142</v>
      </c>
      <c r="N319">
        <f>(Table2[[#This Row],[1W Return vs Nifty]]-AVERAGE(Table2[1W Return vs Nifty]))/_xlfn.STDEV.P(Table2[1W Return vs Nifty])</f>
        <v>-0.25166767752926916</v>
      </c>
      <c r="O319">
        <v>816.26</v>
      </c>
      <c r="P319">
        <v>823.35747463047198</v>
      </c>
      <c r="Q319">
        <v>808.44348863086896</v>
      </c>
      <c r="R319">
        <v>70.364406847034004</v>
      </c>
      <c r="S319" s="1">
        <f>(Table2[[#This Row],[Close Price]]-Table2[[#This Row],[20D EMA]])/Table2[[#This Row],[20D EMA]]</f>
        <v>3.8823414108249889E-2</v>
      </c>
      <c r="T319" s="1">
        <f>(Table2[[#This Row],[Close Price]]-Table2[[#This Row],[50D EMA]])/Table2[[#This Row],[50D EMA]]</f>
        <v>2.9868588222345758E-2</v>
      </c>
      <c r="U319" s="1">
        <f>(Table2[[#This Row],[Close Price]]-Table2[[#This Row],[200D EMA]])/Table2[[#This Row],[200D EMA]]</f>
        <v>4.8867375301688595E-2</v>
      </c>
      <c r="V319">
        <v>1.06408523659328</v>
      </c>
      <c r="W319">
        <v>840.95</v>
      </c>
      <c r="X319">
        <v>853</v>
      </c>
      <c r="Y319">
        <v>822.25</v>
      </c>
      <c r="Z319">
        <v>862</v>
      </c>
      <c r="AA319">
        <v>822.25</v>
      </c>
      <c r="AB319">
        <v>862</v>
      </c>
      <c r="AC319" s="1">
        <f>(Table2[[#This Row],[Close Price]]/Table2[[#This Row],[Day Low]])-1</f>
        <v>8.3239193768951392E-3</v>
      </c>
      <c r="AD319" s="1">
        <f>(Table2[[#This Row],[Day High]]/Table2[[#This Row],[Close Price]])-1</f>
        <v>5.9555398313579921E-3</v>
      </c>
      <c r="AE319" s="1">
        <f>(Table2[[#This Row],[Close Price]]/Table2[[#This Row],[Current Week Low]])-1</f>
        <v>3.125570082091822E-2</v>
      </c>
      <c r="AF319" s="1">
        <f>(Table2[[#This Row],[Current Week High]]/Table2[[#This Row],[Close Price]])-1</f>
        <v>1.6569373194174064E-2</v>
      </c>
      <c r="AG319" s="1">
        <f>(Table2[[#This Row],[Close Price]]/Table2[[#This Row],[Current Month Low]])-1</f>
        <v>3.125570082091822E-2</v>
      </c>
      <c r="AH319" s="1">
        <f>(Table2[[#This Row],[Current Month High]]/Table2[[#This Row],[Close Price]])-1</f>
        <v>1.6569373194174064E-2</v>
      </c>
      <c r="AI319">
        <v>14.1105017984551</v>
      </c>
      <c r="AJ319">
        <v>33.999683944374198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-0.04</v>
      </c>
      <c r="AM319" t="s">
        <v>3218</v>
      </c>
      <c r="AN319">
        <v>11.18</v>
      </c>
      <c r="AO319" t="s">
        <v>3219</v>
      </c>
      <c r="AP319">
        <v>9.6757639017343994E-2</v>
      </c>
      <c r="AQ319">
        <f>(Table2[[#This Row],[Sharpe Ratio]]-AVERAGE(Table2[Sharpe Ratio]))/_xlfn.STDEV.P(Table2[Sharpe Ratio])</f>
        <v>0.43715383347133896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349</v>
      </c>
      <c r="AT319">
        <f>_xlfn.RANK.AVG(Table2[[#This Row],[6M Return vs Nifty Z-Score]],Table2[6M Return vs Nifty Z-Score])</f>
        <v>410</v>
      </c>
      <c r="AU319">
        <f>_xlfn.RANK.AVG(Table2[[#This Row],[Sharpe Ratio Z-Score]],Table2[Sharpe Ratio Z-Score])</f>
        <v>236</v>
      </c>
      <c r="AV319">
        <f>(Table2[[#This Row],[Rank 1Y]]+Table2[[#This Row],[Rank 6M]]+Table2[[#This Row],[Rank Sharpe]])/3</f>
        <v>331.66666666666669</v>
      </c>
    </row>
    <row r="320" spans="1:48" x14ac:dyDescent="0.3">
      <c r="A320" t="s">
        <v>1374</v>
      </c>
      <c r="B320" t="s">
        <v>1375</v>
      </c>
      <c r="C320" t="s">
        <v>3177</v>
      </c>
      <c r="D320" t="s">
        <v>51</v>
      </c>
      <c r="E320">
        <v>8466.1243680000007</v>
      </c>
      <c r="F320">
        <v>520</v>
      </c>
      <c r="G320">
        <v>10.9310820756266</v>
      </c>
      <c r="H320">
        <f>(Table2[[#This Row],[1Y Return vs Nifty]]-AVERAGE(Table2[1Y Return vs Nifty]))/_xlfn.STDEV.P(Table2[1Y Return vs Nifty])</f>
        <v>-0.15967884712928612</v>
      </c>
      <c r="I320">
        <v>-7.6486609549005502</v>
      </c>
      <c r="J320">
        <f>(Table2[[#This Row],[1M Return vs Nifty]]-AVERAGE(Table2[1M Return vs Nifty]))/_xlfn.STDEV.P(Table2[1M Return vs Nifty])</f>
        <v>-0.71193509311826642</v>
      </c>
      <c r="K320">
        <v>10.9691639955453</v>
      </c>
      <c r="L320">
        <f>(Table2[[#This Row],[6M Return vs Nifty]]-AVERAGE(Table2[6M Return vs Nifty]))/_xlfn.STDEV.P(Table2[6M Return vs Nifty])</f>
        <v>1.6573534437905064E-2</v>
      </c>
      <c r="M320">
        <v>0.23238478451995201</v>
      </c>
      <c r="N320">
        <f>(Table2[[#This Row],[1W Return vs Nifty]]-AVERAGE(Table2[1W Return vs Nifty]))/_xlfn.STDEV.P(Table2[1W Return vs Nifty])</f>
        <v>-0.55136826408043071</v>
      </c>
      <c r="O320">
        <v>511.69</v>
      </c>
      <c r="P320">
        <v>519.542695888509</v>
      </c>
      <c r="Q320">
        <v>488.75533757389599</v>
      </c>
      <c r="R320">
        <v>62.759287052148998</v>
      </c>
      <c r="S320" s="1">
        <f>(Table2[[#This Row],[Close Price]]-Table2[[#This Row],[20D EMA]])/Table2[[#This Row],[20D EMA]]</f>
        <v>1.6240301745197291E-2</v>
      </c>
      <c r="T320" s="1">
        <f>(Table2[[#This Row],[Close Price]]-Table2[[#This Row],[50D EMA]])/Table2[[#This Row],[50D EMA]]</f>
        <v>8.8020506324110333E-4</v>
      </c>
      <c r="U320" s="1">
        <f>(Table2[[#This Row],[Close Price]]-Table2[[#This Row],[200D EMA]])/Table2[[#This Row],[200D EMA]]</f>
        <v>6.3926999920241409E-2</v>
      </c>
      <c r="V320">
        <v>0.116297138862465</v>
      </c>
      <c r="W320">
        <v>517</v>
      </c>
      <c r="X320">
        <v>526.5</v>
      </c>
      <c r="Y320">
        <v>504.8</v>
      </c>
      <c r="Z320">
        <v>526.5</v>
      </c>
      <c r="AA320">
        <v>504.8</v>
      </c>
      <c r="AB320">
        <v>526.5</v>
      </c>
      <c r="AC320" s="1">
        <f>(Table2[[#This Row],[Close Price]]/Table2[[#This Row],[Day Low]])-1</f>
        <v>5.8027079303675233E-3</v>
      </c>
      <c r="AD320" s="1">
        <f>(Table2[[#This Row],[Day High]]/Table2[[#This Row],[Close Price]])-1</f>
        <v>1.2499999999999956E-2</v>
      </c>
      <c r="AE320" s="1">
        <f>(Table2[[#This Row],[Close Price]]/Table2[[#This Row],[Current Week Low]])-1</f>
        <v>3.0110935023771823E-2</v>
      </c>
      <c r="AF320" s="1">
        <f>(Table2[[#This Row],[Current Week High]]/Table2[[#This Row],[Close Price]])-1</f>
        <v>1.2499999999999956E-2</v>
      </c>
      <c r="AG320" s="1">
        <f>(Table2[[#This Row],[Close Price]]/Table2[[#This Row],[Current Month Low]])-1</f>
        <v>3.0110935023771823E-2</v>
      </c>
      <c r="AH320" s="1">
        <f>(Table2[[#This Row],[Current Month High]]/Table2[[#This Row],[Close Price]])-1</f>
        <v>1.2499999999999956E-2</v>
      </c>
      <c r="AI320">
        <v>26.701923076922998</v>
      </c>
      <c r="AJ320">
        <v>37.493389740877802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-0.09</v>
      </c>
      <c r="AM320" t="s">
        <v>3218</v>
      </c>
      <c r="AN320">
        <v>4.8099999999999996</v>
      </c>
      <c r="AO320" t="s">
        <v>3219</v>
      </c>
      <c r="AP320">
        <v>5.6104311110707003E-2</v>
      </c>
      <c r="AQ320">
        <f>(Table2[[#This Row],[Sharpe Ratio]]-AVERAGE(Table2[Sharpe Ratio]))/_xlfn.STDEV.P(Table2[Sharpe Ratio])</f>
        <v>-3.4717417412324474E-2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357</v>
      </c>
      <c r="AT320">
        <f>_xlfn.RANK.AVG(Table2[[#This Row],[6M Return vs Nifty Z-Score]],Table2[6M Return vs Nifty Z-Score])</f>
        <v>272</v>
      </c>
      <c r="AU320">
        <f>_xlfn.RANK.AVG(Table2[[#This Row],[Sharpe Ratio Z-Score]],Table2[Sharpe Ratio Z-Score])</f>
        <v>367</v>
      </c>
      <c r="AV320">
        <f>(Table2[[#This Row],[Rank 1Y]]+Table2[[#This Row],[Rank 6M]]+Table2[[#This Row],[Rank Sharpe]])/3</f>
        <v>332</v>
      </c>
    </row>
    <row r="321" spans="1:48" x14ac:dyDescent="0.3">
      <c r="A321" t="s">
        <v>437</v>
      </c>
      <c r="B321" t="s">
        <v>438</v>
      </c>
      <c r="C321" t="s">
        <v>3181</v>
      </c>
      <c r="D321" t="s">
        <v>271</v>
      </c>
      <c r="E321">
        <v>53300.6946054</v>
      </c>
      <c r="F321">
        <v>4822.1499999999996</v>
      </c>
      <c r="G321">
        <v>60.127562396552896</v>
      </c>
      <c r="H321">
        <f>(Table2[[#This Row],[1Y Return vs Nifty]]-AVERAGE(Table2[1Y Return vs Nifty]))/_xlfn.STDEV.P(Table2[1Y Return vs Nifty])</f>
        <v>0.80084285943387368</v>
      </c>
      <c r="I321">
        <v>-4.2551819792571797</v>
      </c>
      <c r="J321">
        <f>(Table2[[#This Row],[1M Return vs Nifty]]-AVERAGE(Table2[1M Return vs Nifty]))/_xlfn.STDEV.P(Table2[1M Return vs Nifty])</f>
        <v>-0.34629184668879598</v>
      </c>
      <c r="K321">
        <v>-20.427321205089299</v>
      </c>
      <c r="L321">
        <f>(Table2[[#This Row],[6M Return vs Nifty]]-AVERAGE(Table2[6M Return vs Nifty]))/_xlfn.STDEV.P(Table2[6M Return vs Nifty])</f>
        <v>-0.91282393233841719</v>
      </c>
      <c r="M321">
        <v>3.4785146462646699</v>
      </c>
      <c r="N321">
        <f>(Table2[[#This Row],[1W Return vs Nifty]]-AVERAGE(Table2[1W Return vs Nifty]))/_xlfn.STDEV.P(Table2[1W Return vs Nifty])</f>
        <v>0.10336093649812494</v>
      </c>
      <c r="O321">
        <v>4769.45</v>
      </c>
      <c r="P321">
        <v>4876.98921341397</v>
      </c>
      <c r="Q321">
        <v>4550.17287800138</v>
      </c>
      <c r="R321">
        <v>50.707478007082898</v>
      </c>
      <c r="S321" s="1">
        <f>(Table2[[#This Row],[Close Price]]-Table2[[#This Row],[20D EMA]])/Table2[[#This Row],[20D EMA]]</f>
        <v>1.104949207979952E-2</v>
      </c>
      <c r="T321" s="1">
        <f>(Table2[[#This Row],[Close Price]]-Table2[[#This Row],[50D EMA]])/Table2[[#This Row],[50D EMA]]</f>
        <v>-1.1244481177677658E-2</v>
      </c>
      <c r="U321" s="1">
        <f>(Table2[[#This Row],[Close Price]]-Table2[[#This Row],[200D EMA]])/Table2[[#This Row],[200D EMA]]</f>
        <v>5.9772920566060553E-2</v>
      </c>
      <c r="V321">
        <v>1.4645087089898201</v>
      </c>
      <c r="W321">
        <v>4686.05</v>
      </c>
      <c r="X321">
        <v>4842.25</v>
      </c>
      <c r="Y321">
        <v>4555</v>
      </c>
      <c r="Z321">
        <v>4844</v>
      </c>
      <c r="AA321">
        <v>4555</v>
      </c>
      <c r="AB321">
        <v>4844</v>
      </c>
      <c r="AC321" s="1">
        <f>(Table2[[#This Row],[Close Price]]/Table2[[#This Row],[Day Low]])-1</f>
        <v>2.9043650835991919E-2</v>
      </c>
      <c r="AD321" s="1">
        <f>(Table2[[#This Row],[Day High]]/Table2[[#This Row],[Close Price]])-1</f>
        <v>4.168265192912024E-3</v>
      </c>
      <c r="AE321" s="1">
        <f>(Table2[[#This Row],[Close Price]]/Table2[[#This Row],[Current Week Low]])-1</f>
        <v>5.8649835345773838E-2</v>
      </c>
      <c r="AF321" s="1">
        <f>(Table2[[#This Row],[Current Week High]]/Table2[[#This Row],[Close Price]])-1</f>
        <v>4.5311738539863811E-3</v>
      </c>
      <c r="AG321" s="1">
        <f>(Table2[[#This Row],[Close Price]]/Table2[[#This Row],[Current Month Low]])-1</f>
        <v>5.8649835345773838E-2</v>
      </c>
      <c r="AH321" s="1">
        <f>(Table2[[#This Row],[Current Month High]]/Table2[[#This Row],[Close Price]])-1</f>
        <v>4.5311738539863811E-3</v>
      </c>
      <c r="AI321">
        <v>21.106767728088101</v>
      </c>
      <c r="AJ321">
        <v>83.282022044849796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0.05</v>
      </c>
      <c r="AM321" t="s">
        <v>3219</v>
      </c>
      <c r="AN321">
        <v>-5.43</v>
      </c>
      <c r="AO321" t="s">
        <v>3218</v>
      </c>
      <c r="AP321">
        <v>0.10161214911236099</v>
      </c>
      <c r="AQ321">
        <f>(Table2[[#This Row],[Sharpe Ratio]]-AVERAGE(Table2[Sharpe Ratio]))/_xlfn.STDEV.P(Table2[Sharpe Ratio])</f>
        <v>0.49350109626428407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119</v>
      </c>
      <c r="AT321">
        <f>_xlfn.RANK.AVG(Table2[[#This Row],[6M Return vs Nifty Z-Score]],Table2[6M Return vs Nifty Z-Score])</f>
        <v>659</v>
      </c>
      <c r="AU321">
        <f>_xlfn.RANK.AVG(Table2[[#This Row],[Sharpe Ratio Z-Score]],Table2[Sharpe Ratio Z-Score])</f>
        <v>222</v>
      </c>
      <c r="AV321">
        <f>(Table2[[#This Row],[Rank 1Y]]+Table2[[#This Row],[Rank 6M]]+Table2[[#This Row],[Rank Sharpe]])/3</f>
        <v>333.33333333333331</v>
      </c>
    </row>
    <row r="322" spans="1:48" x14ac:dyDescent="0.3">
      <c r="A322" t="s">
        <v>747</v>
      </c>
      <c r="B322" t="s">
        <v>748</v>
      </c>
      <c r="C322" t="s">
        <v>3173</v>
      </c>
      <c r="D322" t="s">
        <v>575</v>
      </c>
      <c r="E322">
        <v>23756.132652675002</v>
      </c>
      <c r="F322">
        <v>914.25</v>
      </c>
      <c r="G322">
        <v>-7.2544618515277604</v>
      </c>
      <c r="H322">
        <f>(Table2[[#This Row],[1Y Return vs Nifty]]-AVERAGE(Table2[1Y Return vs Nifty]))/_xlfn.STDEV.P(Table2[1Y Return vs Nifty])</f>
        <v>-0.51473696457472384</v>
      </c>
      <c r="I322">
        <v>-10.258049533990301</v>
      </c>
      <c r="J322">
        <f>(Table2[[#This Row],[1M Return vs Nifty]]-AVERAGE(Table2[1M Return vs Nifty]))/_xlfn.STDEV.P(Table2[1M Return vs Nifty])</f>
        <v>-0.99309354970586616</v>
      </c>
      <c r="K322">
        <v>24.256584889365001</v>
      </c>
      <c r="L322">
        <f>(Table2[[#This Row],[6M Return vs Nifty]]-AVERAGE(Table2[6M Return vs Nifty]))/_xlfn.STDEV.P(Table2[6M Return vs Nifty])</f>
        <v>0.40990722258135359</v>
      </c>
      <c r="M322">
        <v>1.36552400752048</v>
      </c>
      <c r="N322">
        <f>(Table2[[#This Row],[1W Return vs Nifty]]-AVERAGE(Table2[1W Return vs Nifty]))/_xlfn.STDEV.P(Table2[1W Return vs Nifty])</f>
        <v>-0.32281938611884842</v>
      </c>
      <c r="O322">
        <v>902.11</v>
      </c>
      <c r="P322">
        <v>920.501318710855</v>
      </c>
      <c r="Q322">
        <v>851.86221032538299</v>
      </c>
      <c r="R322">
        <v>60.4089824109994</v>
      </c>
      <c r="S322" s="1">
        <f>(Table2[[#This Row],[Close Price]]-Table2[[#This Row],[20D EMA]])/Table2[[#This Row],[20D EMA]]</f>
        <v>1.3457338905454974E-2</v>
      </c>
      <c r="T322" s="1">
        <f>(Table2[[#This Row],[Close Price]]-Table2[[#This Row],[50D EMA]])/Table2[[#This Row],[50D EMA]]</f>
        <v>-6.791211032277345E-3</v>
      </c>
      <c r="U322" s="1">
        <f>(Table2[[#This Row],[Close Price]]-Table2[[#This Row],[200D EMA]])/Table2[[#This Row],[200D EMA]]</f>
        <v>7.3236949495373141E-2</v>
      </c>
      <c r="V322">
        <v>0.49896214139593997</v>
      </c>
      <c r="W322">
        <v>896</v>
      </c>
      <c r="X322">
        <v>918.7</v>
      </c>
      <c r="Y322">
        <v>867.85</v>
      </c>
      <c r="Z322">
        <v>918.7</v>
      </c>
      <c r="AA322">
        <v>867.85</v>
      </c>
      <c r="AB322">
        <v>918.7</v>
      </c>
      <c r="AC322" s="1">
        <f>(Table2[[#This Row],[Close Price]]/Table2[[#This Row],[Day Low]])-1</f>
        <v>2.0368303571428603E-2</v>
      </c>
      <c r="AD322" s="1">
        <f>(Table2[[#This Row],[Day High]]/Table2[[#This Row],[Close Price]])-1</f>
        <v>4.8673776319387851E-3</v>
      </c>
      <c r="AE322" s="1">
        <f>(Table2[[#This Row],[Close Price]]/Table2[[#This Row],[Current Week Low]])-1</f>
        <v>5.3465460621074934E-2</v>
      </c>
      <c r="AF322" s="1">
        <f>(Table2[[#This Row],[Current Week High]]/Table2[[#This Row],[Close Price]])-1</f>
        <v>4.8673776319387851E-3</v>
      </c>
      <c r="AG322" s="1">
        <f>(Table2[[#This Row],[Close Price]]/Table2[[#This Row],[Current Month Low]])-1</f>
        <v>5.3465460621074934E-2</v>
      </c>
      <c r="AH322" s="1">
        <f>(Table2[[#This Row],[Current Month High]]/Table2[[#This Row],[Close Price]])-1</f>
        <v>4.8673776319387851E-3</v>
      </c>
      <c r="AI322">
        <v>31.495761553185599</v>
      </c>
      <c r="AJ322">
        <v>51.365894039735103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-0.22</v>
      </c>
      <c r="AM322" t="s">
        <v>3218</v>
      </c>
      <c r="AN322">
        <v>1.1299999999999999</v>
      </c>
      <c r="AO322" t="s">
        <v>3219</v>
      </c>
      <c r="AP322">
        <v>6.5353317102354994E-2</v>
      </c>
      <c r="AQ322">
        <f>(Table2[[#This Row],[Sharpe Ratio]]-AVERAGE(Table2[Sharpe Ratio]))/_xlfn.STDEV.P(Table2[Sharpe Ratio])</f>
        <v>7.2637632012717085E-2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495</v>
      </c>
      <c r="AT322">
        <f>_xlfn.RANK.AVG(Table2[[#This Row],[6M Return vs Nifty Z-Score]],Table2[6M Return vs Nifty Z-Score])</f>
        <v>172</v>
      </c>
      <c r="AU322">
        <f>_xlfn.RANK.AVG(Table2[[#This Row],[Sharpe Ratio Z-Score]],Table2[Sharpe Ratio Z-Score])</f>
        <v>333</v>
      </c>
      <c r="AV322">
        <f>(Table2[[#This Row],[Rank 1Y]]+Table2[[#This Row],[Rank 6M]]+Table2[[#This Row],[Rank Sharpe]])/3</f>
        <v>333.33333333333331</v>
      </c>
    </row>
    <row r="323" spans="1:48" x14ac:dyDescent="0.3">
      <c r="A323" t="s">
        <v>547</v>
      </c>
      <c r="B323" t="s">
        <v>548</v>
      </c>
      <c r="C323" t="s">
        <v>3177</v>
      </c>
      <c r="D323" t="s">
        <v>51</v>
      </c>
      <c r="E323">
        <v>37766.409891479998</v>
      </c>
      <c r="F323">
        <v>1488.6</v>
      </c>
      <c r="G323">
        <v>13.250308896879201</v>
      </c>
      <c r="H323">
        <f>(Table2[[#This Row],[1Y Return vs Nifty]]-AVERAGE(Table2[1Y Return vs Nifty]))/_xlfn.STDEV.P(Table2[1Y Return vs Nifty])</f>
        <v>-0.11439780893865288</v>
      </c>
      <c r="I323">
        <v>-8.5128625395361901</v>
      </c>
      <c r="J323">
        <f>(Table2[[#This Row],[1M Return vs Nifty]]-AVERAGE(Table2[1M Return vs Nifty]))/_xlfn.STDEV.P(Table2[1M Return vs Nifty])</f>
        <v>-0.80505176637414222</v>
      </c>
      <c r="K323">
        <v>18.793485361727999</v>
      </c>
      <c r="L323">
        <f>(Table2[[#This Row],[6M Return vs Nifty]]-AVERAGE(Table2[6M Return vs Nifty]))/_xlfn.STDEV.P(Table2[6M Return vs Nifty])</f>
        <v>0.24818877450391955</v>
      </c>
      <c r="M323">
        <v>-4.9086950649120196</v>
      </c>
      <c r="N323">
        <f>(Table2[[#This Row],[1W Return vs Nifty]]-AVERAGE(Table2[1W Return vs Nifty]))/_xlfn.STDEV.P(Table2[1W Return vs Nifty])</f>
        <v>-1.5883000084315215</v>
      </c>
      <c r="O323">
        <v>1546.23</v>
      </c>
      <c r="P323">
        <v>1532.65432414882</v>
      </c>
      <c r="Q323">
        <v>1357.9391608256999</v>
      </c>
      <c r="R323">
        <v>32.292640046174199</v>
      </c>
      <c r="S323" s="1">
        <f>(Table2[[#This Row],[Close Price]]-Table2[[#This Row],[20D EMA]])/Table2[[#This Row],[20D EMA]]</f>
        <v>-3.7271298577831312E-2</v>
      </c>
      <c r="T323" s="1">
        <f>(Table2[[#This Row],[Close Price]]-Table2[[#This Row],[50D EMA]])/Table2[[#This Row],[50D EMA]]</f>
        <v>-2.8743809647544805E-2</v>
      </c>
      <c r="U323" s="1">
        <f>(Table2[[#This Row],[Close Price]]-Table2[[#This Row],[200D EMA]])/Table2[[#This Row],[200D EMA]]</f>
        <v>9.6219950748641203E-2</v>
      </c>
      <c r="V323">
        <v>0.86518061325427797</v>
      </c>
      <c r="W323">
        <v>1477</v>
      </c>
      <c r="X323">
        <v>1508</v>
      </c>
      <c r="Y323">
        <v>1477</v>
      </c>
      <c r="Z323">
        <v>1559.75</v>
      </c>
      <c r="AA323">
        <v>1477</v>
      </c>
      <c r="AB323">
        <v>1559.75</v>
      </c>
      <c r="AC323" s="1">
        <f>(Table2[[#This Row],[Close Price]]/Table2[[#This Row],[Day Low]])-1</f>
        <v>7.8537576167907464E-3</v>
      </c>
      <c r="AD323" s="1">
        <f>(Table2[[#This Row],[Day High]]/Table2[[#This Row],[Close Price]])-1</f>
        <v>1.3032379416901829E-2</v>
      </c>
      <c r="AE323" s="1">
        <f>(Table2[[#This Row],[Close Price]]/Table2[[#This Row],[Current Week Low]])-1</f>
        <v>7.8537576167907464E-3</v>
      </c>
      <c r="AF323" s="1">
        <f>(Table2[[#This Row],[Current Week High]]/Table2[[#This Row],[Close Price]])-1</f>
        <v>4.7796587397554768E-2</v>
      </c>
      <c r="AG323" s="1">
        <f>(Table2[[#This Row],[Close Price]]/Table2[[#This Row],[Current Month Low]])-1</f>
        <v>7.8537576167907464E-3</v>
      </c>
      <c r="AH323" s="1">
        <f>(Table2[[#This Row],[Current Month High]]/Table2[[#This Row],[Close Price]])-1</f>
        <v>4.7796587397554768E-2</v>
      </c>
      <c r="AI323">
        <v>14.782345828295</v>
      </c>
      <c r="AJ323">
        <v>42.997118155619503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0.06</v>
      </c>
      <c r="AM323" t="s">
        <v>3219</v>
      </c>
      <c r="AN323">
        <v>-3.12</v>
      </c>
      <c r="AO323" t="s">
        <v>3218</v>
      </c>
      <c r="AP323">
        <v>2.1393511822582E-2</v>
      </c>
      <c r="AQ323">
        <f>(Table2[[#This Row],[Sharpe Ratio]]-AVERAGE(Table2[Sharpe Ratio]))/_xlfn.STDEV.P(Table2[Sharpe Ratio])</f>
        <v>-0.43761255841713526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-2.6971733676575322</v>
      </c>
      <c r="AS323">
        <f>_xlfn.RANK.AVG(Table2[[#This Row],[1Y Return vs Nifty Z-Score]],Table2[1Y Return vs Nifty Z-Score])</f>
        <v>339</v>
      </c>
      <c r="AT323">
        <f>_xlfn.RANK.AVG(Table2[[#This Row],[6M Return vs Nifty Z-Score]],Table2[6M Return vs Nifty Z-Score])</f>
        <v>213</v>
      </c>
      <c r="AU323">
        <f>_xlfn.RANK.AVG(Table2[[#This Row],[Sharpe Ratio Z-Score]],Table2[Sharpe Ratio Z-Score])</f>
        <v>454</v>
      </c>
      <c r="AV323">
        <f>(Table2[[#This Row],[Rank 1Y]]+Table2[[#This Row],[Rank 6M]]+Table2[[#This Row],[Rank Sharpe]])/3</f>
        <v>335.33333333333331</v>
      </c>
    </row>
    <row r="324" spans="1:48" x14ac:dyDescent="0.3">
      <c r="A324" t="s">
        <v>1778</v>
      </c>
      <c r="B324" t="s">
        <v>1779</v>
      </c>
      <c r="C324" t="s">
        <v>3176</v>
      </c>
      <c r="D324" t="s">
        <v>46</v>
      </c>
      <c r="E324">
        <v>4617.2226044749996</v>
      </c>
      <c r="F324">
        <v>667.25</v>
      </c>
      <c r="G324">
        <v>-34.398440222903297</v>
      </c>
      <c r="H324">
        <f>(Table2[[#This Row],[1Y Return vs Nifty]]-AVERAGE(Table2[1Y Return vs Nifty]))/_xlfn.STDEV.P(Table2[1Y Return vs Nifty])</f>
        <v>-1.0447013087332415</v>
      </c>
      <c r="I324">
        <v>-3.2036850020268899</v>
      </c>
      <c r="J324">
        <f>(Table2[[#This Row],[1M Return vs Nifty]]-AVERAGE(Table2[1M Return vs Nifty]))/_xlfn.STDEV.P(Table2[1M Return vs Nifty])</f>
        <v>-0.23299432189939728</v>
      </c>
      <c r="K324">
        <v>35.998882700312002</v>
      </c>
      <c r="L324">
        <f>(Table2[[#This Row],[6M Return vs Nifty]]-AVERAGE(Table2[6M Return vs Nifty]))/_xlfn.STDEV.P(Table2[6M Return vs Nifty])</f>
        <v>0.75750224061880933</v>
      </c>
      <c r="M324">
        <v>11.609338879707</v>
      </c>
      <c r="N324">
        <f>(Table2[[#This Row],[1W Return vs Nifty]]-AVERAGE(Table2[1W Return vs Nifty]))/_xlfn.STDEV.P(Table2[1W Return vs Nifty])</f>
        <v>1.7433101305039356</v>
      </c>
      <c r="O324">
        <v>603.66</v>
      </c>
      <c r="P324">
        <v>617.99285511849803</v>
      </c>
      <c r="Q324">
        <v>620.539684226644</v>
      </c>
      <c r="R324">
        <v>80.447854870565905</v>
      </c>
      <c r="S324" s="1">
        <f>(Table2[[#This Row],[Close Price]]-Table2[[#This Row],[20D EMA]])/Table2[[#This Row],[20D EMA]]</f>
        <v>0.10534075472948354</v>
      </c>
      <c r="T324" s="1">
        <f>(Table2[[#This Row],[Close Price]]-Table2[[#This Row],[50D EMA]])/Table2[[#This Row],[50D EMA]]</f>
        <v>7.9705039424860472E-2</v>
      </c>
      <c r="U324" s="1">
        <f>(Table2[[#This Row],[Close Price]]-Table2[[#This Row],[200D EMA]])/Table2[[#This Row],[200D EMA]]</f>
        <v>7.5273696365719733E-2</v>
      </c>
      <c r="V324">
        <v>1.40850057981347</v>
      </c>
      <c r="W324">
        <v>621.45000000000005</v>
      </c>
      <c r="X324">
        <v>670</v>
      </c>
      <c r="Y324">
        <v>610.25</v>
      </c>
      <c r="Z324">
        <v>670</v>
      </c>
      <c r="AA324">
        <v>610.25</v>
      </c>
      <c r="AB324">
        <v>670</v>
      </c>
      <c r="AC324" s="1">
        <f>(Table2[[#This Row],[Close Price]]/Table2[[#This Row],[Day Low]])-1</f>
        <v>7.3698608093973661E-2</v>
      </c>
      <c r="AD324" s="1">
        <f>(Table2[[#This Row],[Day High]]/Table2[[#This Row],[Close Price]])-1</f>
        <v>4.1213937804420731E-3</v>
      </c>
      <c r="AE324" s="1">
        <f>(Table2[[#This Row],[Close Price]]/Table2[[#This Row],[Current Week Low]])-1</f>
        <v>9.3404342482588998E-2</v>
      </c>
      <c r="AF324" s="1">
        <f>(Table2[[#This Row],[Current Week High]]/Table2[[#This Row],[Close Price]])-1</f>
        <v>4.1213937804420731E-3</v>
      </c>
      <c r="AG324" s="1">
        <f>(Table2[[#This Row],[Close Price]]/Table2[[#This Row],[Current Month Low]])-1</f>
        <v>9.3404342482588998E-2</v>
      </c>
      <c r="AH324" s="1">
        <f>(Table2[[#This Row],[Current Month High]]/Table2[[#This Row],[Close Price]])-1</f>
        <v>4.1213937804420731E-3</v>
      </c>
      <c r="AI324">
        <v>51.2251779692768</v>
      </c>
      <c r="AJ324">
        <v>56.356180433509003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-0.01</v>
      </c>
      <c r="AM324" t="s">
        <v>3218</v>
      </c>
      <c r="AN324">
        <v>20.58</v>
      </c>
      <c r="AO324" t="s">
        <v>3219</v>
      </c>
      <c r="AP324">
        <v>0.107614079057104</v>
      </c>
      <c r="AQ324">
        <f>(Table2[[#This Row],[Sharpe Ratio]]-AVERAGE(Table2[Sharpe Ratio]))/_xlfn.STDEV.P(Table2[Sharpe Ratio])</f>
        <v>0.56316668913397949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678</v>
      </c>
      <c r="AT324">
        <f>_xlfn.RANK.AVG(Table2[[#This Row],[6M Return vs Nifty Z-Score]],Table2[6M Return vs Nifty Z-Score])</f>
        <v>125</v>
      </c>
      <c r="AU324">
        <f>_xlfn.RANK.AVG(Table2[[#This Row],[Sharpe Ratio Z-Score]],Table2[Sharpe Ratio Z-Score])</f>
        <v>204</v>
      </c>
      <c r="AV324">
        <f>(Table2[[#This Row],[Rank 1Y]]+Table2[[#This Row],[Rank 6M]]+Table2[[#This Row],[Rank Sharpe]])/3</f>
        <v>335.66666666666669</v>
      </c>
    </row>
    <row r="325" spans="1:48" x14ac:dyDescent="0.3">
      <c r="A325" t="s">
        <v>32</v>
      </c>
      <c r="B325" t="s">
        <v>33</v>
      </c>
      <c r="C325" t="s">
        <v>3173</v>
      </c>
      <c r="D325" t="s">
        <v>34</v>
      </c>
      <c r="E325">
        <v>767249.58432298002</v>
      </c>
      <c r="F325">
        <v>859.7</v>
      </c>
      <c r="G325">
        <v>22.3666769677126</v>
      </c>
      <c r="H325">
        <f>(Table2[[#This Row],[1Y Return vs Nifty]]-AVERAGE(Table2[1Y Return vs Nifty]))/_xlfn.STDEV.P(Table2[1Y Return vs Nifty])</f>
        <v>6.3591944798468247E-2</v>
      </c>
      <c r="I325">
        <v>1.6798227625611599</v>
      </c>
      <c r="J325">
        <f>(Table2[[#This Row],[1M Return vs Nifty]]-AVERAGE(Table2[1M Return vs Nifty]))/_xlfn.STDEV.P(Table2[1M Return vs Nifty])</f>
        <v>0.29319772049242687</v>
      </c>
      <c r="K325">
        <v>-0.90223291145198004</v>
      </c>
      <c r="L325">
        <f>(Table2[[#This Row],[6M Return vs Nifty]]-AVERAGE(Table2[6M Return vs Nifty]))/_xlfn.STDEV.P(Table2[6M Return vs Nifty])</f>
        <v>-0.33484306974416211</v>
      </c>
      <c r="M325">
        <v>1.4762549266346301</v>
      </c>
      <c r="N325">
        <f>(Table2[[#This Row],[1W Return vs Nifty]]-AVERAGE(Table2[1W Return vs Nifty]))/_xlfn.STDEV.P(Table2[1W Return vs Nifty])</f>
        <v>-0.30048547797631653</v>
      </c>
      <c r="O325">
        <v>831.5</v>
      </c>
      <c r="P325">
        <v>821.25744088968702</v>
      </c>
      <c r="Q325">
        <v>785.50440636772805</v>
      </c>
      <c r="R325">
        <v>67.816882196510505</v>
      </c>
      <c r="S325" s="1">
        <f>(Table2[[#This Row],[Close Price]]-Table2[[#This Row],[20D EMA]])/Table2[[#This Row],[20D EMA]]</f>
        <v>3.3914612146722846E-2</v>
      </c>
      <c r="T325" s="1">
        <f>(Table2[[#This Row],[Close Price]]-Table2[[#This Row],[50D EMA]])/Table2[[#This Row],[50D EMA]]</f>
        <v>4.6809389110273776E-2</v>
      </c>
      <c r="U325" s="1">
        <f>(Table2[[#This Row],[Close Price]]-Table2[[#This Row],[200D EMA]])/Table2[[#This Row],[200D EMA]]</f>
        <v>9.4455986536551489E-2</v>
      </c>
      <c r="V325">
        <v>0.96612479188530898</v>
      </c>
      <c r="W325">
        <v>850.3</v>
      </c>
      <c r="X325">
        <v>864</v>
      </c>
      <c r="Y325">
        <v>832.7</v>
      </c>
      <c r="Z325">
        <v>864</v>
      </c>
      <c r="AA325">
        <v>832.7</v>
      </c>
      <c r="AB325">
        <v>864</v>
      </c>
      <c r="AC325" s="1">
        <f>(Table2[[#This Row],[Close Price]]/Table2[[#This Row],[Day Low]])-1</f>
        <v>1.1054921792308603E-2</v>
      </c>
      <c r="AD325" s="1">
        <f>(Table2[[#This Row],[Day High]]/Table2[[#This Row],[Close Price]])-1</f>
        <v>5.0017447946957283E-3</v>
      </c>
      <c r="AE325" s="1">
        <f>(Table2[[#This Row],[Close Price]]/Table2[[#This Row],[Current Week Low]])-1</f>
        <v>3.2424642728473563E-2</v>
      </c>
      <c r="AF325" s="1">
        <f>(Table2[[#This Row],[Current Week High]]/Table2[[#This Row],[Close Price]])-1</f>
        <v>5.0017447946957283E-3</v>
      </c>
      <c r="AG325" s="1">
        <f>(Table2[[#This Row],[Close Price]]/Table2[[#This Row],[Current Month Low]])-1</f>
        <v>3.2424642728473563E-2</v>
      </c>
      <c r="AH325" s="1">
        <f>(Table2[[#This Row],[Current Month High]]/Table2[[#This Row],[Close Price]])-1</f>
        <v>5.0017447946957283E-3</v>
      </c>
      <c r="AI325">
        <v>6.0835175061067801</v>
      </c>
      <c r="AJ325">
        <v>47.070396031134997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0.06</v>
      </c>
      <c r="AM325" t="s">
        <v>3219</v>
      </c>
      <c r="AN325">
        <v>6.89</v>
      </c>
      <c r="AO325" t="s">
        <v>3219</v>
      </c>
      <c r="AP325">
        <v>7.2103481039931E-2</v>
      </c>
      <c r="AQ325">
        <f>(Table2[[#This Row],[Sharpe Ratio]]-AVERAGE(Table2[Sharpe Ratio]))/_xlfn.STDEV.P(Table2[Sharpe Ratio])</f>
        <v>0.15098812543871221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-0.12755075699087137</v>
      </c>
      <c r="AS325">
        <f>_xlfn.RANK.AVG(Table2[[#This Row],[1Y Return vs Nifty Z-Score]],Table2[1Y Return vs Nifty Z-Score])</f>
        <v>290</v>
      </c>
      <c r="AT325">
        <f>_xlfn.RANK.AVG(Table2[[#This Row],[6M Return vs Nifty Z-Score]],Table2[6M Return vs Nifty Z-Score])</f>
        <v>413</v>
      </c>
      <c r="AU325">
        <f>_xlfn.RANK.AVG(Table2[[#This Row],[Sharpe Ratio Z-Score]],Table2[Sharpe Ratio Z-Score])</f>
        <v>309</v>
      </c>
      <c r="AV325">
        <f>(Table2[[#This Row],[Rank 1Y]]+Table2[[#This Row],[Rank 6M]]+Table2[[#This Row],[Rank Sharpe]])/3</f>
        <v>337.33333333333331</v>
      </c>
    </row>
    <row r="326" spans="1:48" x14ac:dyDescent="0.3">
      <c r="A326" t="s">
        <v>956</v>
      </c>
      <c r="B326" t="s">
        <v>957</v>
      </c>
      <c r="C326" t="s">
        <v>3181</v>
      </c>
      <c r="D326" t="s">
        <v>782</v>
      </c>
      <c r="E326">
        <v>16112.369603519999</v>
      </c>
      <c r="F326">
        <v>1187.8499999999999</v>
      </c>
      <c r="G326">
        <v>2.3351777156898001</v>
      </c>
      <c r="H326">
        <f>(Table2[[#This Row],[1Y Return vs Nifty]]-AVERAGE(Table2[1Y Return vs Nifty]))/_xlfn.STDEV.P(Table2[1Y Return vs Nifty])</f>
        <v>-0.32750696555157455</v>
      </c>
      <c r="I326">
        <v>-5.746322366767</v>
      </c>
      <c r="J326">
        <f>(Table2[[#This Row],[1M Return vs Nifty]]-AVERAGE(Table2[1M Return vs Nifty]))/_xlfn.STDEV.P(Table2[1M Return vs Nifty])</f>
        <v>-0.50696041604918807</v>
      </c>
      <c r="K326">
        <v>-12.5836346824229</v>
      </c>
      <c r="L326">
        <f>(Table2[[#This Row],[6M Return vs Nifty]]-AVERAGE(Table2[6M Return vs Nifty]))/_xlfn.STDEV.P(Table2[6M Return vs Nifty])</f>
        <v>-0.68063544570468459</v>
      </c>
      <c r="M326">
        <v>2.4846271748782001</v>
      </c>
      <c r="N326">
        <f>(Table2[[#This Row],[1W Return vs Nifty]]-AVERAGE(Table2[1W Return vs Nifty]))/_xlfn.STDEV.P(Table2[1W Return vs Nifty])</f>
        <v>-9.7101514888879942E-2</v>
      </c>
      <c r="O326">
        <v>1170.67</v>
      </c>
      <c r="P326">
        <v>1199.33340943045</v>
      </c>
      <c r="Q326">
        <v>1200.09629927684</v>
      </c>
      <c r="R326">
        <v>57.016762188966297</v>
      </c>
      <c r="S326" s="1">
        <f>(Table2[[#This Row],[Close Price]]-Table2[[#This Row],[20D EMA]])/Table2[[#This Row],[20D EMA]]</f>
        <v>1.4675356846933666E-2</v>
      </c>
      <c r="T326" s="1">
        <f>(Table2[[#This Row],[Close Price]]-Table2[[#This Row],[50D EMA]])/Table2[[#This Row],[50D EMA]]</f>
        <v>-9.5748265996387777E-3</v>
      </c>
      <c r="U326" s="1">
        <f>(Table2[[#This Row],[Close Price]]-Table2[[#This Row],[200D EMA]])/Table2[[#This Row],[200D EMA]]</f>
        <v>-1.0204430497968811E-2</v>
      </c>
      <c r="V326">
        <v>0.75640863479209597</v>
      </c>
      <c r="W326">
        <v>1188</v>
      </c>
      <c r="X326">
        <v>1243</v>
      </c>
      <c r="Y326">
        <v>1183</v>
      </c>
      <c r="Z326">
        <v>1243</v>
      </c>
      <c r="AA326">
        <v>1183</v>
      </c>
      <c r="AB326">
        <v>1243</v>
      </c>
      <c r="AC326" s="1">
        <f>(Table2[[#This Row],[Close Price]]/Table2[[#This Row],[Day Low]])-1</f>
        <v>-1.2626262626269646E-4</v>
      </c>
      <c r="AD326" s="1">
        <f>(Table2[[#This Row],[Day High]]/Table2[[#This Row],[Close Price]])-1</f>
        <v>4.6428421096939898E-2</v>
      </c>
      <c r="AE326" s="1">
        <f>(Table2[[#This Row],[Close Price]]/Table2[[#This Row],[Current Week Low]])-1</f>
        <v>4.0997464074385981E-3</v>
      </c>
      <c r="AF326" s="1">
        <f>(Table2[[#This Row],[Current Week High]]/Table2[[#This Row],[Close Price]])-1</f>
        <v>4.6428421096939898E-2</v>
      </c>
      <c r="AG326" s="1">
        <f>(Table2[[#This Row],[Close Price]]/Table2[[#This Row],[Current Month Low]])-1</f>
        <v>4.0997464074385981E-3</v>
      </c>
      <c r="AH326" s="1">
        <f>(Table2[[#This Row],[Current Month High]]/Table2[[#This Row],[Close Price]])-1</f>
        <v>4.6428421096939898E-2</v>
      </c>
      <c r="AI326">
        <v>59.696089573599302</v>
      </c>
      <c r="AJ326">
        <v>52.112946600076803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-0.03</v>
      </c>
      <c r="AM326" t="s">
        <v>3218</v>
      </c>
      <c r="AN326">
        <v>7.74</v>
      </c>
      <c r="AO326" t="s">
        <v>3219</v>
      </c>
      <c r="AP326">
        <v>0.23363818716192999</v>
      </c>
      <c r="AQ326">
        <f>(Table2[[#This Row],[Sharpe Ratio]]-AVERAGE(Table2[Sharpe Ratio]))/_xlfn.STDEV.P(Table2[Sharpe Ratio])</f>
        <v>2.0259535406678184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426</v>
      </c>
      <c r="AT326">
        <f>_xlfn.RANK.AVG(Table2[[#This Row],[6M Return vs Nifty Z-Score]],Table2[6M Return vs Nifty Z-Score])</f>
        <v>575</v>
      </c>
      <c r="AU326">
        <f>_xlfn.RANK.AVG(Table2[[#This Row],[Sharpe Ratio Z-Score]],Table2[Sharpe Ratio Z-Score])</f>
        <v>13</v>
      </c>
      <c r="AV326">
        <f>(Table2[[#This Row],[Rank 1Y]]+Table2[[#This Row],[Rank 6M]]+Table2[[#This Row],[Rank Sharpe]])/3</f>
        <v>338</v>
      </c>
    </row>
    <row r="327" spans="1:48" x14ac:dyDescent="0.3">
      <c r="A327" t="s">
        <v>1761</v>
      </c>
      <c r="B327" t="s">
        <v>1762</v>
      </c>
      <c r="C327" t="s">
        <v>3175</v>
      </c>
      <c r="D327" t="s">
        <v>1763</v>
      </c>
      <c r="E327">
        <v>4735.5080696000005</v>
      </c>
      <c r="F327">
        <v>926</v>
      </c>
      <c r="G327">
        <v>34.280658513040102</v>
      </c>
      <c r="H327">
        <f>(Table2[[#This Row],[1Y Return vs Nifty]]-AVERAGE(Table2[1Y Return vs Nifty]))/_xlfn.STDEV.P(Table2[1Y Return vs Nifty])</f>
        <v>0.29620285133546048</v>
      </c>
      <c r="I327">
        <v>-2.9013880882126002</v>
      </c>
      <c r="J327">
        <f>(Table2[[#This Row],[1M Return vs Nifty]]-AVERAGE(Table2[1M Return vs Nifty]))/_xlfn.STDEV.P(Table2[1M Return vs Nifty])</f>
        <v>-0.2004221958464546</v>
      </c>
      <c r="K327">
        <v>-3.0852990688775099</v>
      </c>
      <c r="L327">
        <f>(Table2[[#This Row],[6M Return vs Nifty]]-AVERAGE(Table2[6M Return vs Nifty]))/_xlfn.STDEV.P(Table2[6M Return vs Nifty])</f>
        <v>-0.39946610456958259</v>
      </c>
      <c r="M327">
        <v>3.3259427849605201</v>
      </c>
      <c r="N327">
        <f>(Table2[[#This Row],[1W Return vs Nifty]]-AVERAGE(Table2[1W Return vs Nifty]))/_xlfn.STDEV.P(Table2[1W Return vs Nifty])</f>
        <v>7.2587906139826824E-2</v>
      </c>
      <c r="O327">
        <v>884.03</v>
      </c>
      <c r="P327">
        <v>914.34349831618897</v>
      </c>
      <c r="Q327">
        <v>885.46850259190603</v>
      </c>
      <c r="R327">
        <v>68.518039278495294</v>
      </c>
      <c r="S327" s="1">
        <f>(Table2[[#This Row],[Close Price]]-Table2[[#This Row],[20D EMA]])/Table2[[#This Row],[20D EMA]]</f>
        <v>4.7475764397135876E-2</v>
      </c>
      <c r="T327" s="1">
        <f>(Table2[[#This Row],[Close Price]]-Table2[[#This Row],[50D EMA]])/Table2[[#This Row],[50D EMA]]</f>
        <v>1.274849299555045E-2</v>
      </c>
      <c r="U327" s="1">
        <f>(Table2[[#This Row],[Close Price]]-Table2[[#This Row],[200D EMA]])/Table2[[#This Row],[200D EMA]]</f>
        <v>4.5774070211929481E-2</v>
      </c>
      <c r="V327">
        <v>0.64749066760153595</v>
      </c>
      <c r="W327">
        <v>912.7</v>
      </c>
      <c r="X327">
        <v>941.1</v>
      </c>
      <c r="Y327">
        <v>861.25</v>
      </c>
      <c r="Z327">
        <v>941.1</v>
      </c>
      <c r="AA327">
        <v>861.25</v>
      </c>
      <c r="AB327">
        <v>941.1</v>
      </c>
      <c r="AC327" s="1">
        <f>(Table2[[#This Row],[Close Price]]/Table2[[#This Row],[Day Low]])-1</f>
        <v>1.4572148570176413E-2</v>
      </c>
      <c r="AD327" s="1">
        <f>(Table2[[#This Row],[Day High]]/Table2[[#This Row],[Close Price]])-1</f>
        <v>1.6306695464362919E-2</v>
      </c>
      <c r="AE327" s="1">
        <f>(Table2[[#This Row],[Close Price]]/Table2[[#This Row],[Current Week Low]])-1</f>
        <v>7.5181422351233707E-2</v>
      </c>
      <c r="AF327" s="1">
        <f>(Table2[[#This Row],[Current Week High]]/Table2[[#This Row],[Close Price]])-1</f>
        <v>1.6306695464362919E-2</v>
      </c>
      <c r="AG327" s="1">
        <f>(Table2[[#This Row],[Close Price]]/Table2[[#This Row],[Current Month Low]])-1</f>
        <v>7.5181422351233707E-2</v>
      </c>
      <c r="AH327" s="1">
        <f>(Table2[[#This Row],[Current Month High]]/Table2[[#This Row],[Close Price]])-1</f>
        <v>1.6306695464362919E-2</v>
      </c>
      <c r="AI327">
        <v>29.697624190064701</v>
      </c>
      <c r="AJ327">
        <v>55.277940806573298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-0.06</v>
      </c>
      <c r="AM327" t="s">
        <v>3218</v>
      </c>
      <c r="AN327">
        <v>7.69</v>
      </c>
      <c r="AO327" t="s">
        <v>3219</v>
      </c>
      <c r="AP327">
        <v>6.0740677754154003E-2</v>
      </c>
      <c r="AQ327">
        <f>(Table2[[#This Row],[Sharpe Ratio]]-AVERAGE(Table2[Sharpe Ratio]))/_xlfn.STDEV.P(Table2[Sharpe Ratio])</f>
        <v>1.9097811014312075E-2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216</v>
      </c>
      <c r="AT327">
        <f>_xlfn.RANK.AVG(Table2[[#This Row],[6M Return vs Nifty Z-Score]],Table2[6M Return vs Nifty Z-Score])</f>
        <v>453</v>
      </c>
      <c r="AU327">
        <f>_xlfn.RANK.AVG(Table2[[#This Row],[Sharpe Ratio Z-Score]],Table2[Sharpe Ratio Z-Score])</f>
        <v>346</v>
      </c>
      <c r="AV327">
        <f>(Table2[[#This Row],[Rank 1Y]]+Table2[[#This Row],[Rank 6M]]+Table2[[#This Row],[Rank Sharpe]])/3</f>
        <v>338.33333333333331</v>
      </c>
    </row>
    <row r="328" spans="1:48" x14ac:dyDescent="0.3">
      <c r="A328" t="s">
        <v>1117</v>
      </c>
      <c r="B328" t="s">
        <v>1118</v>
      </c>
      <c r="C328" t="s">
        <v>3182</v>
      </c>
      <c r="D328" t="s">
        <v>114</v>
      </c>
      <c r="E328">
        <v>11606.886571499999</v>
      </c>
      <c r="F328">
        <v>839.85</v>
      </c>
      <c r="G328">
        <v>54.211053658133899</v>
      </c>
      <c r="H328">
        <f>(Table2[[#This Row],[1Y Return vs Nifty]]-AVERAGE(Table2[1Y Return vs Nifty]))/_xlfn.STDEV.P(Table2[1Y Return vs Nifty])</f>
        <v>0.68532778532185912</v>
      </c>
      <c r="I328">
        <v>-14.641515162497299</v>
      </c>
      <c r="J328">
        <f>(Table2[[#This Row],[1M Return vs Nifty]]-AVERAGE(Table2[1M Return vs Nifty]))/_xlfn.STDEV.P(Table2[1M Return vs Nifty])</f>
        <v>-1.4654066580301708</v>
      </c>
      <c r="K328">
        <v>4.9729382740528303</v>
      </c>
      <c r="L328">
        <f>(Table2[[#This Row],[6M Return vs Nifty]]-AVERAGE(Table2[6M Return vs Nifty]))/_xlfn.STDEV.P(Table2[6M Return vs Nifty])</f>
        <v>-0.16092649335697323</v>
      </c>
      <c r="M328">
        <v>-0.68437248532903905</v>
      </c>
      <c r="N328">
        <f>(Table2[[#This Row],[1W Return vs Nifty]]-AVERAGE(Table2[1W Return vs Nifty]))/_xlfn.STDEV.P(Table2[1W Return vs Nifty])</f>
        <v>-0.73627391480205662</v>
      </c>
      <c r="O328">
        <v>841.87</v>
      </c>
      <c r="P328">
        <v>835.63266752785603</v>
      </c>
      <c r="Q328">
        <v>729.19254399534498</v>
      </c>
      <c r="R328">
        <v>53.422931247991301</v>
      </c>
      <c r="S328" s="1">
        <f>(Table2[[#This Row],[Close Price]]-Table2[[#This Row],[20D EMA]])/Table2[[#This Row],[20D EMA]]</f>
        <v>-2.3994203380569229E-3</v>
      </c>
      <c r="T328" s="1">
        <f>(Table2[[#This Row],[Close Price]]-Table2[[#This Row],[50D EMA]])/Table2[[#This Row],[50D EMA]]</f>
        <v>5.0468736276438209E-3</v>
      </c>
      <c r="U328" s="1">
        <f>(Table2[[#This Row],[Close Price]]-Table2[[#This Row],[200D EMA]])/Table2[[#This Row],[200D EMA]]</f>
        <v>0.15175341124354869</v>
      </c>
      <c r="V328">
        <v>0.47811960188249097</v>
      </c>
      <c r="W328">
        <v>824.55</v>
      </c>
      <c r="X328">
        <v>844</v>
      </c>
      <c r="Y328">
        <v>806.55</v>
      </c>
      <c r="Z328">
        <v>844</v>
      </c>
      <c r="AA328">
        <v>806.55</v>
      </c>
      <c r="AB328">
        <v>844</v>
      </c>
      <c r="AC328" s="1">
        <f>(Table2[[#This Row],[Close Price]]/Table2[[#This Row],[Day Low]])-1</f>
        <v>1.8555575768601118E-2</v>
      </c>
      <c r="AD328" s="1">
        <f>(Table2[[#This Row],[Day High]]/Table2[[#This Row],[Close Price]])-1</f>
        <v>4.9413585759361389E-3</v>
      </c>
      <c r="AE328" s="1">
        <f>(Table2[[#This Row],[Close Price]]/Table2[[#This Row],[Current Week Low]])-1</f>
        <v>4.1286962990515264E-2</v>
      </c>
      <c r="AF328" s="1">
        <f>(Table2[[#This Row],[Current Week High]]/Table2[[#This Row],[Close Price]])-1</f>
        <v>4.9413585759361389E-3</v>
      </c>
      <c r="AG328" s="1">
        <f>(Table2[[#This Row],[Close Price]]/Table2[[#This Row],[Current Month Low]])-1</f>
        <v>4.1286962990515264E-2</v>
      </c>
      <c r="AH328" s="1">
        <f>(Table2[[#This Row],[Current Month High]]/Table2[[#This Row],[Close Price]])-1</f>
        <v>4.9413585759361389E-3</v>
      </c>
      <c r="AI328">
        <v>16.687503720902502</v>
      </c>
      <c r="AJ328">
        <v>92.163368035693793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0.21</v>
      </c>
      <c r="AM328" t="s">
        <v>3219</v>
      </c>
      <c r="AN328">
        <v>1.63</v>
      </c>
      <c r="AO328" t="s">
        <v>3219</v>
      </c>
      <c r="AQ328">
        <f>(Table2[[#This Row],[Sharpe Ratio]]-AVERAGE(Table2[Sharpe Ratio]))/_xlfn.STDEV.P(Table2[Sharpe Ratio])</f>
        <v>-0.68593129895665506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-2.3632105798239964</v>
      </c>
      <c r="AS328">
        <f>_xlfn.RANK.AVG(Table2[[#This Row],[1Y Return vs Nifty Z-Score]],Table2[1Y Return vs Nifty Z-Score])</f>
        <v>131</v>
      </c>
      <c r="AT328">
        <f>_xlfn.RANK.AVG(Table2[[#This Row],[6M Return vs Nifty Z-Score]],Table2[6M Return vs Nifty Z-Score])</f>
        <v>348</v>
      </c>
      <c r="AU328">
        <f>_xlfn.RANK.AVG(Table2[[#This Row],[Sharpe Ratio Z-Score]],Table2[Sharpe Ratio Z-Score])</f>
        <v>539.5</v>
      </c>
      <c r="AV328">
        <f>(Table2[[#This Row],[Rank 1Y]]+Table2[[#This Row],[Rank 6M]]+Table2[[#This Row],[Rank Sharpe]])/3</f>
        <v>339.5</v>
      </c>
    </row>
    <row r="329" spans="1:48" x14ac:dyDescent="0.3">
      <c r="A329" t="s">
        <v>185</v>
      </c>
      <c r="B329" t="s">
        <v>186</v>
      </c>
      <c r="C329" t="s">
        <v>3179</v>
      </c>
      <c r="D329" t="s">
        <v>80</v>
      </c>
      <c r="E329">
        <v>136009.62781805501</v>
      </c>
      <c r="F329">
        <v>425.65</v>
      </c>
      <c r="G329">
        <v>29.655432011862299</v>
      </c>
      <c r="H329">
        <f>(Table2[[#This Row],[1Y Return vs Nifty]]-AVERAGE(Table2[1Y Return vs Nifty]))/_xlfn.STDEV.P(Table2[1Y Return vs Nifty])</f>
        <v>0.20589902424922213</v>
      </c>
      <c r="I329">
        <v>-5.7073567128743496</v>
      </c>
      <c r="J329">
        <f>(Table2[[#This Row],[1M Return vs Nifty]]-AVERAGE(Table2[1M Return vs Nifty]))/_xlfn.STDEV.P(Table2[1M Return vs Nifty])</f>
        <v>-0.50276191407206761</v>
      </c>
      <c r="K329">
        <v>-5.2836266891305996</v>
      </c>
      <c r="L329">
        <f>(Table2[[#This Row],[6M Return vs Nifty]]-AVERAGE(Table2[6M Return vs Nifty]))/_xlfn.STDEV.P(Table2[6M Return vs Nifty])</f>
        <v>-0.46454090859147817</v>
      </c>
      <c r="M329">
        <v>3.4515031652583201</v>
      </c>
      <c r="N329">
        <f>(Table2[[#This Row],[1W Return vs Nifty]]-AVERAGE(Table2[1W Return vs Nifty]))/_xlfn.STDEV.P(Table2[1W Return vs Nifty])</f>
        <v>9.7912847198264083E-2</v>
      </c>
      <c r="O329">
        <v>421.03</v>
      </c>
      <c r="P329">
        <v>429.69421535860801</v>
      </c>
      <c r="Q329">
        <v>411.72747829909099</v>
      </c>
      <c r="R329">
        <v>60.221804011181398</v>
      </c>
      <c r="S329" s="1">
        <f>(Table2[[#This Row],[Close Price]]-Table2[[#This Row],[20D EMA]])/Table2[[#This Row],[20D EMA]]</f>
        <v>1.0973089803576953E-2</v>
      </c>
      <c r="T329" s="1">
        <f>(Table2[[#This Row],[Close Price]]-Table2[[#This Row],[50D EMA]])/Table2[[#This Row],[50D EMA]]</f>
        <v>-9.4118450145596333E-3</v>
      </c>
      <c r="U329" s="1">
        <f>(Table2[[#This Row],[Close Price]]-Table2[[#This Row],[200D EMA]])/Table2[[#This Row],[200D EMA]]</f>
        <v>3.3814895615966775E-2</v>
      </c>
      <c r="V329">
        <v>0.77821839422382599</v>
      </c>
      <c r="W329">
        <v>424.3</v>
      </c>
      <c r="X329">
        <v>432</v>
      </c>
      <c r="Y329">
        <v>412</v>
      </c>
      <c r="Z329">
        <v>432</v>
      </c>
      <c r="AA329">
        <v>412</v>
      </c>
      <c r="AB329">
        <v>432</v>
      </c>
      <c r="AC329" s="1">
        <f>(Table2[[#This Row],[Close Price]]/Table2[[#This Row],[Day Low]])-1</f>
        <v>3.1817110534997362E-3</v>
      </c>
      <c r="AD329" s="1">
        <f>(Table2[[#This Row],[Day High]]/Table2[[#This Row],[Close Price]])-1</f>
        <v>1.4918360155057098E-2</v>
      </c>
      <c r="AE329" s="1">
        <f>(Table2[[#This Row],[Close Price]]/Table2[[#This Row],[Current Week Low]])-1</f>
        <v>3.3131067961164939E-2</v>
      </c>
      <c r="AF329" s="1">
        <f>(Table2[[#This Row],[Current Week High]]/Table2[[#This Row],[Close Price]])-1</f>
        <v>1.4918360155057098E-2</v>
      </c>
      <c r="AG329" s="1">
        <f>(Table2[[#This Row],[Close Price]]/Table2[[#This Row],[Current Month Low]])-1</f>
        <v>3.3131067961164939E-2</v>
      </c>
      <c r="AH329" s="1">
        <f>(Table2[[#This Row],[Current Month High]]/Table2[[#This Row],[Close Price]])-1</f>
        <v>1.4918360155057098E-2</v>
      </c>
      <c r="AI329">
        <v>16.257488546928201</v>
      </c>
      <c r="AJ329">
        <v>53.9421338155515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0.08</v>
      </c>
      <c r="AM329" t="s">
        <v>3219</v>
      </c>
      <c r="AN329">
        <v>5.19</v>
      </c>
      <c r="AO329" t="s">
        <v>3219</v>
      </c>
      <c r="AP329">
        <v>7.4485645913939996E-2</v>
      </c>
      <c r="AQ329">
        <f>(Table2[[#This Row],[Sharpe Ratio]]-AVERAGE(Table2[Sharpe Ratio]))/_xlfn.STDEV.P(Table2[Sharpe Ratio])</f>
        <v>0.17863838623633399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241</v>
      </c>
      <c r="AT329">
        <f>_xlfn.RANK.AVG(Table2[[#This Row],[6M Return vs Nifty Z-Score]],Table2[6M Return vs Nifty Z-Score])</f>
        <v>479</v>
      </c>
      <c r="AU329">
        <f>_xlfn.RANK.AVG(Table2[[#This Row],[Sharpe Ratio Z-Score]],Table2[Sharpe Ratio Z-Score])</f>
        <v>299</v>
      </c>
      <c r="AV329">
        <f>(Table2[[#This Row],[Rank 1Y]]+Table2[[#This Row],[Rank 6M]]+Table2[[#This Row],[Rank Sharpe]])/3</f>
        <v>339.66666666666669</v>
      </c>
    </row>
    <row r="330" spans="1:48" x14ac:dyDescent="0.3">
      <c r="A330" t="s">
        <v>150</v>
      </c>
      <c r="B330" t="s">
        <v>151</v>
      </c>
      <c r="C330" t="s">
        <v>3180</v>
      </c>
      <c r="D330" t="s">
        <v>69</v>
      </c>
      <c r="E330">
        <v>182285.02909987001</v>
      </c>
      <c r="F330">
        <v>2717.3</v>
      </c>
      <c r="G330">
        <v>14.449996288759101</v>
      </c>
      <c r="H330">
        <f>(Table2[[#This Row],[1Y Return vs Nifty]]-AVERAGE(Table2[1Y Return vs Nifty]))/_xlfn.STDEV.P(Table2[1Y Return vs Nifty])</f>
        <v>-9.0974877593285208E-2</v>
      </c>
      <c r="I330">
        <v>-1.1165113877480299</v>
      </c>
      <c r="J330">
        <f>(Table2[[#This Row],[1M Return vs Nifty]]-AVERAGE(Table2[1M Return vs Nifty]))/_xlfn.STDEV.P(Table2[1M Return vs Nifty])</f>
        <v>-8.1038947995312298E-3</v>
      </c>
      <c r="K330">
        <v>8.6236971388633297</v>
      </c>
      <c r="L330">
        <f>(Table2[[#This Row],[6M Return vs Nifty]]-AVERAGE(Table2[6M Return vs Nifty]))/_xlfn.STDEV.P(Table2[6M Return vs Nifty])</f>
        <v>-5.2856879223939654E-2</v>
      </c>
      <c r="M330">
        <v>3.3211124447431302</v>
      </c>
      <c r="N330">
        <f>(Table2[[#This Row],[1W Return vs Nifty]]-AVERAGE(Table2[1W Return vs Nifty]))/_xlfn.STDEV.P(Table2[1W Return vs Nifty])</f>
        <v>7.1613649124935147E-2</v>
      </c>
      <c r="O330">
        <v>2624.88</v>
      </c>
      <c r="P330">
        <v>2641.2015777594302</v>
      </c>
      <c r="Q330">
        <v>2509.4070768629399</v>
      </c>
      <c r="R330">
        <v>71.943597489238797</v>
      </c>
      <c r="S330" s="1">
        <f>(Table2[[#This Row],[Close Price]]-Table2[[#This Row],[20D EMA]])/Table2[[#This Row],[20D EMA]]</f>
        <v>3.5209228612355641E-2</v>
      </c>
      <c r="T330" s="1">
        <f>(Table2[[#This Row],[Close Price]]-Table2[[#This Row],[50D EMA]])/Table2[[#This Row],[50D EMA]]</f>
        <v>2.8812046335791385E-2</v>
      </c>
      <c r="U330" s="1">
        <f>(Table2[[#This Row],[Close Price]]-Table2[[#This Row],[200D EMA]])/Table2[[#This Row],[200D EMA]]</f>
        <v>8.2845435901516384E-2</v>
      </c>
      <c r="V330">
        <v>1.0026456106574699</v>
      </c>
      <c r="W330">
        <v>2695.1</v>
      </c>
      <c r="X330">
        <v>2724.45</v>
      </c>
      <c r="Y330">
        <v>2591.75</v>
      </c>
      <c r="Z330">
        <v>2728.95</v>
      </c>
      <c r="AA330">
        <v>2591.75</v>
      </c>
      <c r="AB330">
        <v>2728.95</v>
      </c>
      <c r="AC330" s="1">
        <f>(Table2[[#This Row],[Close Price]]/Table2[[#This Row],[Day Low]])-1</f>
        <v>8.2371711624802391E-3</v>
      </c>
      <c r="AD330" s="1">
        <f>(Table2[[#This Row],[Day High]]/Table2[[#This Row],[Close Price]])-1</f>
        <v>2.6312884112904555E-3</v>
      </c>
      <c r="AE330" s="1">
        <f>(Table2[[#This Row],[Close Price]]/Table2[[#This Row],[Current Week Low]])-1</f>
        <v>4.8442172277418871E-2</v>
      </c>
      <c r="AF330" s="1">
        <f>(Table2[[#This Row],[Current Week High]]/Table2[[#This Row],[Close Price]])-1</f>
        <v>4.2873440547601671E-3</v>
      </c>
      <c r="AG330" s="1">
        <f>(Table2[[#This Row],[Close Price]]/Table2[[#This Row],[Current Month Low]])-1</f>
        <v>4.8442172277418871E-2</v>
      </c>
      <c r="AH330" s="1">
        <f>(Table2[[#This Row],[Current Month High]]/Table2[[#This Row],[Close Price]])-1</f>
        <v>4.2873440547601671E-3</v>
      </c>
      <c r="AI330">
        <v>5.90475839988222</v>
      </c>
      <c r="AJ330">
        <v>34.749944211648597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0.03</v>
      </c>
      <c r="AM330" t="s">
        <v>3219</v>
      </c>
      <c r="AN330">
        <v>7.66</v>
      </c>
      <c r="AO330" t="s">
        <v>3219</v>
      </c>
      <c r="AP330">
        <v>4.8095279216729001E-2</v>
      </c>
      <c r="AQ330">
        <f>(Table2[[#This Row],[Sharpe Ratio]]-AVERAGE(Table2[Sharpe Ratio]))/_xlfn.STDEV.P(Table2[Sharpe Ratio])</f>
        <v>-0.12767984122318216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332</v>
      </c>
      <c r="AT330">
        <f>_xlfn.RANK.AVG(Table2[[#This Row],[6M Return vs Nifty Z-Score]],Table2[6M Return vs Nifty Z-Score])</f>
        <v>299</v>
      </c>
      <c r="AU330">
        <f>_xlfn.RANK.AVG(Table2[[#This Row],[Sharpe Ratio Z-Score]],Table2[Sharpe Ratio Z-Score])</f>
        <v>389</v>
      </c>
      <c r="AV330">
        <f>(Table2[[#This Row],[Rank 1Y]]+Table2[[#This Row],[Rank 6M]]+Table2[[#This Row],[Rank Sharpe]])/3</f>
        <v>340</v>
      </c>
    </row>
    <row r="331" spans="1:48" x14ac:dyDescent="0.3">
      <c r="A331" t="s">
        <v>358</v>
      </c>
      <c r="B331" t="s">
        <v>359</v>
      </c>
      <c r="C331" t="s">
        <v>3181</v>
      </c>
      <c r="D331" t="s">
        <v>194</v>
      </c>
      <c r="E331">
        <v>68706.525403848005</v>
      </c>
      <c r="F331">
        <v>233.98</v>
      </c>
      <c r="G331">
        <v>16.5366034169923</v>
      </c>
      <c r="H331">
        <f>(Table2[[#This Row],[1Y Return vs Nifty]]-AVERAGE(Table2[1Y Return vs Nifty]))/_xlfn.STDEV.P(Table2[1Y Return vs Nifty])</f>
        <v>-5.0235551798775417E-2</v>
      </c>
      <c r="I331">
        <v>10.3599940365887</v>
      </c>
      <c r="J331">
        <f>(Table2[[#This Row],[1M Return vs Nifty]]-AVERAGE(Table2[1M Return vs Nifty]))/_xlfn.STDEV.P(Table2[1M Return vs Nifty])</f>
        <v>1.2284756541350044</v>
      </c>
      <c r="K331">
        <v>0.82310639774689898</v>
      </c>
      <c r="L331">
        <f>(Table2[[#This Row],[6M Return vs Nifty]]-AVERAGE(Table2[6M Return vs Nifty]))/_xlfn.STDEV.P(Table2[6M Return vs Nifty])</f>
        <v>-0.28376964630036089</v>
      </c>
      <c r="M331">
        <v>0.47272564348545898</v>
      </c>
      <c r="N331">
        <f>(Table2[[#This Row],[1W Return vs Nifty]]-AVERAGE(Table2[1W Return vs Nifty]))/_xlfn.STDEV.P(Table2[1W Return vs Nifty])</f>
        <v>-0.50289263767025572</v>
      </c>
      <c r="O331">
        <v>226.74</v>
      </c>
      <c r="P331">
        <v>226.570309224798</v>
      </c>
      <c r="Q331">
        <v>217.298276685693</v>
      </c>
      <c r="R331">
        <v>63.447868167200902</v>
      </c>
      <c r="S331" s="1">
        <f>(Table2[[#This Row],[Close Price]]-Table2[[#This Row],[20D EMA]])/Table2[[#This Row],[20D EMA]]</f>
        <v>3.1930845902796066E-2</v>
      </c>
      <c r="T331" s="1">
        <f>(Table2[[#This Row],[Close Price]]-Table2[[#This Row],[50D EMA]])/Table2[[#This Row],[50D EMA]]</f>
        <v>3.270371480073439E-2</v>
      </c>
      <c r="U331" s="1">
        <f>(Table2[[#This Row],[Close Price]]-Table2[[#This Row],[200D EMA]])/Table2[[#This Row],[200D EMA]]</f>
        <v>7.6768778697844708E-2</v>
      </c>
      <c r="V331">
        <v>0.93936560772757305</v>
      </c>
      <c r="W331">
        <v>232.12</v>
      </c>
      <c r="X331">
        <v>235.98</v>
      </c>
      <c r="Y331">
        <v>226.18</v>
      </c>
      <c r="Z331">
        <v>235.98</v>
      </c>
      <c r="AA331">
        <v>226.18</v>
      </c>
      <c r="AB331">
        <v>235.98</v>
      </c>
      <c r="AC331" s="1">
        <f>(Table2[[#This Row],[Close Price]]/Table2[[#This Row],[Day Low]])-1</f>
        <v>8.0130966741340792E-3</v>
      </c>
      <c r="AD331" s="1">
        <f>(Table2[[#This Row],[Day High]]/Table2[[#This Row],[Close Price]])-1</f>
        <v>8.5477391230019961E-3</v>
      </c>
      <c r="AE331" s="1">
        <f>(Table2[[#This Row],[Close Price]]/Table2[[#This Row],[Current Week Low]])-1</f>
        <v>3.4485807763728005E-2</v>
      </c>
      <c r="AF331" s="1">
        <f>(Table2[[#This Row],[Current Week High]]/Table2[[#This Row],[Close Price]])-1</f>
        <v>8.5477391230019961E-3</v>
      </c>
      <c r="AG331" s="1">
        <f>(Table2[[#This Row],[Close Price]]/Table2[[#This Row],[Current Month Low]])-1</f>
        <v>3.4485807763728005E-2</v>
      </c>
      <c r="AH331" s="1">
        <f>(Table2[[#This Row],[Current Month High]]/Table2[[#This Row],[Close Price]])-1</f>
        <v>8.5477391230019961E-3</v>
      </c>
      <c r="AI331">
        <v>13.1079579451235</v>
      </c>
      <c r="AJ331">
        <v>48.5115836242462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0.04</v>
      </c>
      <c r="AM331" t="s">
        <v>3219</v>
      </c>
      <c r="AN331">
        <v>7.54</v>
      </c>
      <c r="AO331" t="s">
        <v>3219</v>
      </c>
      <c r="AP331">
        <v>7.1499727795671E-2</v>
      </c>
      <c r="AQ331">
        <f>(Table2[[#This Row],[Sharpe Ratio]]-AVERAGE(Table2[Sharpe Ratio]))/_xlfn.STDEV.P(Table2[Sharpe Ratio])</f>
        <v>0.1439802416254039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0.53555805999101624</v>
      </c>
      <c r="AS331">
        <f>_xlfn.RANK.AVG(Table2[[#This Row],[1Y Return vs Nifty Z-Score]],Table2[1Y Return vs Nifty Z-Score])</f>
        <v>325</v>
      </c>
      <c r="AT331">
        <f>_xlfn.RANK.AVG(Table2[[#This Row],[6M Return vs Nifty Z-Score]],Table2[6M Return vs Nifty Z-Score])</f>
        <v>388</v>
      </c>
      <c r="AU331">
        <f>_xlfn.RANK.AVG(Table2[[#This Row],[Sharpe Ratio Z-Score]],Table2[Sharpe Ratio Z-Score])</f>
        <v>310</v>
      </c>
      <c r="AV331">
        <f>(Table2[[#This Row],[Rank 1Y]]+Table2[[#This Row],[Rank 6M]]+Table2[[#This Row],[Rank Sharpe]])/3</f>
        <v>341</v>
      </c>
    </row>
    <row r="332" spans="1:48" x14ac:dyDescent="0.3">
      <c r="A332" t="s">
        <v>787</v>
      </c>
      <c r="B332" t="s">
        <v>788</v>
      </c>
      <c r="C332" t="s">
        <v>3181</v>
      </c>
      <c r="D332" t="s">
        <v>271</v>
      </c>
      <c r="E332">
        <v>20790.527792969999</v>
      </c>
      <c r="F332">
        <v>657.15</v>
      </c>
      <c r="G332">
        <v>8.2031015108001597</v>
      </c>
      <c r="H332">
        <f>(Table2[[#This Row],[1Y Return vs Nifty]]-AVERAGE(Table2[1Y Return vs Nifty]))/_xlfn.STDEV.P(Table2[1Y Return vs Nifty])</f>
        <v>-0.21294047337785449</v>
      </c>
      <c r="I332">
        <v>-1.5641159755524601</v>
      </c>
      <c r="J332">
        <f>(Table2[[#This Row],[1M Return vs Nifty]]-AVERAGE(Table2[1M Return vs Nifty]))/_xlfn.STDEV.P(Table2[1M Return vs Nifty])</f>
        <v>-5.6332746599182575E-2</v>
      </c>
      <c r="K332">
        <v>4.5894903173551604</v>
      </c>
      <c r="L332">
        <f>(Table2[[#This Row],[6M Return vs Nifty]]-AVERAGE(Table2[6M Return vs Nifty]))/_xlfn.STDEV.P(Table2[6M Return vs Nifty])</f>
        <v>-0.17227730403906091</v>
      </c>
      <c r="M332">
        <v>1.3514206682390599</v>
      </c>
      <c r="N332">
        <f>(Table2[[#This Row],[1W Return vs Nifty]]-AVERAGE(Table2[1W Return vs Nifty]))/_xlfn.STDEV.P(Table2[1W Return vs Nifty])</f>
        <v>-0.3256639636454694</v>
      </c>
      <c r="O332">
        <v>628.32000000000005</v>
      </c>
      <c r="P332">
        <v>641.94600931351397</v>
      </c>
      <c r="Q332">
        <v>639.15035959073998</v>
      </c>
      <c r="R332">
        <v>65.872307658338499</v>
      </c>
      <c r="S332" s="1">
        <f>(Table2[[#This Row],[Close Price]]-Table2[[#This Row],[20D EMA]])/Table2[[#This Row],[20D EMA]]</f>
        <v>4.5884262796027385E-2</v>
      </c>
      <c r="T332" s="1">
        <f>(Table2[[#This Row],[Close Price]]-Table2[[#This Row],[50D EMA]])/Table2[[#This Row],[50D EMA]]</f>
        <v>2.3684220270712323E-2</v>
      </c>
      <c r="U332" s="1">
        <f>(Table2[[#This Row],[Close Price]]-Table2[[#This Row],[200D EMA]])/Table2[[#This Row],[200D EMA]]</f>
        <v>2.8161824739933658E-2</v>
      </c>
      <c r="V332">
        <v>2.7403179729451099</v>
      </c>
      <c r="W332">
        <v>653.1</v>
      </c>
      <c r="X332">
        <v>669</v>
      </c>
      <c r="Y332">
        <v>636.29999999999995</v>
      </c>
      <c r="Z332">
        <v>669</v>
      </c>
      <c r="AA332">
        <v>636.29999999999995</v>
      </c>
      <c r="AB332">
        <v>669</v>
      </c>
      <c r="AC332" s="1">
        <f>(Table2[[#This Row],[Close Price]]/Table2[[#This Row],[Day Low]])-1</f>
        <v>6.2011943040880535E-3</v>
      </c>
      <c r="AD332" s="1">
        <f>(Table2[[#This Row],[Day High]]/Table2[[#This Row],[Close Price]])-1</f>
        <v>1.80324126911664E-2</v>
      </c>
      <c r="AE332" s="1">
        <f>(Table2[[#This Row],[Close Price]]/Table2[[#This Row],[Current Week Low]])-1</f>
        <v>3.2767562470532807E-2</v>
      </c>
      <c r="AF332" s="1">
        <f>(Table2[[#This Row],[Current Week High]]/Table2[[#This Row],[Close Price]])-1</f>
        <v>1.80324126911664E-2</v>
      </c>
      <c r="AG332" s="1">
        <f>(Table2[[#This Row],[Close Price]]/Table2[[#This Row],[Current Month Low]])-1</f>
        <v>3.2767562470532807E-2</v>
      </c>
      <c r="AH332" s="1">
        <f>(Table2[[#This Row],[Current Month High]]/Table2[[#This Row],[Close Price]])-1</f>
        <v>1.80324126911664E-2</v>
      </c>
      <c r="AI332">
        <v>21.578026325800799</v>
      </c>
      <c r="AJ332">
        <v>30.620155038759599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-0.04</v>
      </c>
      <c r="AM332" t="s">
        <v>3218</v>
      </c>
      <c r="AN332">
        <v>12.36</v>
      </c>
      <c r="AO332" t="s">
        <v>3219</v>
      </c>
      <c r="AP332">
        <v>7.5069604511388E-2</v>
      </c>
      <c r="AQ332">
        <f>(Table2[[#This Row],[Sharpe Ratio]]-AVERAGE(Table2[Sharpe Ratio]))/_xlfn.STDEV.P(Table2[Sharpe Ratio])</f>
        <v>0.18541650965281997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375</v>
      </c>
      <c r="AT332">
        <f>_xlfn.RANK.AVG(Table2[[#This Row],[6M Return vs Nifty Z-Score]],Table2[6M Return vs Nifty Z-Score])</f>
        <v>351</v>
      </c>
      <c r="AU332">
        <f>_xlfn.RANK.AVG(Table2[[#This Row],[Sharpe Ratio Z-Score]],Table2[Sharpe Ratio Z-Score])</f>
        <v>297</v>
      </c>
      <c r="AV332">
        <f>(Table2[[#This Row],[Rank 1Y]]+Table2[[#This Row],[Rank 6M]]+Table2[[#This Row],[Rank Sharpe]])/3</f>
        <v>341</v>
      </c>
    </row>
    <row r="333" spans="1:48" x14ac:dyDescent="0.3">
      <c r="A333" t="s">
        <v>313</v>
      </c>
      <c r="B333" t="s">
        <v>314</v>
      </c>
      <c r="C333" t="s">
        <v>3184</v>
      </c>
      <c r="D333" t="s">
        <v>46</v>
      </c>
      <c r="E333">
        <v>88579.249261328005</v>
      </c>
      <c r="F333">
        <v>83.89</v>
      </c>
      <c r="G333">
        <v>15.929793755625999</v>
      </c>
      <c r="H333">
        <f>(Table2[[#This Row],[1Y Return vs Nifty]]-AVERAGE(Table2[1Y Return vs Nifty]))/_xlfn.STDEV.P(Table2[1Y Return vs Nifty])</f>
        <v>-6.2083022343261678E-2</v>
      </c>
      <c r="I333">
        <v>2.9779352444820701</v>
      </c>
      <c r="J333">
        <f>(Table2[[#This Row],[1M Return vs Nifty]]-AVERAGE(Table2[1M Return vs Nifty]))/_xlfn.STDEV.P(Table2[1M Return vs Nifty])</f>
        <v>0.43306776699247646</v>
      </c>
      <c r="K333">
        <v>-2.2856744287762201</v>
      </c>
      <c r="L333">
        <f>(Table2[[#This Row],[6M Return vs Nifty]]-AVERAGE(Table2[6M Return vs Nifty]))/_xlfn.STDEV.P(Table2[6M Return vs Nifty])</f>
        <v>-0.37579564878024962</v>
      </c>
      <c r="M333">
        <v>2.9026886770180198</v>
      </c>
      <c r="N333">
        <f>(Table2[[#This Row],[1W Return vs Nifty]]-AVERAGE(Table2[1W Return vs Nifty]))/_xlfn.STDEV.P(Table2[1W Return vs Nifty])</f>
        <v>-1.2780466518511353E-2</v>
      </c>
      <c r="O333">
        <v>81.45</v>
      </c>
      <c r="P333">
        <v>83.804686766472997</v>
      </c>
      <c r="Q333">
        <v>84.418511468227805</v>
      </c>
      <c r="R333">
        <v>68.803021665504602</v>
      </c>
      <c r="S333" s="1">
        <f>(Table2[[#This Row],[Close Price]]-Table2[[#This Row],[20D EMA]])/Table2[[#This Row],[20D EMA]]</f>
        <v>2.9957028852056446E-2</v>
      </c>
      <c r="T333" s="1">
        <f>(Table2[[#This Row],[Close Price]]-Table2[[#This Row],[50D EMA]])/Table2[[#This Row],[50D EMA]]</f>
        <v>1.0180007445733188E-3</v>
      </c>
      <c r="U333" s="1">
        <f>(Table2[[#This Row],[Close Price]]-Table2[[#This Row],[200D EMA]])/Table2[[#This Row],[200D EMA]]</f>
        <v>-6.2606110796767402E-3</v>
      </c>
      <c r="V333">
        <v>1.1315937900848101</v>
      </c>
      <c r="W333">
        <v>83.15</v>
      </c>
      <c r="X333">
        <v>84.24</v>
      </c>
      <c r="Y333">
        <v>82.29</v>
      </c>
      <c r="Z333">
        <v>84.24</v>
      </c>
      <c r="AA333">
        <v>82.29</v>
      </c>
      <c r="AB333">
        <v>84.24</v>
      </c>
      <c r="AC333" s="1">
        <f>(Table2[[#This Row],[Close Price]]/Table2[[#This Row],[Day Low]])-1</f>
        <v>8.8995790739625491E-3</v>
      </c>
      <c r="AD333" s="1">
        <f>(Table2[[#This Row],[Day High]]/Table2[[#This Row],[Close Price]])-1</f>
        <v>4.1721301704611413E-3</v>
      </c>
      <c r="AE333" s="1">
        <f>(Table2[[#This Row],[Close Price]]/Table2[[#This Row],[Current Week Low]])-1</f>
        <v>1.944343176570662E-2</v>
      </c>
      <c r="AF333" s="1">
        <f>(Table2[[#This Row],[Current Week High]]/Table2[[#This Row],[Close Price]])-1</f>
        <v>4.1721301704611413E-3</v>
      </c>
      <c r="AG333" s="1">
        <f>(Table2[[#This Row],[Close Price]]/Table2[[#This Row],[Current Month Low]])-1</f>
        <v>1.944343176570662E-2</v>
      </c>
      <c r="AH333" s="1">
        <f>(Table2[[#This Row],[Current Month High]]/Table2[[#This Row],[Close Price]])-1</f>
        <v>4.1721301704611413E-3</v>
      </c>
      <c r="AI333">
        <v>23.673858624388998</v>
      </c>
      <c r="AJ333">
        <v>42.791489361702098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-0.08</v>
      </c>
      <c r="AM333" t="s">
        <v>3218</v>
      </c>
      <c r="AN333">
        <v>9.2200000000000006</v>
      </c>
      <c r="AO333" t="s">
        <v>3219</v>
      </c>
      <c r="AP333">
        <v>8.8382467214939003E-2</v>
      </c>
      <c r="AQ333">
        <f>(Table2[[#This Row],[Sharpe Ratio]]-AVERAGE(Table2[Sharpe Ratio]))/_xlfn.STDEV.P(Table2[Sharpe Ratio])</f>
        <v>0.33994155102689899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326</v>
      </c>
      <c r="AT333">
        <f>_xlfn.RANK.AVG(Table2[[#This Row],[6M Return vs Nifty Z-Score]],Table2[6M Return vs Nifty Z-Score])</f>
        <v>441</v>
      </c>
      <c r="AU333">
        <f>_xlfn.RANK.AVG(Table2[[#This Row],[Sharpe Ratio Z-Score]],Table2[Sharpe Ratio Z-Score])</f>
        <v>260</v>
      </c>
      <c r="AV333">
        <f>(Table2[[#This Row],[Rank 1Y]]+Table2[[#This Row],[Rank 6M]]+Table2[[#This Row],[Rank Sharpe]])/3</f>
        <v>342.33333333333331</v>
      </c>
    </row>
    <row r="334" spans="1:48" x14ac:dyDescent="0.3">
      <c r="A334" t="s">
        <v>1235</v>
      </c>
      <c r="B334" t="s">
        <v>1236</v>
      </c>
      <c r="C334" t="s">
        <v>3177</v>
      </c>
      <c r="D334" t="s">
        <v>255</v>
      </c>
      <c r="E334">
        <v>9915.5495070600009</v>
      </c>
      <c r="F334">
        <v>1512.3</v>
      </c>
      <c r="G334">
        <v>17.726336655444001</v>
      </c>
      <c r="H334">
        <f>(Table2[[#This Row],[1Y Return vs Nifty]]-AVERAGE(Table2[1Y Return vs Nifty]))/_xlfn.STDEV.P(Table2[1Y Return vs Nifty])</f>
        <v>-2.700696729236603E-2</v>
      </c>
      <c r="I334">
        <v>8.7263375055666792</v>
      </c>
      <c r="J334">
        <f>(Table2[[#This Row],[1M Return vs Nifty]]-AVERAGE(Table2[1M Return vs Nifty]))/_xlfn.STDEV.P(Table2[1M Return vs Nifty])</f>
        <v>1.0524511430533203</v>
      </c>
      <c r="K334">
        <v>23.781001413959</v>
      </c>
      <c r="L334">
        <f>(Table2[[#This Row],[6M Return vs Nifty]]-AVERAGE(Table2[6M Return vs Nifty]))/_xlfn.STDEV.P(Table2[6M Return vs Nifty])</f>
        <v>0.3958290200545917</v>
      </c>
      <c r="M334">
        <v>-1.54630813515234</v>
      </c>
      <c r="N334">
        <f>(Table2[[#This Row],[1W Return vs Nifty]]-AVERAGE(Table2[1W Return vs Nifty]))/_xlfn.STDEV.P(Table2[1W Return vs Nifty])</f>
        <v>-0.91012230134061967</v>
      </c>
      <c r="O334">
        <v>1480.59</v>
      </c>
      <c r="P334">
        <v>1426.4183286421501</v>
      </c>
      <c r="Q334">
        <v>1305.18956202711</v>
      </c>
      <c r="R334">
        <v>58.063705963881702</v>
      </c>
      <c r="S334" s="1">
        <f>(Table2[[#This Row],[Close Price]]-Table2[[#This Row],[20D EMA]])/Table2[[#This Row],[20D EMA]]</f>
        <v>2.14171377626487E-2</v>
      </c>
      <c r="T334" s="1">
        <f>(Table2[[#This Row],[Close Price]]-Table2[[#This Row],[50D EMA]])/Table2[[#This Row],[50D EMA]]</f>
        <v>6.0207913508516953E-2</v>
      </c>
      <c r="U334" s="1">
        <f>(Table2[[#This Row],[Close Price]]-Table2[[#This Row],[200D EMA]])/Table2[[#This Row],[200D EMA]]</f>
        <v>0.15868226654465695</v>
      </c>
      <c r="V334">
        <v>0.729143535573618</v>
      </c>
      <c r="W334">
        <v>1490.4</v>
      </c>
      <c r="X334">
        <v>1525</v>
      </c>
      <c r="Y334">
        <v>1477</v>
      </c>
      <c r="Z334">
        <v>1529.15</v>
      </c>
      <c r="AA334">
        <v>1477</v>
      </c>
      <c r="AB334">
        <v>1529.15</v>
      </c>
      <c r="AC334" s="1">
        <f>(Table2[[#This Row],[Close Price]]/Table2[[#This Row],[Day Low]])-1</f>
        <v>1.4694041867954866E-2</v>
      </c>
      <c r="AD334" s="1">
        <f>(Table2[[#This Row],[Day High]]/Table2[[#This Row],[Close Price]])-1</f>
        <v>8.3978046683859109E-3</v>
      </c>
      <c r="AE334" s="1">
        <f>(Table2[[#This Row],[Close Price]]/Table2[[#This Row],[Current Week Low]])-1</f>
        <v>2.389979688557875E-2</v>
      </c>
      <c r="AF334" s="1">
        <f>(Table2[[#This Row],[Current Week High]]/Table2[[#This Row],[Close Price]])-1</f>
        <v>1.1141969186008183E-2</v>
      </c>
      <c r="AG334" s="1">
        <f>(Table2[[#This Row],[Close Price]]/Table2[[#This Row],[Current Month Low]])-1</f>
        <v>2.389979688557875E-2</v>
      </c>
      <c r="AH334" s="1">
        <f>(Table2[[#This Row],[Current Month High]]/Table2[[#This Row],[Close Price]])-1</f>
        <v>1.1141969186008183E-2</v>
      </c>
      <c r="AI334">
        <v>9.3665278053296195</v>
      </c>
      <c r="AJ334">
        <v>44.028571428571396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0.16</v>
      </c>
      <c r="AM334" t="s">
        <v>3219</v>
      </c>
      <c r="AN334">
        <v>2.15</v>
      </c>
      <c r="AO334" t="s">
        <v>3219</v>
      </c>
      <c r="AQ334">
        <f>(Table2[[#This Row],[Sharpe Ratio]]-AVERAGE(Table2[Sharpe Ratio]))/_xlfn.STDEV.P(Table2[Sharpe Ratio])</f>
        <v>-0.68593129895665506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-0.17478040448172871</v>
      </c>
      <c r="AS334">
        <f>_xlfn.RANK.AVG(Table2[[#This Row],[1Y Return vs Nifty Z-Score]],Table2[1Y Return vs Nifty Z-Score])</f>
        <v>315</v>
      </c>
      <c r="AT334">
        <f>_xlfn.RANK.AVG(Table2[[#This Row],[6M Return vs Nifty Z-Score]],Table2[6M Return vs Nifty Z-Score])</f>
        <v>173</v>
      </c>
      <c r="AU334">
        <f>_xlfn.RANK.AVG(Table2[[#This Row],[Sharpe Ratio Z-Score]],Table2[Sharpe Ratio Z-Score])</f>
        <v>539.5</v>
      </c>
      <c r="AV334">
        <f>(Table2[[#This Row],[Rank 1Y]]+Table2[[#This Row],[Rank 6M]]+Table2[[#This Row],[Rank Sharpe]])/3</f>
        <v>342.5</v>
      </c>
    </row>
    <row r="335" spans="1:48" x14ac:dyDescent="0.3">
      <c r="A335" t="s">
        <v>480</v>
      </c>
      <c r="B335" t="s">
        <v>481</v>
      </c>
      <c r="C335" t="s">
        <v>3179</v>
      </c>
      <c r="D335" t="s">
        <v>139</v>
      </c>
      <c r="E335">
        <v>46065.059041350003</v>
      </c>
      <c r="F335">
        <v>117.22</v>
      </c>
      <c r="G335">
        <v>16.707035253679301</v>
      </c>
      <c r="H335">
        <f>(Table2[[#This Row],[1Y Return vs Nifty]]-AVERAGE(Table2[1Y Return vs Nifty]))/_xlfn.STDEV.P(Table2[1Y Return vs Nifty])</f>
        <v>-4.6908007276090145E-2</v>
      </c>
      <c r="I335">
        <v>-8.7078005689374002E-2</v>
      </c>
      <c r="J335">
        <f>(Table2[[#This Row],[1M Return vs Nifty]]-AVERAGE(Table2[1M Return vs Nifty]))/_xlfn.STDEV.P(Table2[1M Return vs Nifty])</f>
        <v>0.1028163043531491</v>
      </c>
      <c r="K335">
        <v>-16.656541812045699</v>
      </c>
      <c r="L335">
        <f>(Table2[[#This Row],[6M Return vs Nifty]]-AVERAGE(Table2[6M Return vs Nifty]))/_xlfn.STDEV.P(Table2[6M Return vs Nifty])</f>
        <v>-0.80120147545282139</v>
      </c>
      <c r="M335">
        <v>3.1133906702410901</v>
      </c>
      <c r="N335">
        <f>(Table2[[#This Row],[1W Return vs Nifty]]-AVERAGE(Table2[1W Return vs Nifty]))/_xlfn.STDEV.P(Table2[1W Return vs Nifty])</f>
        <v>2.9717139387218705E-2</v>
      </c>
      <c r="O335">
        <v>112.96</v>
      </c>
      <c r="P335">
        <v>116.70088312260501</v>
      </c>
      <c r="Q335">
        <v>119.191033857108</v>
      </c>
      <c r="R335">
        <v>64.607916064491704</v>
      </c>
      <c r="S335" s="1">
        <f>(Table2[[#This Row],[Close Price]]-Table2[[#This Row],[20D EMA]])/Table2[[#This Row],[20D EMA]]</f>
        <v>3.7712464589235176E-2</v>
      </c>
      <c r="T335" s="1">
        <f>(Table2[[#This Row],[Close Price]]-Table2[[#This Row],[50D EMA]])/Table2[[#This Row],[50D EMA]]</f>
        <v>4.4482686292066234E-3</v>
      </c>
      <c r="U335" s="1">
        <f>(Table2[[#This Row],[Close Price]]-Table2[[#This Row],[200D EMA]])/Table2[[#This Row],[200D EMA]]</f>
        <v>-1.6536762819516847E-2</v>
      </c>
      <c r="V335">
        <v>1.0903402421806201</v>
      </c>
      <c r="W335">
        <v>116.8</v>
      </c>
      <c r="X335">
        <v>118.9</v>
      </c>
      <c r="Y335">
        <v>113.61</v>
      </c>
      <c r="Z335">
        <v>118.9</v>
      </c>
      <c r="AA335">
        <v>113.61</v>
      </c>
      <c r="AB335">
        <v>118.9</v>
      </c>
      <c r="AC335" s="1">
        <f>(Table2[[#This Row],[Close Price]]/Table2[[#This Row],[Day Low]])-1</f>
        <v>3.5958904109589795E-3</v>
      </c>
      <c r="AD335" s="1">
        <f>(Table2[[#This Row],[Day High]]/Table2[[#This Row],[Close Price]])-1</f>
        <v>1.433202525166366E-2</v>
      </c>
      <c r="AE335" s="1">
        <f>(Table2[[#This Row],[Close Price]]/Table2[[#This Row],[Current Week Low]])-1</f>
        <v>3.1775371886277659E-2</v>
      </c>
      <c r="AF335" s="1">
        <f>(Table2[[#This Row],[Current Week High]]/Table2[[#This Row],[Close Price]])-1</f>
        <v>1.433202525166366E-2</v>
      </c>
      <c r="AG335" s="1">
        <f>(Table2[[#This Row],[Close Price]]/Table2[[#This Row],[Current Month Low]])-1</f>
        <v>3.1775371886277659E-2</v>
      </c>
      <c r="AH335" s="1">
        <f>(Table2[[#This Row],[Current Month High]]/Table2[[#This Row],[Close Price]])-1</f>
        <v>1.433202525166366E-2</v>
      </c>
      <c r="AI335">
        <v>45.452994369561502</v>
      </c>
      <c r="AJ335">
        <v>44.626773596545299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0</v>
      </c>
      <c r="AM335" t="s">
        <v>3220</v>
      </c>
      <c r="AN335">
        <v>12.96</v>
      </c>
      <c r="AO335" t="s">
        <v>3219</v>
      </c>
      <c r="AP335">
        <v>0.16026504623243201</v>
      </c>
      <c r="AQ335">
        <f>(Table2[[#This Row],[Sharpe Ratio]]-AVERAGE(Table2[Sharpe Ratio]))/_xlfn.STDEV.P(Table2[Sharpe Ratio])</f>
        <v>1.1742969217760326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322</v>
      </c>
      <c r="AT335">
        <f>_xlfn.RANK.AVG(Table2[[#This Row],[6M Return vs Nifty Z-Score]],Table2[6M Return vs Nifty Z-Score])</f>
        <v>619</v>
      </c>
      <c r="AU335">
        <f>_xlfn.RANK.AVG(Table2[[#This Row],[Sharpe Ratio Z-Score]],Table2[Sharpe Ratio Z-Score])</f>
        <v>87</v>
      </c>
      <c r="AV335">
        <f>(Table2[[#This Row],[Rank 1Y]]+Table2[[#This Row],[Rank 6M]]+Table2[[#This Row],[Rank Sharpe]])/3</f>
        <v>342.66666666666669</v>
      </c>
    </row>
    <row r="336" spans="1:48" x14ac:dyDescent="0.3">
      <c r="A336" t="s">
        <v>482</v>
      </c>
      <c r="B336" t="s">
        <v>483</v>
      </c>
      <c r="C336" t="s">
        <v>3177</v>
      </c>
      <c r="D336" t="s">
        <v>484</v>
      </c>
      <c r="E336">
        <v>45474.939694319997</v>
      </c>
      <c r="F336">
        <v>379.7</v>
      </c>
      <c r="G336">
        <v>37.074429788521101</v>
      </c>
      <c r="H336">
        <f>(Table2[[#This Row],[1Y Return vs Nifty]]-AVERAGE(Table2[1Y Return vs Nifty]))/_xlfn.STDEV.P(Table2[1Y Return vs Nifty])</f>
        <v>0.35074898829011364</v>
      </c>
      <c r="I336">
        <v>16.583352023450299</v>
      </c>
      <c r="J336">
        <f>(Table2[[#This Row],[1M Return vs Nifty]]-AVERAGE(Table2[1M Return vs Nifty]))/_xlfn.STDEV.P(Table2[1M Return vs Nifty])</f>
        <v>1.899034933960049</v>
      </c>
      <c r="K336">
        <v>18.723308227910898</v>
      </c>
      <c r="L336">
        <f>(Table2[[#This Row],[6M Return vs Nifty]]-AVERAGE(Table2[6M Return vs Nifty]))/_xlfn.STDEV.P(Table2[6M Return vs Nifty])</f>
        <v>0.24611139386788841</v>
      </c>
      <c r="M336">
        <v>4.9037121411284597</v>
      </c>
      <c r="N336">
        <f>(Table2[[#This Row],[1W Return vs Nifty]]-AVERAGE(Table2[1W Return vs Nifty]))/_xlfn.STDEV.P(Table2[1W Return vs Nifty])</f>
        <v>0.39081660100354926</v>
      </c>
      <c r="O336">
        <v>349.99</v>
      </c>
      <c r="P336">
        <v>345.25873774564099</v>
      </c>
      <c r="Q336">
        <v>326.62207171656797</v>
      </c>
      <c r="R336">
        <v>79.953143494408806</v>
      </c>
      <c r="S336" s="1">
        <f>(Table2[[#This Row],[Close Price]]-Table2[[#This Row],[20D EMA]])/Table2[[#This Row],[20D EMA]]</f>
        <v>8.4888139661133108E-2</v>
      </c>
      <c r="T336" s="1">
        <f>(Table2[[#This Row],[Close Price]]-Table2[[#This Row],[50D EMA]])/Table2[[#This Row],[50D EMA]]</f>
        <v>9.9754933008335822E-2</v>
      </c>
      <c r="U336" s="1">
        <f>(Table2[[#This Row],[Close Price]]-Table2[[#This Row],[200D EMA]])/Table2[[#This Row],[200D EMA]]</f>
        <v>0.16250563841102361</v>
      </c>
      <c r="V336">
        <v>0.71481320428378403</v>
      </c>
      <c r="W336">
        <v>369.1</v>
      </c>
      <c r="X336">
        <v>381</v>
      </c>
      <c r="Y336">
        <v>368.05</v>
      </c>
      <c r="Z336">
        <v>381</v>
      </c>
      <c r="AA336">
        <v>368.05</v>
      </c>
      <c r="AB336">
        <v>381</v>
      </c>
      <c r="AC336" s="1">
        <f>(Table2[[#This Row],[Close Price]]/Table2[[#This Row],[Day Low]])-1</f>
        <v>2.8718504470333084E-2</v>
      </c>
      <c r="AD336" s="1">
        <f>(Table2[[#This Row],[Day High]]/Table2[[#This Row],[Close Price]])-1</f>
        <v>3.4237555965235256E-3</v>
      </c>
      <c r="AE336" s="1">
        <f>(Table2[[#This Row],[Close Price]]/Table2[[#This Row],[Current Week Low]])-1</f>
        <v>3.1653307974459866E-2</v>
      </c>
      <c r="AF336" s="1">
        <f>(Table2[[#This Row],[Current Week High]]/Table2[[#This Row],[Close Price]])-1</f>
        <v>3.4237555965235256E-3</v>
      </c>
      <c r="AG336" s="1">
        <f>(Table2[[#This Row],[Close Price]]/Table2[[#This Row],[Current Month Low]])-1</f>
        <v>3.1653307974459866E-2</v>
      </c>
      <c r="AH336" s="1">
        <f>(Table2[[#This Row],[Current Month High]]/Table2[[#This Row],[Close Price]])-1</f>
        <v>3.4237555965235256E-3</v>
      </c>
      <c r="AI336">
        <v>4.2401896233868799</v>
      </c>
      <c r="AJ336">
        <v>60.278598564795203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0.05</v>
      </c>
      <c r="AM336" t="s">
        <v>3219</v>
      </c>
      <c r="AN336">
        <v>13.07</v>
      </c>
      <c r="AO336" t="s">
        <v>3219</v>
      </c>
      <c r="AP336">
        <v>-2.5443106639342E-2</v>
      </c>
      <c r="AQ336">
        <f>(Table2[[#This Row],[Sharpe Ratio]]-AVERAGE(Table2[Sharpe Ratio]))/_xlfn.STDEV.P(Table2[Sharpe Ratio])</f>
        <v>-0.98125449079583282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1.9054574263257675</v>
      </c>
      <c r="AS336">
        <f>_xlfn.RANK.AVG(Table2[[#This Row],[1Y Return vs Nifty Z-Score]],Table2[1Y Return vs Nifty Z-Score])</f>
        <v>201</v>
      </c>
      <c r="AT336">
        <f>_xlfn.RANK.AVG(Table2[[#This Row],[6M Return vs Nifty Z-Score]],Table2[6M Return vs Nifty Z-Score])</f>
        <v>214</v>
      </c>
      <c r="AU336">
        <f>_xlfn.RANK.AVG(Table2[[#This Row],[Sharpe Ratio Z-Score]],Table2[Sharpe Ratio Z-Score])</f>
        <v>617</v>
      </c>
      <c r="AV336">
        <f>(Table2[[#This Row],[Rank 1Y]]+Table2[[#This Row],[Rank 6M]]+Table2[[#This Row],[Rank Sharpe]])/3</f>
        <v>344</v>
      </c>
    </row>
    <row r="337" spans="1:48" x14ac:dyDescent="0.3">
      <c r="A337" t="s">
        <v>154</v>
      </c>
      <c r="B337" t="s">
        <v>155</v>
      </c>
      <c r="C337" t="s">
        <v>3172</v>
      </c>
      <c r="D337" t="s">
        <v>21</v>
      </c>
      <c r="E337">
        <v>172211.68318783899</v>
      </c>
      <c r="F337">
        <v>1749.5</v>
      </c>
      <c r="G337">
        <v>24.669021315027699</v>
      </c>
      <c r="H337">
        <f>(Table2[[#This Row],[1Y Return vs Nifty]]-AVERAGE(Table2[1Y Return vs Nifty]))/_xlfn.STDEV.P(Table2[1Y Return vs Nifty])</f>
        <v>0.10854336626506605</v>
      </c>
      <c r="I337">
        <v>6.4211111472618301</v>
      </c>
      <c r="J337">
        <f>(Table2[[#This Row],[1M Return vs Nifty]]-AVERAGE(Table2[1M Return vs Nifty]))/_xlfn.STDEV.P(Table2[1M Return vs Nifty])</f>
        <v>0.80406579708382975</v>
      </c>
      <c r="K337">
        <v>29.3657558088358</v>
      </c>
      <c r="L337">
        <f>(Table2[[#This Row],[6M Return vs Nifty]]-AVERAGE(Table2[6M Return vs Nifty]))/_xlfn.STDEV.P(Table2[6M Return vs Nifty])</f>
        <v>0.56114869052081062</v>
      </c>
      <c r="M337">
        <v>-0.24722913971542901</v>
      </c>
      <c r="N337">
        <f>(Table2[[#This Row],[1W Return vs Nifty]]-AVERAGE(Table2[1W Return vs Nifty]))/_xlfn.STDEV.P(Table2[1W Return vs Nifty])</f>
        <v>-0.64810414790985882</v>
      </c>
      <c r="O337">
        <v>1714.91</v>
      </c>
      <c r="P337">
        <v>1673.52481359891</v>
      </c>
      <c r="Q337">
        <v>1505.4147422861299</v>
      </c>
      <c r="R337">
        <v>64.280851580654698</v>
      </c>
      <c r="S337" s="1">
        <f>(Table2[[#This Row],[Close Price]]-Table2[[#This Row],[20D EMA]])/Table2[[#This Row],[20D EMA]]</f>
        <v>2.0170154701995974E-2</v>
      </c>
      <c r="T337" s="1">
        <f>(Table2[[#This Row],[Close Price]]-Table2[[#This Row],[50D EMA]])/Table2[[#This Row],[50D EMA]]</f>
        <v>4.5398302901589853E-2</v>
      </c>
      <c r="U337" s="1">
        <f>(Table2[[#This Row],[Close Price]]-Table2[[#This Row],[200D EMA]])/Table2[[#This Row],[200D EMA]]</f>
        <v>0.16213821404671583</v>
      </c>
      <c r="V337">
        <v>0.93215286005533404</v>
      </c>
      <c r="W337">
        <v>1740.6</v>
      </c>
      <c r="X337">
        <v>1774.6</v>
      </c>
      <c r="Y337">
        <v>1705.9</v>
      </c>
      <c r="Z337">
        <v>1774.6</v>
      </c>
      <c r="AA337">
        <v>1705.9</v>
      </c>
      <c r="AB337">
        <v>1774.6</v>
      </c>
      <c r="AC337" s="1">
        <f>(Table2[[#This Row],[Close Price]]/Table2[[#This Row],[Day Low]])-1</f>
        <v>5.1131793634380251E-3</v>
      </c>
      <c r="AD337" s="1">
        <f>(Table2[[#This Row],[Day High]]/Table2[[#This Row],[Close Price]])-1</f>
        <v>1.4346956273220801E-2</v>
      </c>
      <c r="AE337" s="1">
        <f>(Table2[[#This Row],[Close Price]]/Table2[[#This Row],[Current Week Low]])-1</f>
        <v>2.5558356292865847E-2</v>
      </c>
      <c r="AF337" s="1">
        <f>(Table2[[#This Row],[Current Week High]]/Table2[[#This Row],[Close Price]])-1</f>
        <v>1.4346956273220801E-2</v>
      </c>
      <c r="AG337" s="1">
        <f>(Table2[[#This Row],[Close Price]]/Table2[[#This Row],[Current Month Low]])-1</f>
        <v>2.5558356292865847E-2</v>
      </c>
      <c r="AH337" s="1">
        <f>(Table2[[#This Row],[Current Month High]]/Table2[[#This Row],[Close Price]])-1</f>
        <v>1.4346956273220801E-2</v>
      </c>
      <c r="AI337">
        <v>1.04601314661332</v>
      </c>
      <c r="AJ337">
        <v>50.436390214540602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0.05</v>
      </c>
      <c r="AM337" t="s">
        <v>3219</v>
      </c>
      <c r="AN337">
        <v>4.2699999999999996</v>
      </c>
      <c r="AO337" t="s">
        <v>3219</v>
      </c>
      <c r="AP337">
        <v>-1.8664790834180999E-2</v>
      </c>
      <c r="AQ337">
        <f>(Table2[[#This Row],[Sharpe Ratio]]-AVERAGE(Table2[Sharpe Ratio]))/_xlfn.STDEV.P(Table2[Sharpe Ratio])</f>
        <v>-0.90257723305173432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-7.6923527091886656E-2</v>
      </c>
      <c r="AS337">
        <f>_xlfn.RANK.AVG(Table2[[#This Row],[1Y Return vs Nifty Z-Score]],Table2[1Y Return vs Nifty Z-Score])</f>
        <v>276</v>
      </c>
      <c r="AT337">
        <f>_xlfn.RANK.AVG(Table2[[#This Row],[6M Return vs Nifty Z-Score]],Table2[6M Return vs Nifty Z-Score])</f>
        <v>151</v>
      </c>
      <c r="AU337">
        <f>_xlfn.RANK.AVG(Table2[[#This Row],[Sharpe Ratio Z-Score]],Table2[Sharpe Ratio Z-Score])</f>
        <v>606</v>
      </c>
      <c r="AV337">
        <f>(Table2[[#This Row],[Rank 1Y]]+Table2[[#This Row],[Rank 6M]]+Table2[[#This Row],[Rank Sharpe]])/3</f>
        <v>344.33333333333331</v>
      </c>
    </row>
    <row r="338" spans="1:48" x14ac:dyDescent="0.3">
      <c r="A338" t="s">
        <v>901</v>
      </c>
      <c r="B338" t="s">
        <v>902</v>
      </c>
      <c r="C338" t="s">
        <v>3186</v>
      </c>
      <c r="D338" t="s">
        <v>131</v>
      </c>
      <c r="E338">
        <v>17042.8815769049</v>
      </c>
      <c r="F338">
        <v>1695.35</v>
      </c>
      <c r="G338">
        <v>61.306344836925298</v>
      </c>
      <c r="H338">
        <f>(Table2[[#This Row],[1Y Return vs Nifty]]-AVERAGE(Table2[1Y Return vs Nifty]))/_xlfn.STDEV.P(Table2[1Y Return vs Nifty])</f>
        <v>0.82385763841617354</v>
      </c>
      <c r="I338">
        <v>4.5466809215264901</v>
      </c>
      <c r="J338">
        <f>(Table2[[#This Row],[1M Return vs Nifty]]-AVERAGE(Table2[1M Return vs Nifty]))/_xlfn.STDEV.P(Table2[1M Return vs Nifty])</f>
        <v>0.60209821223575954</v>
      </c>
      <c r="K338">
        <v>-15.3443766428703</v>
      </c>
      <c r="L338">
        <f>(Table2[[#This Row],[6M Return vs Nifty]]-AVERAGE(Table2[6M Return vs Nifty]))/_xlfn.STDEV.P(Table2[6M Return vs Nifty])</f>
        <v>-0.76235881595031474</v>
      </c>
      <c r="M338">
        <v>2.6543319764836899</v>
      </c>
      <c r="N338">
        <f>(Table2[[#This Row],[1W Return vs Nifty]]-AVERAGE(Table2[1W Return vs Nifty]))/_xlfn.STDEV.P(Table2[1W Return vs Nifty])</f>
        <v>-6.2872850657380172E-2</v>
      </c>
      <c r="O338">
        <v>1633.72</v>
      </c>
      <c r="P338">
        <v>1668.35351515394</v>
      </c>
      <c r="Q338">
        <v>1608.08963907221</v>
      </c>
      <c r="R338">
        <v>68.3981564820252</v>
      </c>
      <c r="S338" s="1">
        <f>(Table2[[#This Row],[Close Price]]-Table2[[#This Row],[20D EMA]])/Table2[[#This Row],[20D EMA]]</f>
        <v>3.7723722547315257E-2</v>
      </c>
      <c r="T338" s="1">
        <f>(Table2[[#This Row],[Close Price]]-Table2[[#This Row],[50D EMA]])/Table2[[#This Row],[50D EMA]]</f>
        <v>1.6181513450744266E-2</v>
      </c>
      <c r="U338" s="1">
        <f>(Table2[[#This Row],[Close Price]]-Table2[[#This Row],[200D EMA]])/Table2[[#This Row],[200D EMA]]</f>
        <v>5.4263368662791009E-2</v>
      </c>
      <c r="V338">
        <v>1.1311207990698799</v>
      </c>
      <c r="W338">
        <v>1673.05</v>
      </c>
      <c r="X338">
        <v>1718.85</v>
      </c>
      <c r="Y338">
        <v>1639.7</v>
      </c>
      <c r="Z338">
        <v>1718.85</v>
      </c>
      <c r="AA338">
        <v>1639.7</v>
      </c>
      <c r="AB338">
        <v>1718.85</v>
      </c>
      <c r="AC338" s="1">
        <f>(Table2[[#This Row],[Close Price]]/Table2[[#This Row],[Day Low]])-1</f>
        <v>1.3328950121036298E-2</v>
      </c>
      <c r="AD338" s="1">
        <f>(Table2[[#This Row],[Day High]]/Table2[[#This Row],[Close Price]])-1</f>
        <v>1.3861444539475576E-2</v>
      </c>
      <c r="AE338" s="1">
        <f>(Table2[[#This Row],[Close Price]]/Table2[[#This Row],[Current Week Low]])-1</f>
        <v>3.3939135207659898E-2</v>
      </c>
      <c r="AF338" s="1">
        <f>(Table2[[#This Row],[Current Week High]]/Table2[[#This Row],[Close Price]])-1</f>
        <v>1.3861444539475576E-2</v>
      </c>
      <c r="AG338" s="1">
        <f>(Table2[[#This Row],[Close Price]]/Table2[[#This Row],[Current Month Low]])-1</f>
        <v>3.3939135207659898E-2</v>
      </c>
      <c r="AH338" s="1">
        <f>(Table2[[#This Row],[Current Month High]]/Table2[[#This Row],[Close Price]])-1</f>
        <v>1.3861444539475576E-2</v>
      </c>
      <c r="AI338">
        <v>27.454709261922101</v>
      </c>
      <c r="AJ338">
        <v>89.738038523559894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-7.0000000000000007E-2</v>
      </c>
      <c r="AM338" t="s">
        <v>3218</v>
      </c>
      <c r="AN338">
        <v>10.51</v>
      </c>
      <c r="AO338" t="s">
        <v>3219</v>
      </c>
      <c r="AP338">
        <v>6.9705602008129003E-2</v>
      </c>
      <c r="AQ338">
        <f>(Table2[[#This Row],[Sharpe Ratio]]-AVERAGE(Table2[Sharpe Ratio]))/_xlfn.STDEV.P(Table2[Sharpe Ratio])</f>
        <v>0.12315546729070874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114</v>
      </c>
      <c r="AT338">
        <f>_xlfn.RANK.AVG(Table2[[#This Row],[6M Return vs Nifty Z-Score]],Table2[6M Return vs Nifty Z-Score])</f>
        <v>607</v>
      </c>
      <c r="AU338">
        <f>_xlfn.RANK.AVG(Table2[[#This Row],[Sharpe Ratio Z-Score]],Table2[Sharpe Ratio Z-Score])</f>
        <v>319</v>
      </c>
      <c r="AV338">
        <f>(Table2[[#This Row],[Rank 1Y]]+Table2[[#This Row],[Rank 6M]]+Table2[[#This Row],[Rank Sharpe]])/3</f>
        <v>346.66666666666669</v>
      </c>
    </row>
    <row r="339" spans="1:48" x14ac:dyDescent="0.3">
      <c r="A339" t="s">
        <v>583</v>
      </c>
      <c r="B339" t="s">
        <v>584</v>
      </c>
      <c r="C339" t="s">
        <v>585</v>
      </c>
      <c r="D339" t="s">
        <v>585</v>
      </c>
      <c r="E339">
        <v>34364.270490000003</v>
      </c>
      <c r="F339">
        <v>1005.35</v>
      </c>
      <c r="G339">
        <v>-3.1073833947498799</v>
      </c>
      <c r="H339">
        <f>(Table2[[#This Row],[1Y Return vs Nifty]]-AVERAGE(Table2[1Y Return vs Nifty]))/_xlfn.STDEV.P(Table2[1Y Return vs Nifty])</f>
        <v>-0.43376859345201901</v>
      </c>
      <c r="I339">
        <v>5.2485878337382603</v>
      </c>
      <c r="J339">
        <f>(Table2[[#This Row],[1M Return vs Nifty]]-AVERAGE(Table2[1M Return vs Nifty]))/_xlfn.STDEV.P(Table2[1M Return vs Nifty])</f>
        <v>0.67772783125343417</v>
      </c>
      <c r="K339">
        <v>12.2151178149491</v>
      </c>
      <c r="L339">
        <f>(Table2[[#This Row],[6M Return vs Nifty]]-AVERAGE(Table2[6M Return vs Nifty]))/_xlfn.STDEV.P(Table2[6M Return vs Nifty])</f>
        <v>5.3456208280987641E-2</v>
      </c>
      <c r="M339">
        <v>4.1096809878979297</v>
      </c>
      <c r="N339">
        <f>(Table2[[#This Row],[1W Return vs Nifty]]-AVERAGE(Table2[1W Return vs Nifty]))/_xlfn.STDEV.P(Table2[1W Return vs Nifty])</f>
        <v>0.23066423362115726</v>
      </c>
      <c r="O339">
        <v>949.66</v>
      </c>
      <c r="P339">
        <v>929.50870397129495</v>
      </c>
      <c r="Q339">
        <v>867.99587048563103</v>
      </c>
      <c r="R339">
        <v>75.364048668319597</v>
      </c>
      <c r="S339" s="1">
        <f>(Table2[[#This Row],[Close Price]]-Table2[[#This Row],[20D EMA]])/Table2[[#This Row],[20D EMA]]</f>
        <v>5.864204030916334E-2</v>
      </c>
      <c r="T339" s="1">
        <f>(Table2[[#This Row],[Close Price]]-Table2[[#This Row],[50D EMA]])/Table2[[#This Row],[50D EMA]]</f>
        <v>8.1592884181369868E-2</v>
      </c>
      <c r="U339" s="1">
        <f>(Table2[[#This Row],[Close Price]]-Table2[[#This Row],[200D EMA]])/Table2[[#This Row],[200D EMA]]</f>
        <v>0.15824283753506957</v>
      </c>
      <c r="V339">
        <v>0.59014636285845201</v>
      </c>
      <c r="W339">
        <v>987.05</v>
      </c>
      <c r="X339">
        <v>1029.05</v>
      </c>
      <c r="Y339">
        <v>961</v>
      </c>
      <c r="Z339">
        <v>1029.05</v>
      </c>
      <c r="AA339">
        <v>961</v>
      </c>
      <c r="AB339">
        <v>1029.05</v>
      </c>
      <c r="AC339" s="1">
        <f>(Table2[[#This Row],[Close Price]]/Table2[[#This Row],[Day Low]])-1</f>
        <v>1.8540094220151015E-2</v>
      </c>
      <c r="AD339" s="1">
        <f>(Table2[[#This Row],[Day High]]/Table2[[#This Row],[Close Price]])-1</f>
        <v>2.3573879743372883E-2</v>
      </c>
      <c r="AE339" s="1">
        <f>(Table2[[#This Row],[Close Price]]/Table2[[#This Row],[Current Week Low]])-1</f>
        <v>4.6149843912591137E-2</v>
      </c>
      <c r="AF339" s="1">
        <f>(Table2[[#This Row],[Current Week High]]/Table2[[#This Row],[Close Price]])-1</f>
        <v>2.3573879743372883E-2</v>
      </c>
      <c r="AG339" s="1">
        <f>(Table2[[#This Row],[Close Price]]/Table2[[#This Row],[Current Month Low]])-1</f>
        <v>4.6149843912591137E-2</v>
      </c>
      <c r="AH339" s="1">
        <f>(Table2[[#This Row],[Current Month High]]/Table2[[#This Row],[Close Price]])-1</f>
        <v>2.3573879743372883E-2</v>
      </c>
      <c r="AI339">
        <v>4.7396429104292004</v>
      </c>
      <c r="AJ339">
        <v>41.598591549295698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0.28999999999999998</v>
      </c>
      <c r="AM339" t="s">
        <v>3219</v>
      </c>
      <c r="AN339">
        <v>9.2799999999999994</v>
      </c>
      <c r="AO339" t="s">
        <v>3219</v>
      </c>
      <c r="AP339">
        <v>6.9309086626768004E-2</v>
      </c>
      <c r="AQ339">
        <f>(Table2[[#This Row],[Sharpe Ratio]]-AVERAGE(Table2[Sharpe Ratio]))/_xlfn.STDEV.P(Table2[Sharpe Ratio])</f>
        <v>0.11855303451012252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0.64663271421368251</v>
      </c>
      <c r="AS339">
        <f>_xlfn.RANK.AVG(Table2[[#This Row],[1Y Return vs Nifty Z-Score]],Table2[1Y Return vs Nifty Z-Score])</f>
        <v>465</v>
      </c>
      <c r="AT339">
        <f>_xlfn.RANK.AVG(Table2[[#This Row],[6M Return vs Nifty Z-Score]],Table2[6M Return vs Nifty Z-Score])</f>
        <v>259</v>
      </c>
      <c r="AU339">
        <f>_xlfn.RANK.AVG(Table2[[#This Row],[Sharpe Ratio Z-Score]],Table2[Sharpe Ratio Z-Score])</f>
        <v>323</v>
      </c>
      <c r="AV339">
        <f>(Table2[[#This Row],[Rank 1Y]]+Table2[[#This Row],[Rank 6M]]+Table2[[#This Row],[Rank Sharpe]])/3</f>
        <v>349</v>
      </c>
    </row>
    <row r="340" spans="1:48" x14ac:dyDescent="0.3">
      <c r="A340" t="s">
        <v>1412</v>
      </c>
      <c r="B340" t="s">
        <v>1413</v>
      </c>
      <c r="C340" t="s">
        <v>585</v>
      </c>
      <c r="D340" t="s">
        <v>585</v>
      </c>
      <c r="E340">
        <v>7904.5141679999997</v>
      </c>
      <c r="F340">
        <v>394.2</v>
      </c>
      <c r="G340">
        <v>-2.1983487547073</v>
      </c>
      <c r="H340">
        <f>(Table2[[#This Row],[1Y Return vs Nifty]]-AVERAGE(Table2[1Y Return vs Nifty]))/_xlfn.STDEV.P(Table2[1Y Return vs Nifty])</f>
        <v>-0.41602042329669747</v>
      </c>
      <c r="I340">
        <v>22.943854399791601</v>
      </c>
      <c r="J340">
        <f>(Table2[[#This Row],[1M Return vs Nifty]]-AVERAGE(Table2[1M Return vs Nifty]))/_xlfn.STDEV.P(Table2[1M Return vs Nifty])</f>
        <v>2.5843713555204237</v>
      </c>
      <c r="K340">
        <v>12.1791124299224</v>
      </c>
      <c r="L340">
        <f>(Table2[[#This Row],[6M Return vs Nifty]]-AVERAGE(Table2[6M Return vs Nifty]))/_xlfn.STDEV.P(Table2[6M Return vs Nifty])</f>
        <v>5.2390378350653771E-2</v>
      </c>
      <c r="M340">
        <v>17.301306043912199</v>
      </c>
      <c r="N340">
        <f>(Table2[[#This Row],[1W Return vs Nifty]]-AVERAGE(Table2[1W Return vs Nifty]))/_xlfn.STDEV.P(Table2[1W Return vs Nifty])</f>
        <v>2.8913532679822516</v>
      </c>
      <c r="O340">
        <v>326.77999999999997</v>
      </c>
      <c r="P340">
        <v>323.786262468855</v>
      </c>
      <c r="Q340">
        <v>336.87180428194301</v>
      </c>
      <c r="R340">
        <v>82.753394949054098</v>
      </c>
      <c r="S340" s="1">
        <f>(Table2[[#This Row],[Close Price]]-Table2[[#This Row],[20D EMA]])/Table2[[#This Row],[20D EMA]]</f>
        <v>0.20631617602056437</v>
      </c>
      <c r="T340" s="1">
        <f>(Table2[[#This Row],[Close Price]]-Table2[[#This Row],[50D EMA]])/Table2[[#This Row],[50D EMA]]</f>
        <v>0.21746981170307708</v>
      </c>
      <c r="U340" s="1">
        <f>(Table2[[#This Row],[Close Price]]-Table2[[#This Row],[200D EMA]])/Table2[[#This Row],[200D EMA]]</f>
        <v>0.17017807661360834</v>
      </c>
      <c r="V340">
        <v>3.4105752239731402</v>
      </c>
      <c r="W340">
        <v>382.25</v>
      </c>
      <c r="X340">
        <v>407</v>
      </c>
      <c r="Y340">
        <v>315.05</v>
      </c>
      <c r="Z340">
        <v>407</v>
      </c>
      <c r="AA340">
        <v>315.05</v>
      </c>
      <c r="AB340">
        <v>407</v>
      </c>
      <c r="AC340" s="1">
        <f>(Table2[[#This Row],[Close Price]]/Table2[[#This Row],[Day Low]])-1</f>
        <v>3.1262262916939232E-2</v>
      </c>
      <c r="AD340" s="1">
        <f>(Table2[[#This Row],[Day High]]/Table2[[#This Row],[Close Price]])-1</f>
        <v>3.2470826991374935E-2</v>
      </c>
      <c r="AE340" s="1">
        <f>(Table2[[#This Row],[Close Price]]/Table2[[#This Row],[Current Week Low]])-1</f>
        <v>0.25122996349785742</v>
      </c>
      <c r="AF340" s="1">
        <f>(Table2[[#This Row],[Current Week High]]/Table2[[#This Row],[Close Price]])-1</f>
        <v>3.2470826991374935E-2</v>
      </c>
      <c r="AG340" s="1">
        <f>(Table2[[#This Row],[Close Price]]/Table2[[#This Row],[Current Month Low]])-1</f>
        <v>0.25122996349785742</v>
      </c>
      <c r="AH340" s="1">
        <f>(Table2[[#This Row],[Current Month High]]/Table2[[#This Row],[Close Price]])-1</f>
        <v>3.2470826991374935E-2</v>
      </c>
      <c r="AI340">
        <v>10.844748858447399</v>
      </c>
      <c r="AJ340">
        <v>47.226890756302502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0.18</v>
      </c>
      <c r="AM340" t="s">
        <v>3219</v>
      </c>
      <c r="AN340">
        <v>40.479999999999997</v>
      </c>
      <c r="AO340" t="s">
        <v>3219</v>
      </c>
      <c r="AP340">
        <v>6.4518129704848007E-2</v>
      </c>
      <c r="AQ340">
        <f>(Table2[[#This Row],[Sharpe Ratio]]-AVERAGE(Table2[Sharpe Ratio]))/_xlfn.STDEV.P(Table2[Sharpe Ratio])</f>
        <v>6.2943446019162713E-2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456</v>
      </c>
      <c r="AT340">
        <f>_xlfn.RANK.AVG(Table2[[#This Row],[6M Return vs Nifty Z-Score]],Table2[6M Return vs Nifty Z-Score])</f>
        <v>260</v>
      </c>
      <c r="AU340">
        <f>_xlfn.RANK.AVG(Table2[[#This Row],[Sharpe Ratio Z-Score]],Table2[Sharpe Ratio Z-Score])</f>
        <v>336</v>
      </c>
      <c r="AV340">
        <f>(Table2[[#This Row],[Rank 1Y]]+Table2[[#This Row],[Rank 6M]]+Table2[[#This Row],[Rank Sharpe]])/3</f>
        <v>350.66666666666669</v>
      </c>
    </row>
    <row r="341" spans="1:48" x14ac:dyDescent="0.3">
      <c r="A341" t="s">
        <v>1589</v>
      </c>
      <c r="B341" t="s">
        <v>1590</v>
      </c>
      <c r="C341" t="s">
        <v>3187</v>
      </c>
      <c r="D341" t="s">
        <v>285</v>
      </c>
      <c r="E341">
        <v>6172.5237500000003</v>
      </c>
      <c r="F341">
        <v>644.65</v>
      </c>
      <c r="G341">
        <v>-2.8098085216478301</v>
      </c>
      <c r="H341">
        <f>(Table2[[#This Row],[1Y Return vs Nifty]]-AVERAGE(Table2[1Y Return vs Nifty]))/_xlfn.STDEV.P(Table2[1Y Return vs Nifty])</f>
        <v>-0.42795868341215954</v>
      </c>
      <c r="I341">
        <v>4.3360951276322401</v>
      </c>
      <c r="J341">
        <f>(Table2[[#This Row],[1M Return vs Nifty]]-AVERAGE(Table2[1M Return vs Nifty]))/_xlfn.STDEV.P(Table2[1M Return vs Nifty])</f>
        <v>0.57940784819222724</v>
      </c>
      <c r="K341">
        <v>17.997011998484801</v>
      </c>
      <c r="L341">
        <f>(Table2[[#This Row],[6M Return vs Nifty]]-AVERAGE(Table2[6M Return vs Nifty]))/_xlfn.STDEV.P(Table2[6M Return vs Nifty])</f>
        <v>0.22461160268284949</v>
      </c>
      <c r="M341">
        <v>11.175202111244699</v>
      </c>
      <c r="N341">
        <f>(Table2[[#This Row],[1W Return vs Nifty]]-AVERAGE(Table2[1W Return vs Nifty]))/_xlfn.STDEV.P(Table2[1W Return vs Nifty])</f>
        <v>1.6557467761517761</v>
      </c>
      <c r="O341">
        <v>598.82000000000005</v>
      </c>
      <c r="P341">
        <v>603.949270893061</v>
      </c>
      <c r="Q341">
        <v>583.78949424832604</v>
      </c>
      <c r="R341">
        <v>77.702620762832495</v>
      </c>
      <c r="S341" s="1">
        <f>(Table2[[#This Row],[Close Price]]-Table2[[#This Row],[20D EMA]])/Table2[[#This Row],[20D EMA]]</f>
        <v>7.653384990481267E-2</v>
      </c>
      <c r="T341" s="1">
        <f>(Table2[[#This Row],[Close Price]]-Table2[[#This Row],[50D EMA]])/Table2[[#This Row],[50D EMA]]</f>
        <v>6.7390973163614767E-2</v>
      </c>
      <c r="U341" s="1">
        <f>(Table2[[#This Row],[Close Price]]-Table2[[#This Row],[200D EMA]])/Table2[[#This Row],[200D EMA]]</f>
        <v>0.10425077249811858</v>
      </c>
      <c r="V341">
        <v>0.97989278379157096</v>
      </c>
      <c r="W341">
        <v>641.70000000000005</v>
      </c>
      <c r="X341">
        <v>660.85</v>
      </c>
      <c r="Y341">
        <v>596</v>
      </c>
      <c r="Z341">
        <v>660.85</v>
      </c>
      <c r="AA341">
        <v>596</v>
      </c>
      <c r="AB341">
        <v>660.85</v>
      </c>
      <c r="AC341" s="1">
        <f>(Table2[[#This Row],[Close Price]]/Table2[[#This Row],[Day Low]])-1</f>
        <v>4.5971637836994539E-3</v>
      </c>
      <c r="AD341" s="1">
        <f>(Table2[[#This Row],[Day High]]/Table2[[#This Row],[Close Price]])-1</f>
        <v>2.5129915458000474E-2</v>
      </c>
      <c r="AE341" s="1">
        <f>(Table2[[#This Row],[Close Price]]/Table2[[#This Row],[Current Week Low]])-1</f>
        <v>8.1627516778523423E-2</v>
      </c>
      <c r="AF341" s="1">
        <f>(Table2[[#This Row],[Current Week High]]/Table2[[#This Row],[Close Price]])-1</f>
        <v>2.5129915458000474E-2</v>
      </c>
      <c r="AG341" s="1">
        <f>(Table2[[#This Row],[Close Price]]/Table2[[#This Row],[Current Month Low]])-1</f>
        <v>8.1627516778523423E-2</v>
      </c>
      <c r="AH341" s="1">
        <f>(Table2[[#This Row],[Current Month High]]/Table2[[#This Row],[Close Price]])-1</f>
        <v>2.5129915458000474E-2</v>
      </c>
      <c r="AI341">
        <v>12.743349104165</v>
      </c>
      <c r="AJ341">
        <v>48.2124382112886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</v>
      </c>
      <c r="AM341" t="s">
        <v>3220</v>
      </c>
      <c r="AN341">
        <v>12.27</v>
      </c>
      <c r="AO341" t="s">
        <v>3219</v>
      </c>
      <c r="AP341">
        <v>5.2258525182786002E-2</v>
      </c>
      <c r="AQ341">
        <f>(Table2[[#This Row],[Sharpe Ratio]]-AVERAGE(Table2[Sharpe Ratio]))/_xlfn.STDEV.P(Table2[Sharpe Ratio])</f>
        <v>-7.9356218462179134E-2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463</v>
      </c>
      <c r="AT341">
        <f>_xlfn.RANK.AVG(Table2[[#This Row],[6M Return vs Nifty Z-Score]],Table2[6M Return vs Nifty Z-Score])</f>
        <v>217</v>
      </c>
      <c r="AU341">
        <f>_xlfn.RANK.AVG(Table2[[#This Row],[Sharpe Ratio Z-Score]],Table2[Sharpe Ratio Z-Score])</f>
        <v>373</v>
      </c>
      <c r="AV341">
        <f>(Table2[[#This Row],[Rank 1Y]]+Table2[[#This Row],[Rank 6M]]+Table2[[#This Row],[Rank Sharpe]])/3</f>
        <v>351</v>
      </c>
    </row>
    <row r="342" spans="1:48" x14ac:dyDescent="0.3">
      <c r="A342" t="s">
        <v>368</v>
      </c>
      <c r="B342" t="s">
        <v>369</v>
      </c>
      <c r="C342" t="s">
        <v>3184</v>
      </c>
      <c r="D342" t="s">
        <v>94</v>
      </c>
      <c r="E342">
        <v>67726.477292240001</v>
      </c>
      <c r="F342">
        <v>326.95</v>
      </c>
      <c r="G342">
        <v>29.564409821153301</v>
      </c>
      <c r="H342">
        <f>(Table2[[#This Row],[1Y Return vs Nifty]]-AVERAGE(Table2[1Y Return vs Nifty]))/_xlfn.STDEV.P(Table2[1Y Return vs Nifty])</f>
        <v>0.20412188919027899</v>
      </c>
      <c r="I342">
        <v>-0.93103236878192597</v>
      </c>
      <c r="J342">
        <f>(Table2[[#This Row],[1M Return vs Nifty]]-AVERAGE(Table2[1M Return vs Nifty]))/_xlfn.STDEV.P(Table2[1M Return vs Nifty])</f>
        <v>1.1881244677120963E-2</v>
      </c>
      <c r="K342">
        <v>11.041615047063599</v>
      </c>
      <c r="L342">
        <f>(Table2[[#This Row],[6M Return vs Nifty]]-AVERAGE(Table2[6M Return vs Nifty]))/_xlfn.STDEV.P(Table2[6M Return vs Nifty])</f>
        <v>1.8718227492432956E-2</v>
      </c>
      <c r="M342">
        <v>3.4855620821776698</v>
      </c>
      <c r="N342">
        <f>(Table2[[#This Row],[1W Return vs Nifty]]-AVERAGE(Table2[1W Return vs Nifty]))/_xlfn.STDEV.P(Table2[1W Return vs Nifty])</f>
        <v>0.104782371338371</v>
      </c>
      <c r="O342">
        <v>310.48</v>
      </c>
      <c r="P342">
        <v>312.68734676982598</v>
      </c>
      <c r="Q342">
        <v>286.78324004336901</v>
      </c>
      <c r="R342">
        <v>80.074704210619402</v>
      </c>
      <c r="S342" s="1">
        <f>(Table2[[#This Row],[Close Price]]-Table2[[#This Row],[20D EMA]])/Table2[[#This Row],[20D EMA]]</f>
        <v>5.3046895130121008E-2</v>
      </c>
      <c r="T342" s="1">
        <f>(Table2[[#This Row],[Close Price]]-Table2[[#This Row],[50D EMA]])/Table2[[#This Row],[50D EMA]]</f>
        <v>4.561314481545993E-2</v>
      </c>
      <c r="U342" s="1">
        <f>(Table2[[#This Row],[Close Price]]-Table2[[#This Row],[200D EMA]])/Table2[[#This Row],[200D EMA]]</f>
        <v>0.14005964905953616</v>
      </c>
      <c r="V342">
        <v>0.62561372314964803</v>
      </c>
      <c r="W342">
        <v>323.55</v>
      </c>
      <c r="X342">
        <v>333.85</v>
      </c>
      <c r="Y342">
        <v>310.39999999999998</v>
      </c>
      <c r="Z342">
        <v>333.85</v>
      </c>
      <c r="AA342">
        <v>310.39999999999998</v>
      </c>
      <c r="AB342">
        <v>333.85</v>
      </c>
      <c r="AC342" s="1">
        <f>(Table2[[#This Row],[Close Price]]/Table2[[#This Row],[Day Low]])-1</f>
        <v>1.0508422191314981E-2</v>
      </c>
      <c r="AD342" s="1">
        <f>(Table2[[#This Row],[Day High]]/Table2[[#This Row],[Close Price]])-1</f>
        <v>2.1104144364581856E-2</v>
      </c>
      <c r="AE342" s="1">
        <f>(Table2[[#This Row],[Close Price]]/Table2[[#This Row],[Current Week Low]])-1</f>
        <v>5.3318298969072142E-2</v>
      </c>
      <c r="AF342" s="1">
        <f>(Table2[[#This Row],[Current Week High]]/Table2[[#This Row],[Close Price]])-1</f>
        <v>2.1104144364581856E-2</v>
      </c>
      <c r="AG342" s="1">
        <f>(Table2[[#This Row],[Close Price]]/Table2[[#This Row],[Current Month Low]])-1</f>
        <v>5.3318298969072142E-2</v>
      </c>
      <c r="AH342" s="1">
        <f>(Table2[[#This Row],[Current Month High]]/Table2[[#This Row],[Close Price]])-1</f>
        <v>2.1104144364581856E-2</v>
      </c>
      <c r="AI342">
        <v>10.3991435999388</v>
      </c>
      <c r="AJ342">
        <v>61.856435643564303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0.04</v>
      </c>
      <c r="AM342" t="s">
        <v>3219</v>
      </c>
      <c r="AN342">
        <v>12.51</v>
      </c>
      <c r="AO342" t="s">
        <v>3219</v>
      </c>
      <c r="AQ342">
        <f>(Table2[[#This Row],[Sharpe Ratio]]-AVERAGE(Table2[Sharpe Ratio]))/_xlfn.STDEV.P(Table2[Sharpe Ratio])</f>
        <v>-0.68593129895665506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244</v>
      </c>
      <c r="AT342">
        <f>_xlfn.RANK.AVG(Table2[[#This Row],[6M Return vs Nifty Z-Score]],Table2[6M Return vs Nifty Z-Score])</f>
        <v>270</v>
      </c>
      <c r="AU342">
        <f>_xlfn.RANK.AVG(Table2[[#This Row],[Sharpe Ratio Z-Score]],Table2[Sharpe Ratio Z-Score])</f>
        <v>539.5</v>
      </c>
      <c r="AV342">
        <f>(Table2[[#This Row],[Rank 1Y]]+Table2[[#This Row],[Rank 6M]]+Table2[[#This Row],[Rank Sharpe]])/3</f>
        <v>351.16666666666669</v>
      </c>
    </row>
    <row r="343" spans="1:48" x14ac:dyDescent="0.3">
      <c r="A343" t="s">
        <v>190</v>
      </c>
      <c r="B343" t="s">
        <v>191</v>
      </c>
      <c r="C343" t="s">
        <v>3173</v>
      </c>
      <c r="D343" t="s">
        <v>34</v>
      </c>
      <c r="E343">
        <v>134750.18429820301</v>
      </c>
      <c r="F343">
        <v>260.57</v>
      </c>
      <c r="G343">
        <v>3.4894642515598</v>
      </c>
      <c r="H343">
        <f>(Table2[[#This Row],[1Y Return vs Nifty]]-AVERAGE(Table2[1Y Return vs Nifty]))/_xlfn.STDEV.P(Table2[1Y Return vs Nifty])</f>
        <v>-0.30497044940114731</v>
      </c>
      <c r="I343">
        <v>-1.1156420256239801</v>
      </c>
      <c r="J343">
        <f>(Table2[[#This Row],[1M Return vs Nifty]]-AVERAGE(Table2[1M Return vs Nifty]))/_xlfn.STDEV.P(Table2[1M Return vs Nifty])</f>
        <v>-8.0102220844085002E-3</v>
      </c>
      <c r="K343">
        <v>-6.83990653393007</v>
      </c>
      <c r="L343">
        <f>(Table2[[#This Row],[6M Return vs Nifty]]-AVERAGE(Table2[6M Return vs Nifty]))/_xlfn.STDEV.P(Table2[6M Return vs Nifty])</f>
        <v>-0.51060984070628823</v>
      </c>
      <c r="M343">
        <v>2.2843399107461799</v>
      </c>
      <c r="N343">
        <f>(Table2[[#This Row],[1W Return vs Nifty]]-AVERAGE(Table2[1W Return vs Nifty]))/_xlfn.STDEV.P(Table2[1W Return vs Nifty])</f>
        <v>-0.13749851867995508</v>
      </c>
      <c r="O343">
        <v>248.28</v>
      </c>
      <c r="P343">
        <v>247.68027048664001</v>
      </c>
      <c r="Q343">
        <v>246.365895796106</v>
      </c>
      <c r="R343">
        <v>70.898068324117403</v>
      </c>
      <c r="S343" s="1">
        <f>(Table2[[#This Row],[Close Price]]-Table2[[#This Row],[20D EMA]])/Table2[[#This Row],[20D EMA]]</f>
        <v>4.9500563879490866E-2</v>
      </c>
      <c r="T343" s="1">
        <f>(Table2[[#This Row],[Close Price]]-Table2[[#This Row],[50D EMA]])/Table2[[#This Row],[50D EMA]]</f>
        <v>5.2041809741382929E-2</v>
      </c>
      <c r="U343" s="1">
        <f>(Table2[[#This Row],[Close Price]]-Table2[[#This Row],[200D EMA]])/Table2[[#This Row],[200D EMA]]</f>
        <v>5.7654506757093514E-2</v>
      </c>
      <c r="V343">
        <v>1.0466677357263601</v>
      </c>
      <c r="W343">
        <v>254.22</v>
      </c>
      <c r="X343">
        <v>261.7</v>
      </c>
      <c r="Y343">
        <v>244.3</v>
      </c>
      <c r="Z343">
        <v>261.7</v>
      </c>
      <c r="AA343">
        <v>244.3</v>
      </c>
      <c r="AB343">
        <v>261.7</v>
      </c>
      <c r="AC343" s="1">
        <f>(Table2[[#This Row],[Close Price]]/Table2[[#This Row],[Day Low]])-1</f>
        <v>2.4978365195500007E-2</v>
      </c>
      <c r="AD343" s="1">
        <f>(Table2[[#This Row],[Day High]]/Table2[[#This Row],[Close Price]])-1</f>
        <v>4.3366465824921097E-3</v>
      </c>
      <c r="AE343" s="1">
        <f>(Table2[[#This Row],[Close Price]]/Table2[[#This Row],[Current Week Low]])-1</f>
        <v>6.6598444535407308E-2</v>
      </c>
      <c r="AF343" s="1">
        <f>(Table2[[#This Row],[Current Week High]]/Table2[[#This Row],[Close Price]])-1</f>
        <v>4.3366465824921097E-3</v>
      </c>
      <c r="AG343" s="1">
        <f>(Table2[[#This Row],[Close Price]]/Table2[[#This Row],[Current Month Low]])-1</f>
        <v>6.6598444535407308E-2</v>
      </c>
      <c r="AH343" s="1">
        <f>(Table2[[#This Row],[Current Month High]]/Table2[[#This Row],[Close Price]])-1</f>
        <v>4.3366465824921097E-3</v>
      </c>
      <c r="AI343">
        <v>15.0170779445062</v>
      </c>
      <c r="AJ343">
        <v>27.014379722154501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0.06</v>
      </c>
      <c r="AM343" t="s">
        <v>3219</v>
      </c>
      <c r="AN343">
        <v>7.9</v>
      </c>
      <c r="AO343" t="s">
        <v>3219</v>
      </c>
      <c r="AP343">
        <v>0.133420737642303</v>
      </c>
      <c r="AQ343">
        <f>(Table2[[#This Row],[Sharpe Ratio]]-AVERAGE(Table2[Sharpe Ratio]))/_xlfn.STDEV.P(Table2[Sharpe Ratio])</f>
        <v>0.86270970061121255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-9.8379330260586623E-2</v>
      </c>
      <c r="AS343">
        <f>_xlfn.RANK.AVG(Table2[[#This Row],[1Y Return vs Nifty Z-Score]],Table2[1Y Return vs Nifty Z-Score])</f>
        <v>414</v>
      </c>
      <c r="AT343">
        <f>_xlfn.RANK.AVG(Table2[[#This Row],[6M Return vs Nifty Z-Score]],Table2[6M Return vs Nifty Z-Score])</f>
        <v>504</v>
      </c>
      <c r="AU343">
        <f>_xlfn.RANK.AVG(Table2[[#This Row],[Sharpe Ratio Z-Score]],Table2[Sharpe Ratio Z-Score])</f>
        <v>138</v>
      </c>
      <c r="AV343">
        <f>(Table2[[#This Row],[Rank 1Y]]+Table2[[#This Row],[Rank 6M]]+Table2[[#This Row],[Rank Sharpe]])/3</f>
        <v>352</v>
      </c>
    </row>
    <row r="344" spans="1:48" x14ac:dyDescent="0.3">
      <c r="A344" t="s">
        <v>279</v>
      </c>
      <c r="B344" t="s">
        <v>280</v>
      </c>
      <c r="C344" t="s">
        <v>3177</v>
      </c>
      <c r="D344" t="s">
        <v>51</v>
      </c>
      <c r="E344">
        <v>97639.915219650007</v>
      </c>
      <c r="F344">
        <v>982.1</v>
      </c>
      <c r="G344">
        <v>35.584456279111301</v>
      </c>
      <c r="H344">
        <f>(Table2[[#This Row],[1Y Return vs Nifty]]-AVERAGE(Table2[1Y Return vs Nifty]))/_xlfn.STDEV.P(Table2[1Y Return vs Nifty])</f>
        <v>0.32165845399464604</v>
      </c>
      <c r="I344">
        <v>-3.7574645295859401</v>
      </c>
      <c r="J344">
        <f>(Table2[[#This Row],[1M Return vs Nifty]]-AVERAGE(Table2[1M Return vs Nifty]))/_xlfn.STDEV.P(Table2[1M Return vs Nifty])</f>
        <v>-0.29266339476420861</v>
      </c>
      <c r="K344">
        <v>-13.944933472199001</v>
      </c>
      <c r="L344">
        <f>(Table2[[#This Row],[6M Return vs Nifty]]-AVERAGE(Table2[6M Return vs Nifty]))/_xlfn.STDEV.P(Table2[6M Return vs Nifty])</f>
        <v>-0.72093255662836231</v>
      </c>
      <c r="M344">
        <v>1.70640246956994</v>
      </c>
      <c r="N344">
        <f>(Table2[[#This Row],[1W Return vs Nifty]]-AVERAGE(Table2[1W Return vs Nifty]))/_xlfn.STDEV.P(Table2[1W Return vs Nifty])</f>
        <v>-0.25406579570267979</v>
      </c>
      <c r="O344">
        <v>970.42</v>
      </c>
      <c r="P344">
        <v>1008.41315111039</v>
      </c>
      <c r="Q344">
        <v>992.61973343596105</v>
      </c>
      <c r="R344">
        <v>53.540537880450003</v>
      </c>
      <c r="S344" s="1">
        <f>(Table2[[#This Row],[Close Price]]-Table2[[#This Row],[20D EMA]])/Table2[[#This Row],[20D EMA]]</f>
        <v>1.2036025638383447E-2</v>
      </c>
      <c r="T344" s="1">
        <f>(Table2[[#This Row],[Close Price]]-Table2[[#This Row],[50D EMA]])/Table2[[#This Row],[50D EMA]]</f>
        <v>-2.6093621529445429E-2</v>
      </c>
      <c r="U344" s="1">
        <f>(Table2[[#This Row],[Close Price]]-Table2[[#This Row],[200D EMA]])/Table2[[#This Row],[200D EMA]]</f>
        <v>-1.0597949125539635E-2</v>
      </c>
      <c r="V344">
        <v>0.71373969257888803</v>
      </c>
      <c r="W344">
        <v>967.3</v>
      </c>
      <c r="X344">
        <v>985.95</v>
      </c>
      <c r="Y344">
        <v>962.45</v>
      </c>
      <c r="Z344">
        <v>987.45</v>
      </c>
      <c r="AA344">
        <v>962.45</v>
      </c>
      <c r="AB344">
        <v>987.45</v>
      </c>
      <c r="AC344" s="1">
        <f>(Table2[[#This Row],[Close Price]]/Table2[[#This Row],[Day Low]])-1</f>
        <v>1.5300320479685769E-2</v>
      </c>
      <c r="AD344" s="1">
        <f>(Table2[[#This Row],[Day High]]/Table2[[#This Row],[Close Price]])-1</f>
        <v>3.9201710620100361E-3</v>
      </c>
      <c r="AE344" s="1">
        <f>(Table2[[#This Row],[Close Price]]/Table2[[#This Row],[Current Week Low]])-1</f>
        <v>2.0416645020520541E-2</v>
      </c>
      <c r="AF344" s="1">
        <f>(Table2[[#This Row],[Current Week High]]/Table2[[#This Row],[Close Price]])-1</f>
        <v>5.4475104368190141E-3</v>
      </c>
      <c r="AG344" s="1">
        <f>(Table2[[#This Row],[Close Price]]/Table2[[#This Row],[Current Month Low]])-1</f>
        <v>2.0416645020520541E-2</v>
      </c>
      <c r="AH344" s="1">
        <f>(Table2[[#This Row],[Current Month High]]/Table2[[#This Row],[Close Price]])-1</f>
        <v>5.4475104368190141E-3</v>
      </c>
      <c r="AI344">
        <v>34.843702270644499</v>
      </c>
      <c r="AJ344">
        <v>55.8888888888889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-0.09</v>
      </c>
      <c r="AM344" t="s">
        <v>3218</v>
      </c>
      <c r="AN344">
        <v>1.35</v>
      </c>
      <c r="AO344" t="s">
        <v>3219</v>
      </c>
      <c r="AP344">
        <v>8.7858567680132005E-2</v>
      </c>
      <c r="AQ344">
        <f>(Table2[[#This Row],[Sharpe Ratio]]-AVERAGE(Table2[Sharpe Ratio]))/_xlfn.STDEV.P(Table2[Sharpe Ratio])</f>
        <v>0.33386054507839485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208</v>
      </c>
      <c r="AT344">
        <f>_xlfn.RANK.AVG(Table2[[#This Row],[6M Return vs Nifty Z-Score]],Table2[6M Return vs Nifty Z-Score])</f>
        <v>593</v>
      </c>
      <c r="AU344">
        <f>_xlfn.RANK.AVG(Table2[[#This Row],[Sharpe Ratio Z-Score]],Table2[Sharpe Ratio Z-Score])</f>
        <v>262</v>
      </c>
      <c r="AV344">
        <f>(Table2[[#This Row],[Rank 1Y]]+Table2[[#This Row],[Rank 6M]]+Table2[[#This Row],[Rank Sharpe]])/3</f>
        <v>354.33333333333331</v>
      </c>
    </row>
    <row r="345" spans="1:48" x14ac:dyDescent="0.3">
      <c r="A345" t="s">
        <v>1697</v>
      </c>
      <c r="B345" t="s">
        <v>1698</v>
      </c>
      <c r="C345" t="s">
        <v>3182</v>
      </c>
      <c r="D345" t="s">
        <v>250</v>
      </c>
      <c r="E345">
        <v>5379.4444905599903</v>
      </c>
      <c r="F345">
        <v>1978.4</v>
      </c>
      <c r="G345">
        <v>54.244861382842203</v>
      </c>
      <c r="H345">
        <f>(Table2[[#This Row],[1Y Return vs Nifty]]-AVERAGE(Table2[1Y Return vs Nifty]))/_xlfn.STDEV.P(Table2[1Y Return vs Nifty])</f>
        <v>0.68598785395319217</v>
      </c>
      <c r="I345">
        <v>-6.4149890894536501</v>
      </c>
      <c r="J345">
        <f>(Table2[[#This Row],[1M Return vs Nifty]]-AVERAGE(Table2[1M Return vs Nifty]))/_xlfn.STDEV.P(Table2[1M Return vs Nifty])</f>
        <v>-0.57900844493557524</v>
      </c>
      <c r="K345">
        <v>3.3310581356540498</v>
      </c>
      <c r="L345">
        <f>(Table2[[#This Row],[6M Return vs Nifty]]-AVERAGE(Table2[6M Return vs Nifty]))/_xlfn.STDEV.P(Table2[6M Return vs Nifty])</f>
        <v>-0.20952936185090706</v>
      </c>
      <c r="M345">
        <v>4.8441937089978504</v>
      </c>
      <c r="N345">
        <f>(Table2[[#This Row],[1W Return vs Nifty]]-AVERAGE(Table2[1W Return vs Nifty]))/_xlfn.STDEV.P(Table2[1W Return vs Nifty])</f>
        <v>0.37881201180094165</v>
      </c>
      <c r="O345">
        <v>1945.89</v>
      </c>
      <c r="P345">
        <v>2034.0138962554499</v>
      </c>
      <c r="Q345">
        <v>1815.8356521573901</v>
      </c>
      <c r="R345">
        <v>63.884062333421603</v>
      </c>
      <c r="S345" s="1">
        <f>(Table2[[#This Row],[Close Price]]-Table2[[#This Row],[20D EMA]])/Table2[[#This Row],[20D EMA]]</f>
        <v>1.6707008104260769E-2</v>
      </c>
      <c r="T345" s="1">
        <f>(Table2[[#This Row],[Close Price]]-Table2[[#This Row],[50D EMA]])/Table2[[#This Row],[50D EMA]]</f>
        <v>-2.7341945085937281E-2</v>
      </c>
      <c r="U345" s="1">
        <f>(Table2[[#This Row],[Close Price]]-Table2[[#This Row],[200D EMA]])/Table2[[#This Row],[200D EMA]]</f>
        <v>8.9525914776190055E-2</v>
      </c>
      <c r="V345">
        <v>0.53607098588265401</v>
      </c>
      <c r="W345">
        <v>1951</v>
      </c>
      <c r="X345">
        <v>2023.4</v>
      </c>
      <c r="Y345">
        <v>1855.5</v>
      </c>
      <c r="Z345">
        <v>2023.4</v>
      </c>
      <c r="AA345">
        <v>1855.5</v>
      </c>
      <c r="AB345">
        <v>2023.4</v>
      </c>
      <c r="AC345" s="1">
        <f>(Table2[[#This Row],[Close Price]]/Table2[[#This Row],[Day Low]])-1</f>
        <v>1.404407995899537E-2</v>
      </c>
      <c r="AD345" s="1">
        <f>(Table2[[#This Row],[Day High]]/Table2[[#This Row],[Close Price]])-1</f>
        <v>2.2745653052972159E-2</v>
      </c>
      <c r="AE345" s="1">
        <f>(Table2[[#This Row],[Close Price]]/Table2[[#This Row],[Current Week Low]])-1</f>
        <v>6.6235516033414266E-2</v>
      </c>
      <c r="AF345" s="1">
        <f>(Table2[[#This Row],[Current Week High]]/Table2[[#This Row],[Close Price]])-1</f>
        <v>2.2745653052972159E-2</v>
      </c>
      <c r="AG345" s="1">
        <f>(Table2[[#This Row],[Close Price]]/Table2[[#This Row],[Current Month Low]])-1</f>
        <v>6.6235516033414266E-2</v>
      </c>
      <c r="AH345" s="1">
        <f>(Table2[[#This Row],[Current Month High]]/Table2[[#This Row],[Close Price]])-1</f>
        <v>2.2745653052972159E-2</v>
      </c>
      <c r="AI345">
        <v>32.435301253538199</v>
      </c>
      <c r="AJ345">
        <v>107.95711357544501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-0.01</v>
      </c>
      <c r="AM345" t="s">
        <v>3218</v>
      </c>
      <c r="AN345">
        <v>1.1200000000000001</v>
      </c>
      <c r="AO345" t="s">
        <v>3219</v>
      </c>
      <c r="AP345">
        <v>-6.3046302822129998E-3</v>
      </c>
      <c r="AQ345">
        <f>(Table2[[#This Row],[Sharpe Ratio]]-AVERAGE(Table2[Sharpe Ratio]))/_xlfn.STDEV.P(Table2[Sharpe Ratio])</f>
        <v>-0.7591103947605482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130</v>
      </c>
      <c r="AT345">
        <f>_xlfn.RANK.AVG(Table2[[#This Row],[6M Return vs Nifty Z-Score]],Table2[6M Return vs Nifty Z-Score])</f>
        <v>364</v>
      </c>
      <c r="AU345">
        <f>_xlfn.RANK.AVG(Table2[[#This Row],[Sharpe Ratio Z-Score]],Table2[Sharpe Ratio Z-Score])</f>
        <v>575</v>
      </c>
      <c r="AV345">
        <f>(Table2[[#This Row],[Rank 1Y]]+Table2[[#This Row],[Rank 6M]]+Table2[[#This Row],[Rank Sharpe]])/3</f>
        <v>356.33333333333331</v>
      </c>
    </row>
    <row r="346" spans="1:48" x14ac:dyDescent="0.3">
      <c r="A346" t="s">
        <v>317</v>
      </c>
      <c r="B346" t="s">
        <v>318</v>
      </c>
      <c r="C346" t="s">
        <v>3186</v>
      </c>
      <c r="D346" t="s">
        <v>131</v>
      </c>
      <c r="E346">
        <v>87350.744297475001</v>
      </c>
      <c r="F346">
        <v>2900.25</v>
      </c>
      <c r="G346">
        <v>31.157934120098201</v>
      </c>
      <c r="H346">
        <f>(Table2[[#This Row],[1Y Return vs Nifty]]-AVERAGE(Table2[1Y Return vs Nifty]))/_xlfn.STDEV.P(Table2[1Y Return vs Nifty])</f>
        <v>0.23523416935925995</v>
      </c>
      <c r="I346">
        <v>-2.40223957697643</v>
      </c>
      <c r="J346">
        <f>(Table2[[#This Row],[1M Return vs Nifty]]-AVERAGE(Table2[1M Return vs Nifty]))/_xlfn.STDEV.P(Table2[1M Return vs Nifty])</f>
        <v>-0.1466395487728189</v>
      </c>
      <c r="K346">
        <v>0.43830322662081</v>
      </c>
      <c r="L346">
        <f>(Table2[[#This Row],[6M Return vs Nifty]]-AVERAGE(Table2[6M Return vs Nifty]))/_xlfn.STDEV.P(Table2[6M Return vs Nifty])</f>
        <v>-0.29516057398435702</v>
      </c>
      <c r="M346">
        <v>-2.4744701044983501</v>
      </c>
      <c r="N346">
        <f>(Table2[[#This Row],[1W Return vs Nifty]]-AVERAGE(Table2[1W Return vs Nifty]))/_xlfn.STDEV.P(Table2[1W Return vs Nifty])</f>
        <v>-1.0973282265745254</v>
      </c>
      <c r="O346">
        <v>2828.93</v>
      </c>
      <c r="P346">
        <v>2877.1860988059402</v>
      </c>
      <c r="Q346">
        <v>2742.0265423135702</v>
      </c>
      <c r="R346">
        <v>59.689004053810699</v>
      </c>
      <c r="S346" s="1">
        <f>(Table2[[#This Row],[Close Price]]-Table2[[#This Row],[20D EMA]])/Table2[[#This Row],[20D EMA]]</f>
        <v>2.5210945481153713E-2</v>
      </c>
      <c r="T346" s="1">
        <f>(Table2[[#This Row],[Close Price]]-Table2[[#This Row],[50D EMA]])/Table2[[#This Row],[50D EMA]]</f>
        <v>8.0161311788735246E-3</v>
      </c>
      <c r="U346" s="1">
        <f>(Table2[[#This Row],[Close Price]]-Table2[[#This Row],[200D EMA]])/Table2[[#This Row],[200D EMA]]</f>
        <v>5.7703109450184101E-2</v>
      </c>
      <c r="V346">
        <v>1.3428803198469299</v>
      </c>
      <c r="W346">
        <v>2807.75</v>
      </c>
      <c r="X346">
        <v>2907.7</v>
      </c>
      <c r="Y346">
        <v>2763.8</v>
      </c>
      <c r="Z346">
        <v>2960</v>
      </c>
      <c r="AA346">
        <v>2763.8</v>
      </c>
      <c r="AB346">
        <v>2960</v>
      </c>
      <c r="AC346" s="1">
        <f>(Table2[[#This Row],[Close Price]]/Table2[[#This Row],[Day Low]])-1</f>
        <v>3.294452853708485E-2</v>
      </c>
      <c r="AD346" s="1">
        <f>(Table2[[#This Row],[Day High]]/Table2[[#This Row],[Close Price]])-1</f>
        <v>2.5687440737867107E-3</v>
      </c>
      <c r="AE346" s="1">
        <f>(Table2[[#This Row],[Close Price]]/Table2[[#This Row],[Current Week Low]])-1</f>
        <v>4.9370432013893906E-2</v>
      </c>
      <c r="AF346" s="1">
        <f>(Table2[[#This Row],[Current Week High]]/Table2[[#This Row],[Close Price]])-1</f>
        <v>2.0601672269631832E-2</v>
      </c>
      <c r="AG346" s="1">
        <f>(Table2[[#This Row],[Close Price]]/Table2[[#This Row],[Current Month Low]])-1</f>
        <v>4.9370432013893906E-2</v>
      </c>
      <c r="AH346" s="1">
        <f>(Table2[[#This Row],[Current Month High]]/Table2[[#This Row],[Close Price]])-1</f>
        <v>2.0601672269631832E-2</v>
      </c>
      <c r="AI346">
        <v>17.324368588914702</v>
      </c>
      <c r="AJ346">
        <v>55.576118442227198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-0.04</v>
      </c>
      <c r="AM346" t="s">
        <v>3218</v>
      </c>
      <c r="AN346">
        <v>11.75</v>
      </c>
      <c r="AO346" t="s">
        <v>3219</v>
      </c>
      <c r="AP346">
        <v>2.5518512358382001E-2</v>
      </c>
      <c r="AQ346">
        <f>(Table2[[#This Row],[Sharpe Ratio]]-AVERAGE(Table2[Sharpe Ratio]))/_xlfn.STDEV.P(Table2[Sharpe Ratio])</f>
        <v>-0.389732857960781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233</v>
      </c>
      <c r="AT346">
        <f>_xlfn.RANK.AVG(Table2[[#This Row],[6M Return vs Nifty Z-Score]],Table2[6M Return vs Nifty Z-Score])</f>
        <v>396</v>
      </c>
      <c r="AU346">
        <f>_xlfn.RANK.AVG(Table2[[#This Row],[Sharpe Ratio Z-Score]],Table2[Sharpe Ratio Z-Score])</f>
        <v>441</v>
      </c>
      <c r="AV346">
        <f>(Table2[[#This Row],[Rank 1Y]]+Table2[[#This Row],[Rank 6M]]+Table2[[#This Row],[Rank Sharpe]])/3</f>
        <v>356.66666666666669</v>
      </c>
    </row>
    <row r="347" spans="1:48" x14ac:dyDescent="0.3">
      <c r="A347" t="s">
        <v>1714</v>
      </c>
      <c r="B347" t="s">
        <v>1715</v>
      </c>
      <c r="C347" t="s">
        <v>3184</v>
      </c>
      <c r="D347" t="s">
        <v>88</v>
      </c>
      <c r="E347">
        <v>5120.5439999999999</v>
      </c>
      <c r="F347">
        <v>727.35</v>
      </c>
      <c r="G347">
        <v>51.496593020520002</v>
      </c>
      <c r="H347">
        <f>(Table2[[#This Row],[1Y Return vs Nifty]]-AVERAGE(Table2[1Y Return vs Nifty]))/_xlfn.STDEV.P(Table2[1Y Return vs Nifty])</f>
        <v>0.63233012477722106</v>
      </c>
      <c r="I347">
        <v>8.50330861613668</v>
      </c>
      <c r="J347">
        <f>(Table2[[#This Row],[1M Return vs Nifty]]-AVERAGE(Table2[1M Return vs Nifty]))/_xlfn.STDEV.P(Table2[1M Return vs Nifty])</f>
        <v>1.0284200505479413</v>
      </c>
      <c r="K347">
        <v>-15.5668690476574</v>
      </c>
      <c r="L347">
        <f>(Table2[[#This Row],[6M Return vs Nifty]]-AVERAGE(Table2[6M Return vs Nifty]))/_xlfn.STDEV.P(Table2[6M Return vs Nifty])</f>
        <v>-0.76894502698841916</v>
      </c>
      <c r="M347">
        <v>10.017604659601099</v>
      </c>
      <c r="N347">
        <f>(Table2[[#This Row],[1W Return vs Nifty]]-AVERAGE(Table2[1W Return vs Nifty]))/_xlfn.STDEV.P(Table2[1W Return vs Nifty])</f>
        <v>1.4222647879422756</v>
      </c>
      <c r="O347">
        <v>681.11</v>
      </c>
      <c r="P347">
        <v>688.074324897937</v>
      </c>
      <c r="Q347">
        <v>737.472213476506</v>
      </c>
      <c r="R347">
        <v>66.684850355310203</v>
      </c>
      <c r="S347" s="1">
        <f>(Table2[[#This Row],[Close Price]]-Table2[[#This Row],[20D EMA]])/Table2[[#This Row],[20D EMA]]</f>
        <v>6.788918089589055E-2</v>
      </c>
      <c r="T347" s="1">
        <f>(Table2[[#This Row],[Close Price]]-Table2[[#This Row],[50D EMA]])/Table2[[#This Row],[50D EMA]]</f>
        <v>5.7080570631506754E-2</v>
      </c>
      <c r="U347" s="1">
        <f>(Table2[[#This Row],[Close Price]]-Table2[[#This Row],[200D EMA]])/Table2[[#This Row],[200D EMA]]</f>
        <v>-1.3725552355103674E-2</v>
      </c>
      <c r="V347">
        <v>1.2916566194377599</v>
      </c>
      <c r="W347">
        <v>709.95</v>
      </c>
      <c r="X347">
        <v>748.5</v>
      </c>
      <c r="Y347">
        <v>707.9</v>
      </c>
      <c r="Z347">
        <v>770.4</v>
      </c>
      <c r="AA347">
        <v>707.9</v>
      </c>
      <c r="AB347">
        <v>770.4</v>
      </c>
      <c r="AC347" s="1">
        <f>(Table2[[#This Row],[Close Price]]/Table2[[#This Row],[Day Low]])-1</f>
        <v>2.4508768223114208E-2</v>
      </c>
      <c r="AD347" s="1">
        <f>(Table2[[#This Row],[Day High]]/Table2[[#This Row],[Close Price]])-1</f>
        <v>2.9078160445452639E-2</v>
      </c>
      <c r="AE347" s="1">
        <f>(Table2[[#This Row],[Close Price]]/Table2[[#This Row],[Current Week Low]])-1</f>
        <v>2.7475632151433782E-2</v>
      </c>
      <c r="AF347" s="1">
        <f>(Table2[[#This Row],[Current Week High]]/Table2[[#This Row],[Close Price]])-1</f>
        <v>5.9187461332233404E-2</v>
      </c>
      <c r="AG347" s="1">
        <f>(Table2[[#This Row],[Close Price]]/Table2[[#This Row],[Current Month Low]])-1</f>
        <v>2.7475632151433782E-2</v>
      </c>
      <c r="AH347" s="1">
        <f>(Table2[[#This Row],[Current Month High]]/Table2[[#This Row],[Close Price]])-1</f>
        <v>5.9187461332233404E-2</v>
      </c>
      <c r="AI347">
        <v>60.170481886299498</v>
      </c>
      <c r="AJ347">
        <v>72.541809986952899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-0.02</v>
      </c>
      <c r="AM347" t="s">
        <v>3218</v>
      </c>
      <c r="AN347">
        <v>24.82</v>
      </c>
      <c r="AO347" t="s">
        <v>3219</v>
      </c>
      <c r="AP347">
        <v>6.9358551602047999E-2</v>
      </c>
      <c r="AQ347">
        <f>(Table2[[#This Row],[Sharpe Ratio]]-AVERAGE(Table2[Sharpe Ratio]))/_xlfn.STDEV.P(Table2[Sharpe Ratio])</f>
        <v>0.119127184302088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141</v>
      </c>
      <c r="AT347">
        <f>_xlfn.RANK.AVG(Table2[[#This Row],[6M Return vs Nifty Z-Score]],Table2[6M Return vs Nifty Z-Score])</f>
        <v>609</v>
      </c>
      <c r="AU347">
        <f>_xlfn.RANK.AVG(Table2[[#This Row],[Sharpe Ratio Z-Score]],Table2[Sharpe Ratio Z-Score])</f>
        <v>322</v>
      </c>
      <c r="AV347">
        <f>(Table2[[#This Row],[Rank 1Y]]+Table2[[#This Row],[Rank 6M]]+Table2[[#This Row],[Rank Sharpe]])/3</f>
        <v>357.33333333333331</v>
      </c>
    </row>
    <row r="348" spans="1:48" x14ac:dyDescent="0.3">
      <c r="A348" t="s">
        <v>44</v>
      </c>
      <c r="B348" t="s">
        <v>45</v>
      </c>
      <c r="C348" t="s">
        <v>3176</v>
      </c>
      <c r="D348" t="s">
        <v>46</v>
      </c>
      <c r="E348">
        <v>521160.75935865002</v>
      </c>
      <c r="F348">
        <v>3789.9</v>
      </c>
      <c r="G348">
        <v>-3.9858536857749698</v>
      </c>
      <c r="H348">
        <f>(Table2[[#This Row],[1Y Return vs Nifty]]-AVERAGE(Table2[1Y Return vs Nifty]))/_xlfn.STDEV.P(Table2[1Y Return vs Nifty])</f>
        <v>-0.45092001927752745</v>
      </c>
      <c r="I348">
        <v>2.9849375378409899</v>
      </c>
      <c r="J348">
        <f>(Table2[[#This Row],[1M Return vs Nifty]]-AVERAGE(Table2[1M Return vs Nifty]))/_xlfn.STDEV.P(Table2[1M Return vs Nifty])</f>
        <v>0.43382225561450233</v>
      </c>
      <c r="K348">
        <v>-0.439810729306156</v>
      </c>
      <c r="L348">
        <f>(Table2[[#This Row],[6M Return vs Nifty]]-AVERAGE(Table2[6M Return vs Nifty]))/_xlfn.STDEV.P(Table2[6M Return vs Nifty])</f>
        <v>-0.32115446728050734</v>
      </c>
      <c r="M348">
        <v>1.44896447514021</v>
      </c>
      <c r="N348">
        <f>(Table2[[#This Row],[1W Return vs Nifty]]-AVERAGE(Table2[1W Return vs Nifty]))/_xlfn.STDEV.P(Table2[1W Return vs Nifty])</f>
        <v>-0.30598983431798366</v>
      </c>
      <c r="O348">
        <v>3652.57</v>
      </c>
      <c r="P348">
        <v>3611.9620324733701</v>
      </c>
      <c r="Q348">
        <v>3512.8241663414201</v>
      </c>
      <c r="R348">
        <v>69.4773232222838</v>
      </c>
      <c r="S348" s="1">
        <f>(Table2[[#This Row],[Close Price]]-Table2[[#This Row],[20D EMA]])/Table2[[#This Row],[20D EMA]]</f>
        <v>3.759818429215591E-2</v>
      </c>
      <c r="T348" s="1">
        <f>(Table2[[#This Row],[Close Price]]-Table2[[#This Row],[50D EMA]])/Table2[[#This Row],[50D EMA]]</f>
        <v>4.9263521024550498E-2</v>
      </c>
      <c r="U348" s="1">
        <f>(Table2[[#This Row],[Close Price]]-Table2[[#This Row],[200D EMA]])/Table2[[#This Row],[200D EMA]]</f>
        <v>7.8875520247616723E-2</v>
      </c>
      <c r="V348">
        <v>0.98077481037512304</v>
      </c>
      <c r="W348">
        <v>3758.05</v>
      </c>
      <c r="X348">
        <v>3835</v>
      </c>
      <c r="Y348">
        <v>3672.9</v>
      </c>
      <c r="Z348">
        <v>3835</v>
      </c>
      <c r="AA348">
        <v>3672.9</v>
      </c>
      <c r="AB348">
        <v>3835</v>
      </c>
      <c r="AC348" s="1">
        <f>(Table2[[#This Row],[Close Price]]/Table2[[#This Row],[Day Low]])-1</f>
        <v>8.4751400327296444E-3</v>
      </c>
      <c r="AD348" s="1">
        <f>(Table2[[#This Row],[Day High]]/Table2[[#This Row],[Close Price]])-1</f>
        <v>1.1900050133248907E-2</v>
      </c>
      <c r="AE348" s="1">
        <f>(Table2[[#This Row],[Close Price]]/Table2[[#This Row],[Current Week Low]])-1</f>
        <v>3.1854937515314763E-2</v>
      </c>
      <c r="AF348" s="1">
        <f>(Table2[[#This Row],[Current Week High]]/Table2[[#This Row],[Close Price]])-1</f>
        <v>1.1900050133248907E-2</v>
      </c>
      <c r="AG348" s="1">
        <f>(Table2[[#This Row],[Close Price]]/Table2[[#This Row],[Current Month Low]])-1</f>
        <v>3.1854937515314763E-2</v>
      </c>
      <c r="AH348" s="1">
        <f>(Table2[[#This Row],[Current Month High]]/Table2[[#This Row],[Close Price]])-1</f>
        <v>1.1900050133248907E-2</v>
      </c>
      <c r="AI348">
        <v>3.4301696614686201</v>
      </c>
      <c r="AJ348">
        <v>19.3650493693012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0.1</v>
      </c>
      <c r="AM348" t="s">
        <v>3219</v>
      </c>
      <c r="AN348">
        <v>7.48</v>
      </c>
      <c r="AO348" t="s">
        <v>3219</v>
      </c>
      <c r="AP348">
        <v>0.11082560184257401</v>
      </c>
      <c r="AQ348">
        <f>(Table2[[#This Row],[Sharpe Ratio]]-AVERAGE(Table2[Sharpe Ratio]))/_xlfn.STDEV.P(Table2[Sharpe Ratio])</f>
        <v>0.60044347192286684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-4.3798593338649328E-2</v>
      </c>
      <c r="AS348">
        <f>_xlfn.RANK.AVG(Table2[[#This Row],[1Y Return vs Nifty Z-Score]],Table2[1Y Return vs Nifty Z-Score])</f>
        <v>471</v>
      </c>
      <c r="AT348">
        <f>_xlfn.RANK.AVG(Table2[[#This Row],[6M Return vs Nifty Z-Score]],Table2[6M Return vs Nifty Z-Score])</f>
        <v>406</v>
      </c>
      <c r="AU348">
        <f>_xlfn.RANK.AVG(Table2[[#This Row],[Sharpe Ratio Z-Score]],Table2[Sharpe Ratio Z-Score])</f>
        <v>197</v>
      </c>
      <c r="AV348">
        <f>(Table2[[#This Row],[Rank 1Y]]+Table2[[#This Row],[Rank 6M]]+Table2[[#This Row],[Rank Sharpe]])/3</f>
        <v>358</v>
      </c>
    </row>
    <row r="349" spans="1:48" x14ac:dyDescent="0.3">
      <c r="A349" t="s">
        <v>662</v>
      </c>
      <c r="B349" t="s">
        <v>663</v>
      </c>
      <c r="C349" t="s">
        <v>3173</v>
      </c>
      <c r="D349" t="s">
        <v>417</v>
      </c>
      <c r="E349">
        <v>27779.655687409999</v>
      </c>
      <c r="F349">
        <v>1237.1500000000001</v>
      </c>
      <c r="G349">
        <v>13.245901999341401</v>
      </c>
      <c r="H349">
        <f>(Table2[[#This Row],[1Y Return vs Nifty]]-AVERAGE(Table2[1Y Return vs Nifty]))/_xlfn.STDEV.P(Table2[1Y Return vs Nifty])</f>
        <v>-0.11448385006834434</v>
      </c>
      <c r="I349">
        <v>13.4368940499091</v>
      </c>
      <c r="J349">
        <f>(Table2[[#This Row],[1M Return vs Nifty]]-AVERAGE(Table2[1M Return vs Nifty]))/_xlfn.STDEV.P(Table2[1M Return vs Nifty])</f>
        <v>1.5600079010958252</v>
      </c>
      <c r="K349">
        <v>52.232093087925698</v>
      </c>
      <c r="L349">
        <f>(Table2[[#This Row],[6M Return vs Nifty]]-AVERAGE(Table2[6M Return vs Nifty]))/_xlfn.STDEV.P(Table2[6M Return vs Nifty])</f>
        <v>1.2380370684978963</v>
      </c>
      <c r="M349">
        <v>2.9530706453670699</v>
      </c>
      <c r="N349">
        <f>(Table2[[#This Row],[1W Return vs Nifty]]-AVERAGE(Table2[1W Return vs Nifty]))/_xlfn.STDEV.P(Table2[1W Return vs Nifty])</f>
        <v>-2.6186593001710028E-3</v>
      </c>
      <c r="O349">
        <v>1135.21</v>
      </c>
      <c r="P349">
        <v>1089.8513827741001</v>
      </c>
      <c r="Q349">
        <v>1002.55946481807</v>
      </c>
      <c r="R349">
        <v>83.415898345289506</v>
      </c>
      <c r="S349" s="1">
        <f>(Table2[[#This Row],[Close Price]]-Table2[[#This Row],[20D EMA]])/Table2[[#This Row],[20D EMA]]</f>
        <v>8.97983632984206E-2</v>
      </c>
      <c r="T349" s="1">
        <f>(Table2[[#This Row],[Close Price]]-Table2[[#This Row],[50D EMA]])/Table2[[#This Row],[50D EMA]]</f>
        <v>0.13515477390226099</v>
      </c>
      <c r="U349" s="1">
        <f>(Table2[[#This Row],[Close Price]]-Table2[[#This Row],[200D EMA]])/Table2[[#This Row],[200D EMA]]</f>
        <v>0.23399164180700269</v>
      </c>
      <c r="V349">
        <v>1.35614173227722</v>
      </c>
      <c r="W349">
        <v>1226.2</v>
      </c>
      <c r="X349">
        <v>1244.7</v>
      </c>
      <c r="Y349">
        <v>1181</v>
      </c>
      <c r="Z349">
        <v>1244.7</v>
      </c>
      <c r="AA349">
        <v>1181</v>
      </c>
      <c r="AB349">
        <v>1244.7</v>
      </c>
      <c r="AC349" s="1">
        <f>(Table2[[#This Row],[Close Price]]/Table2[[#This Row],[Day Low]])-1</f>
        <v>8.9300277279400486E-3</v>
      </c>
      <c r="AD349" s="1">
        <f>(Table2[[#This Row],[Day High]]/Table2[[#This Row],[Close Price]])-1</f>
        <v>6.1027361273895409E-3</v>
      </c>
      <c r="AE349" s="1">
        <f>(Table2[[#This Row],[Close Price]]/Table2[[#This Row],[Current Week Low]])-1</f>
        <v>4.7544453852667257E-2</v>
      </c>
      <c r="AF349" s="1">
        <f>(Table2[[#This Row],[Current Week High]]/Table2[[#This Row],[Close Price]])-1</f>
        <v>6.1027361273895409E-3</v>
      </c>
      <c r="AG349" s="1">
        <f>(Table2[[#This Row],[Close Price]]/Table2[[#This Row],[Current Month Low]])-1</f>
        <v>4.7544453852667257E-2</v>
      </c>
      <c r="AH349" s="1">
        <f>(Table2[[#This Row],[Current Month High]]/Table2[[#This Row],[Close Price]])-1</f>
        <v>6.1027361273895409E-3</v>
      </c>
      <c r="AI349">
        <v>0.61027361273895397</v>
      </c>
      <c r="AJ349">
        <v>67.954113494433898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0.08</v>
      </c>
      <c r="AM349" t="s">
        <v>3219</v>
      </c>
      <c r="AN349">
        <v>18.47</v>
      </c>
      <c r="AO349" t="s">
        <v>3219</v>
      </c>
      <c r="AP349">
        <v>-4.5182888272293997E-2</v>
      </c>
      <c r="AQ349">
        <f>(Table2[[#This Row],[Sharpe Ratio]]-AVERAGE(Table2[Sharpe Ratio]))/_xlfn.STDEV.P(Table2[Sharpe Ratio])</f>
        <v>-1.2103780565886035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1.4705644036366028</v>
      </c>
      <c r="AS349">
        <f>_xlfn.RANK.AVG(Table2[[#This Row],[1Y Return vs Nifty Z-Score]],Table2[1Y Return vs Nifty Z-Score])</f>
        <v>340</v>
      </c>
      <c r="AT349">
        <f>_xlfn.RANK.AVG(Table2[[#This Row],[6M Return vs Nifty Z-Score]],Table2[6M Return vs Nifty Z-Score])</f>
        <v>75</v>
      </c>
      <c r="AU349">
        <f>_xlfn.RANK.AVG(Table2[[#This Row],[Sharpe Ratio Z-Score]],Table2[Sharpe Ratio Z-Score])</f>
        <v>660</v>
      </c>
      <c r="AV349">
        <f>(Table2[[#This Row],[Rank 1Y]]+Table2[[#This Row],[Rank 6M]]+Table2[[#This Row],[Rank Sharpe]])/3</f>
        <v>358.33333333333331</v>
      </c>
    </row>
    <row r="350" spans="1:48" x14ac:dyDescent="0.3">
      <c r="A350" t="s">
        <v>1394</v>
      </c>
      <c r="B350" t="s">
        <v>1395</v>
      </c>
      <c r="C350" t="s">
        <v>3175</v>
      </c>
      <c r="D350" t="s">
        <v>372</v>
      </c>
      <c r="E350">
        <v>8164.5193777499999</v>
      </c>
      <c r="F350">
        <v>599.25</v>
      </c>
      <c r="G350">
        <v>33.641066426293499</v>
      </c>
      <c r="H350">
        <f>(Table2[[#This Row],[1Y Return vs Nifty]]-AVERAGE(Table2[1Y Return vs Nifty]))/_xlfn.STDEV.P(Table2[1Y Return vs Nifty])</f>
        <v>0.28371533030431012</v>
      </c>
      <c r="I350">
        <v>-0.58669366978078596</v>
      </c>
      <c r="J350">
        <f>(Table2[[#This Row],[1M Return vs Nifty]]-AVERAGE(Table2[1M Return vs Nifty]))/_xlfn.STDEV.P(Table2[1M Return vs Nifty])</f>
        <v>4.8983322125591582E-2</v>
      </c>
      <c r="K350">
        <v>10.1696726309507</v>
      </c>
      <c r="L350">
        <f>(Table2[[#This Row],[6M Return vs Nifty]]-AVERAGE(Table2[6M Return vs Nifty]))/_xlfn.STDEV.P(Table2[6M Return vs Nifty])</f>
        <v>-7.0929761353468474E-3</v>
      </c>
      <c r="M350">
        <v>0.81997095865616898</v>
      </c>
      <c r="N350">
        <f>(Table2[[#This Row],[1W Return vs Nifty]]-AVERAGE(Table2[1W Return vs Nifty]))/_xlfn.STDEV.P(Table2[1W Return vs Nifty])</f>
        <v>-0.43285488277767376</v>
      </c>
      <c r="O350">
        <v>589.97</v>
      </c>
      <c r="P350">
        <v>602.70513853943601</v>
      </c>
      <c r="Q350">
        <v>583.26638443318404</v>
      </c>
      <c r="R350">
        <v>58.166559690105302</v>
      </c>
      <c r="S350" s="1">
        <f>(Table2[[#This Row],[Close Price]]-Table2[[#This Row],[20D EMA]])/Table2[[#This Row],[20D EMA]]</f>
        <v>1.5729613370171317E-2</v>
      </c>
      <c r="T350" s="1">
        <f>(Table2[[#This Row],[Close Price]]-Table2[[#This Row],[50D EMA]])/Table2[[#This Row],[50D EMA]]</f>
        <v>-5.7327179054902505E-3</v>
      </c>
      <c r="U350" s="1">
        <f>(Table2[[#This Row],[Close Price]]-Table2[[#This Row],[200D EMA]])/Table2[[#This Row],[200D EMA]]</f>
        <v>2.7403628930799381E-2</v>
      </c>
      <c r="V350">
        <v>0.82354315663667699</v>
      </c>
      <c r="W350">
        <v>596</v>
      </c>
      <c r="X350">
        <v>608.20000000000005</v>
      </c>
      <c r="Y350">
        <v>577.5</v>
      </c>
      <c r="Z350">
        <v>608.20000000000005</v>
      </c>
      <c r="AA350">
        <v>577.5</v>
      </c>
      <c r="AB350">
        <v>608.20000000000005</v>
      </c>
      <c r="AC350" s="1">
        <f>(Table2[[#This Row],[Close Price]]/Table2[[#This Row],[Day Low]])-1</f>
        <v>5.4530201342282147E-3</v>
      </c>
      <c r="AD350" s="1">
        <f>(Table2[[#This Row],[Day High]]/Table2[[#This Row],[Close Price]])-1</f>
        <v>1.4935335836462338E-2</v>
      </c>
      <c r="AE350" s="1">
        <f>(Table2[[#This Row],[Close Price]]/Table2[[#This Row],[Current Week Low]])-1</f>
        <v>3.766233766233773E-2</v>
      </c>
      <c r="AF350" s="1">
        <f>(Table2[[#This Row],[Current Week High]]/Table2[[#This Row],[Close Price]])-1</f>
        <v>1.4935335836462338E-2</v>
      </c>
      <c r="AG350" s="1">
        <f>(Table2[[#This Row],[Close Price]]/Table2[[#This Row],[Current Month Low]])-1</f>
        <v>3.766233766233773E-2</v>
      </c>
      <c r="AH350" s="1">
        <f>(Table2[[#This Row],[Current Month High]]/Table2[[#This Row],[Close Price]])-1</f>
        <v>1.4935335836462338E-2</v>
      </c>
      <c r="AI350">
        <v>32.3320817688777</v>
      </c>
      <c r="AJ350">
        <v>55.0252231276678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0.01</v>
      </c>
      <c r="AM350" t="s">
        <v>3219</v>
      </c>
      <c r="AN350">
        <v>3.08</v>
      </c>
      <c r="AO350" t="s">
        <v>3219</v>
      </c>
      <c r="AP350">
        <v>-7.7889719214309996E-3</v>
      </c>
      <c r="AQ350">
        <f>(Table2[[#This Row],[Sharpe Ratio]]-AVERAGE(Table2[Sharpe Ratio]))/_xlfn.STDEV.P(Table2[Sharpe Ratio])</f>
        <v>-0.77633944296159729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220</v>
      </c>
      <c r="AT350">
        <f>_xlfn.RANK.AVG(Table2[[#This Row],[6M Return vs Nifty Z-Score]],Table2[6M Return vs Nifty Z-Score])</f>
        <v>280</v>
      </c>
      <c r="AU350">
        <f>_xlfn.RANK.AVG(Table2[[#This Row],[Sharpe Ratio Z-Score]],Table2[Sharpe Ratio Z-Score])</f>
        <v>577</v>
      </c>
      <c r="AV350">
        <f>(Table2[[#This Row],[Rank 1Y]]+Table2[[#This Row],[Rank 6M]]+Table2[[#This Row],[Rank Sharpe]])/3</f>
        <v>359</v>
      </c>
    </row>
    <row r="351" spans="1:48" x14ac:dyDescent="0.3">
      <c r="A351" t="s">
        <v>67</v>
      </c>
      <c r="B351" t="s">
        <v>68</v>
      </c>
      <c r="C351" t="s">
        <v>3180</v>
      </c>
      <c r="D351" t="s">
        <v>69</v>
      </c>
      <c r="E351">
        <v>339124.47929675999</v>
      </c>
      <c r="F351">
        <v>11852.35</v>
      </c>
      <c r="G351">
        <v>6.7389589205951097</v>
      </c>
      <c r="H351">
        <f>(Table2[[#This Row],[1Y Return vs Nifty]]-AVERAGE(Table2[1Y Return vs Nifty]))/_xlfn.STDEV.P(Table2[1Y Return vs Nifty])</f>
        <v>-0.24152667975321901</v>
      </c>
      <c r="I351">
        <v>4.3926883832967798</v>
      </c>
      <c r="J351">
        <f>(Table2[[#This Row],[1M Return vs Nifty]]-AVERAGE(Table2[1M Return vs Nifty]))/_xlfn.STDEV.P(Table2[1M Return vs Nifty])</f>
        <v>0.58550570289405934</v>
      </c>
      <c r="K351">
        <v>7.6971677679501402</v>
      </c>
      <c r="L351">
        <f>(Table2[[#This Row],[6M Return vs Nifty]]-AVERAGE(Table2[6M Return vs Nifty]))/_xlfn.STDEV.P(Table2[6M Return vs Nifty])</f>
        <v>-8.0283963648127774E-2</v>
      </c>
      <c r="M351">
        <v>6.1871169826471597</v>
      </c>
      <c r="N351">
        <f>(Table2[[#This Row],[1W Return vs Nifty]]-AVERAGE(Table2[1W Return vs Nifty]))/_xlfn.STDEV.P(Table2[1W Return vs Nifty])</f>
        <v>0.64967335094717427</v>
      </c>
      <c r="O351">
        <v>11256.16</v>
      </c>
      <c r="P351">
        <v>11213.487992922999</v>
      </c>
      <c r="Q351">
        <v>10727.1523989295</v>
      </c>
      <c r="R351">
        <v>69.035387590628105</v>
      </c>
      <c r="S351" s="1">
        <f>(Table2[[#This Row],[Close Price]]-Table2[[#This Row],[20D EMA]])/Table2[[#This Row],[20D EMA]]</f>
        <v>5.2965665022529931E-2</v>
      </c>
      <c r="T351" s="1">
        <f>(Table2[[#This Row],[Close Price]]-Table2[[#This Row],[50D EMA]])/Table2[[#This Row],[50D EMA]]</f>
        <v>5.6972639332221749E-2</v>
      </c>
      <c r="U351" s="1">
        <f>(Table2[[#This Row],[Close Price]]-Table2[[#This Row],[200D EMA]])/Table2[[#This Row],[200D EMA]]</f>
        <v>0.10489247837877158</v>
      </c>
      <c r="V351">
        <v>1.19970848867054</v>
      </c>
      <c r="W351">
        <v>11748.05</v>
      </c>
      <c r="X351">
        <v>11920.35</v>
      </c>
      <c r="Y351">
        <v>11206.7</v>
      </c>
      <c r="Z351">
        <v>11935</v>
      </c>
      <c r="AA351">
        <v>11206.7</v>
      </c>
      <c r="AB351">
        <v>11935</v>
      </c>
      <c r="AC351" s="1">
        <f>(Table2[[#This Row],[Close Price]]/Table2[[#This Row],[Day Low]])-1</f>
        <v>8.8780691263656841E-3</v>
      </c>
      <c r="AD351" s="1">
        <f>(Table2[[#This Row],[Day High]]/Table2[[#This Row],[Close Price]])-1</f>
        <v>5.737258855838645E-3</v>
      </c>
      <c r="AE351" s="1">
        <f>(Table2[[#This Row],[Close Price]]/Table2[[#This Row],[Current Week Low]])-1</f>
        <v>5.76128565947156E-2</v>
      </c>
      <c r="AF351" s="1">
        <f>(Table2[[#This Row],[Current Week High]]/Table2[[#This Row],[Close Price]])-1</f>
        <v>6.9733006534569153E-3</v>
      </c>
      <c r="AG351" s="1">
        <f>(Table2[[#This Row],[Close Price]]/Table2[[#This Row],[Current Month Low]])-1</f>
        <v>5.76128565947156E-2</v>
      </c>
      <c r="AH351" s="1">
        <f>(Table2[[#This Row],[Current Month High]]/Table2[[#This Row],[Close Price]])-1</f>
        <v>6.9733006534569153E-3</v>
      </c>
      <c r="AI351">
        <v>2.41007057672106</v>
      </c>
      <c r="AJ351">
        <v>30.444137505984301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0.06</v>
      </c>
      <c r="AM351" t="s">
        <v>3219</v>
      </c>
      <c r="AN351">
        <v>9.68</v>
      </c>
      <c r="AO351" t="s">
        <v>3219</v>
      </c>
      <c r="AP351">
        <v>5.1064304875130001E-2</v>
      </c>
      <c r="AQ351">
        <f>(Table2[[#This Row],[Sharpe Ratio]]-AVERAGE(Table2[Sharpe Ratio]))/_xlfn.STDEV.P(Table2[Sharpe Ratio])</f>
        <v>-9.3217770748832432E-2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0.8201506396910544</v>
      </c>
      <c r="AS351">
        <f>_xlfn.RANK.AVG(Table2[[#This Row],[1Y Return vs Nifty Z-Score]],Table2[1Y Return vs Nifty Z-Score])</f>
        <v>387</v>
      </c>
      <c r="AT351">
        <f>_xlfn.RANK.AVG(Table2[[#This Row],[6M Return vs Nifty Z-Score]],Table2[6M Return vs Nifty Z-Score])</f>
        <v>313</v>
      </c>
      <c r="AU351">
        <f>_xlfn.RANK.AVG(Table2[[#This Row],[Sharpe Ratio Z-Score]],Table2[Sharpe Ratio Z-Score])</f>
        <v>378</v>
      </c>
      <c r="AV351">
        <f>(Table2[[#This Row],[Rank 1Y]]+Table2[[#This Row],[Rank 6M]]+Table2[[#This Row],[Rank Sharpe]])/3</f>
        <v>359.33333333333331</v>
      </c>
    </row>
    <row r="352" spans="1:48" x14ac:dyDescent="0.3">
      <c r="A352" t="s">
        <v>1610</v>
      </c>
      <c r="B352" t="s">
        <v>1611</v>
      </c>
      <c r="C352" t="s">
        <v>585</v>
      </c>
      <c r="D352" t="s">
        <v>460</v>
      </c>
      <c r="E352">
        <v>6053.7301021100002</v>
      </c>
      <c r="F352">
        <v>2013.1</v>
      </c>
      <c r="G352">
        <v>23.973284864013401</v>
      </c>
      <c r="H352">
        <f>(Table2[[#This Row],[1Y Return vs Nifty]]-AVERAGE(Table2[1Y Return vs Nifty]))/_xlfn.STDEV.P(Table2[1Y Return vs Nifty])</f>
        <v>9.4959671681894967E-2</v>
      </c>
      <c r="I352">
        <v>-3.8430212161872901</v>
      </c>
      <c r="J352">
        <f>(Table2[[#This Row],[1M Return vs Nifty]]-AVERAGE(Table2[1M Return vs Nifty]))/_xlfn.STDEV.P(Table2[1M Return vs Nifty])</f>
        <v>-0.30188202404324677</v>
      </c>
      <c r="K352">
        <v>42.961913200172503</v>
      </c>
      <c r="L352">
        <f>(Table2[[#This Row],[6M Return vs Nifty]]-AVERAGE(Table2[6M Return vs Nifty]))/_xlfn.STDEV.P(Table2[6M Return vs Nifty])</f>
        <v>0.9636215837969373</v>
      </c>
      <c r="M352">
        <v>3.2685432348049401</v>
      </c>
      <c r="N352">
        <f>(Table2[[#This Row],[1W Return vs Nifty]]-AVERAGE(Table2[1W Return vs Nifty]))/_xlfn.STDEV.P(Table2[1W Return vs Nifty])</f>
        <v>6.1010685514792259E-2</v>
      </c>
      <c r="O352">
        <v>1899.63</v>
      </c>
      <c r="P352">
        <v>1953.96982367191</v>
      </c>
      <c r="Q352">
        <v>1807.1573213961999</v>
      </c>
      <c r="R352">
        <v>72.909093333719099</v>
      </c>
      <c r="S352" s="1">
        <f>(Table2[[#This Row],[Close Price]]-Table2[[#This Row],[20D EMA]])/Table2[[#This Row],[20D EMA]]</f>
        <v>5.9732684785984529E-2</v>
      </c>
      <c r="T352" s="1">
        <f>(Table2[[#This Row],[Close Price]]-Table2[[#This Row],[50D EMA]])/Table2[[#This Row],[50D EMA]]</f>
        <v>3.026156065039538E-2</v>
      </c>
      <c r="U352" s="1">
        <f>(Table2[[#This Row],[Close Price]]-Table2[[#This Row],[200D EMA]])/Table2[[#This Row],[200D EMA]]</f>
        <v>0.11395946338788579</v>
      </c>
      <c r="V352">
        <v>0.64379369002033204</v>
      </c>
      <c r="W352">
        <v>1917.65</v>
      </c>
      <c r="X352">
        <v>2059.9499999999998</v>
      </c>
      <c r="Y352">
        <v>1892</v>
      </c>
      <c r="Z352">
        <v>2059.9499999999998</v>
      </c>
      <c r="AA352">
        <v>1892</v>
      </c>
      <c r="AB352">
        <v>2059.9499999999998</v>
      </c>
      <c r="AC352" s="1">
        <f>(Table2[[#This Row],[Close Price]]/Table2[[#This Row],[Day Low]])-1</f>
        <v>4.9774463536098823E-2</v>
      </c>
      <c r="AD352" s="1">
        <f>(Table2[[#This Row],[Day High]]/Table2[[#This Row],[Close Price]])-1</f>
        <v>2.3272564701207088E-2</v>
      </c>
      <c r="AE352" s="1">
        <f>(Table2[[#This Row],[Close Price]]/Table2[[#This Row],[Current Week Low]])-1</f>
        <v>6.4006342494714596E-2</v>
      </c>
      <c r="AF352" s="1">
        <f>(Table2[[#This Row],[Current Week High]]/Table2[[#This Row],[Close Price]])-1</f>
        <v>2.3272564701207088E-2</v>
      </c>
      <c r="AG352" s="1">
        <f>(Table2[[#This Row],[Close Price]]/Table2[[#This Row],[Current Month Low]])-1</f>
        <v>6.4006342494714596E-2</v>
      </c>
      <c r="AH352" s="1">
        <f>(Table2[[#This Row],[Current Month High]]/Table2[[#This Row],[Close Price]])-1</f>
        <v>2.3272564701207088E-2</v>
      </c>
      <c r="AI352">
        <v>23.838855496497899</v>
      </c>
      <c r="AJ352">
        <v>87.832983438301795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-0.05</v>
      </c>
      <c r="AM352" t="s">
        <v>3218</v>
      </c>
      <c r="AN352">
        <v>8.74</v>
      </c>
      <c r="AO352" t="s">
        <v>3219</v>
      </c>
      <c r="AP352">
        <v>-8.9770008333082005E-2</v>
      </c>
      <c r="AQ352">
        <f>(Table2[[#This Row],[Sharpe Ratio]]-AVERAGE(Table2[Sharpe Ratio]))/_xlfn.STDEV.P(Table2[Sharpe Ratio])</f>
        <v>-1.7279096142682704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281</v>
      </c>
      <c r="AT352">
        <f>_xlfn.RANK.AVG(Table2[[#This Row],[6M Return vs Nifty Z-Score]],Table2[6M Return vs Nifty Z-Score])</f>
        <v>95</v>
      </c>
      <c r="AU352">
        <f>_xlfn.RANK.AVG(Table2[[#This Row],[Sharpe Ratio Z-Score]],Table2[Sharpe Ratio Z-Score])</f>
        <v>703</v>
      </c>
      <c r="AV352">
        <f>(Table2[[#This Row],[Rank 1Y]]+Table2[[#This Row],[Rank 6M]]+Table2[[#This Row],[Rank Sharpe]])/3</f>
        <v>359.66666666666669</v>
      </c>
    </row>
    <row r="353" spans="1:48" x14ac:dyDescent="0.3">
      <c r="A353" t="s">
        <v>670</v>
      </c>
      <c r="B353" t="s">
        <v>671</v>
      </c>
      <c r="C353" t="s">
        <v>3183</v>
      </c>
      <c r="D353" t="s">
        <v>672</v>
      </c>
      <c r="E353">
        <v>27410.2958469</v>
      </c>
      <c r="F353">
        <v>283.45</v>
      </c>
      <c r="G353">
        <v>41.578350890281698</v>
      </c>
      <c r="H353">
        <f>(Table2[[#This Row],[1Y Return vs Nifty]]-AVERAGE(Table2[1Y Return vs Nifty]))/_xlfn.STDEV.P(Table2[1Y Return vs Nifty])</f>
        <v>0.43868442502599636</v>
      </c>
      <c r="I353">
        <v>-5.4262641226683401</v>
      </c>
      <c r="J353">
        <f>(Table2[[#This Row],[1M Return vs Nifty]]-AVERAGE(Table2[1M Return vs Nifty]))/_xlfn.STDEV.P(Table2[1M Return vs Nifty])</f>
        <v>-0.4724745281864049</v>
      </c>
      <c r="K353">
        <v>-16.876322868229899</v>
      </c>
      <c r="L353">
        <f>(Table2[[#This Row],[6M Return vs Nifty]]-AVERAGE(Table2[6M Return vs Nifty]))/_xlfn.STDEV.P(Table2[6M Return vs Nifty])</f>
        <v>-0.80770742526082384</v>
      </c>
      <c r="M353">
        <v>1.41465599203209</v>
      </c>
      <c r="N353">
        <f>(Table2[[#This Row],[1W Return vs Nifty]]-AVERAGE(Table2[1W Return vs Nifty]))/_xlfn.STDEV.P(Table2[1W Return vs Nifty])</f>
        <v>-0.31290969479034597</v>
      </c>
      <c r="O353">
        <v>279.55</v>
      </c>
      <c r="P353">
        <v>293.12271209527898</v>
      </c>
      <c r="Q353">
        <v>294.13759398769002</v>
      </c>
      <c r="R353">
        <v>62.267954579264099</v>
      </c>
      <c r="S353" s="1">
        <f>(Table2[[#This Row],[Close Price]]-Table2[[#This Row],[20D EMA]])/Table2[[#This Row],[20D EMA]]</f>
        <v>1.3950992666785823E-2</v>
      </c>
      <c r="T353" s="1">
        <f>(Table2[[#This Row],[Close Price]]-Table2[[#This Row],[50D EMA]])/Table2[[#This Row],[50D EMA]]</f>
        <v>-3.2998848933053333E-2</v>
      </c>
      <c r="U353" s="1">
        <f>(Table2[[#This Row],[Close Price]]-Table2[[#This Row],[200D EMA]])/Table2[[#This Row],[200D EMA]]</f>
        <v>-3.633535531040389E-2</v>
      </c>
      <c r="V353">
        <v>0.68122116459172999</v>
      </c>
      <c r="W353">
        <v>280.95</v>
      </c>
      <c r="X353">
        <v>287.95</v>
      </c>
      <c r="Y353">
        <v>272.25</v>
      </c>
      <c r="Z353">
        <v>287.95</v>
      </c>
      <c r="AA353">
        <v>272.25</v>
      </c>
      <c r="AB353">
        <v>287.95</v>
      </c>
      <c r="AC353" s="1">
        <f>(Table2[[#This Row],[Close Price]]/Table2[[#This Row],[Day Low]])-1</f>
        <v>8.8983804947500023E-3</v>
      </c>
      <c r="AD353" s="1">
        <f>(Table2[[#This Row],[Day High]]/Table2[[#This Row],[Close Price]])-1</f>
        <v>1.5875815840536323E-2</v>
      </c>
      <c r="AE353" s="1">
        <f>(Table2[[#This Row],[Close Price]]/Table2[[#This Row],[Current Week Low]])-1</f>
        <v>4.1138659320477444E-2</v>
      </c>
      <c r="AF353" s="1">
        <f>(Table2[[#This Row],[Current Week High]]/Table2[[#This Row],[Close Price]])-1</f>
        <v>1.5875815840536323E-2</v>
      </c>
      <c r="AG353" s="1">
        <f>(Table2[[#This Row],[Close Price]]/Table2[[#This Row],[Current Month Low]])-1</f>
        <v>4.1138659320477444E-2</v>
      </c>
      <c r="AH353" s="1">
        <f>(Table2[[#This Row],[Current Month High]]/Table2[[#This Row],[Close Price]])-1</f>
        <v>1.5875815840536323E-2</v>
      </c>
      <c r="AI353">
        <v>46.692538366554899</v>
      </c>
      <c r="AJ353">
        <v>63.6547344110854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-0.09</v>
      </c>
      <c r="AM353" t="s">
        <v>3218</v>
      </c>
      <c r="AN353">
        <v>7.9</v>
      </c>
      <c r="AO353" t="s">
        <v>3219</v>
      </c>
      <c r="AP353">
        <v>8.1558155274005006E-2</v>
      </c>
      <c r="AQ353">
        <f>(Table2[[#This Row],[Sharpe Ratio]]-AVERAGE(Table2[Sharpe Ratio]))/_xlfn.STDEV.P(Table2[Sharpe Ratio])</f>
        <v>0.26073040699991462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178</v>
      </c>
      <c r="AT353">
        <f>_xlfn.RANK.AVG(Table2[[#This Row],[6M Return vs Nifty Z-Score]],Table2[6M Return vs Nifty Z-Score])</f>
        <v>621</v>
      </c>
      <c r="AU353">
        <f>_xlfn.RANK.AVG(Table2[[#This Row],[Sharpe Ratio Z-Score]],Table2[Sharpe Ratio Z-Score])</f>
        <v>281</v>
      </c>
      <c r="AV353">
        <f>(Table2[[#This Row],[Rank 1Y]]+Table2[[#This Row],[Rank 6M]]+Table2[[#This Row],[Rank Sharpe]])/3</f>
        <v>360</v>
      </c>
    </row>
    <row r="354" spans="1:48" x14ac:dyDescent="0.3">
      <c r="A354" t="s">
        <v>679</v>
      </c>
      <c r="B354" t="s">
        <v>680</v>
      </c>
      <c r="C354" t="s">
        <v>3187</v>
      </c>
      <c r="D354" t="s">
        <v>285</v>
      </c>
      <c r="E354">
        <v>27156.0237670799</v>
      </c>
      <c r="F354">
        <v>544.04999999999995</v>
      </c>
      <c r="G354">
        <v>14.572391099669099</v>
      </c>
      <c r="H354">
        <f>(Table2[[#This Row],[1Y Return vs Nifty]]-AVERAGE(Table2[1Y Return vs Nifty]))/_xlfn.STDEV.P(Table2[1Y Return vs Nifty])</f>
        <v>-8.8585217359812368E-2</v>
      </c>
      <c r="I354">
        <v>-6.3874996789708298</v>
      </c>
      <c r="J354">
        <f>(Table2[[#This Row],[1M Return vs Nifty]]-AVERAGE(Table2[1M Return vs Nifty]))/_xlfn.STDEV.P(Table2[1M Return vs Nifty])</f>
        <v>-0.57604649427564369</v>
      </c>
      <c r="K354">
        <v>7.4673312731065504</v>
      </c>
      <c r="L354">
        <f>(Table2[[#This Row],[6M Return vs Nifty]]-AVERAGE(Table2[6M Return vs Nifty]))/_xlfn.STDEV.P(Table2[6M Return vs Nifty])</f>
        <v>-8.7087574138771606E-2</v>
      </c>
      <c r="M354">
        <v>-1.1139539517961901</v>
      </c>
      <c r="N354">
        <f>(Table2[[#This Row],[1W Return vs Nifty]]-AVERAGE(Table2[1W Return vs Nifty]))/_xlfn.STDEV.P(Table2[1W Return vs Nifty])</f>
        <v>-0.82291848606151674</v>
      </c>
      <c r="O354">
        <v>539.26</v>
      </c>
      <c r="P354">
        <v>539.49308605059502</v>
      </c>
      <c r="Q354">
        <v>496.18550425954299</v>
      </c>
      <c r="R354">
        <v>54.097597313510697</v>
      </c>
      <c r="S354" s="1">
        <f>(Table2[[#This Row],[Close Price]]-Table2[[#This Row],[20D EMA]])/Table2[[#This Row],[20D EMA]]</f>
        <v>8.8825427437598994E-3</v>
      </c>
      <c r="T354" s="1">
        <f>(Table2[[#This Row],[Close Price]]-Table2[[#This Row],[50D EMA]])/Table2[[#This Row],[50D EMA]]</f>
        <v>8.4466586639028226E-3</v>
      </c>
      <c r="U354" s="1">
        <f>(Table2[[#This Row],[Close Price]]-Table2[[#This Row],[200D EMA]])/Table2[[#This Row],[200D EMA]]</f>
        <v>9.6464921545592275E-2</v>
      </c>
      <c r="V354">
        <v>0.52624459294778003</v>
      </c>
      <c r="W354">
        <v>542</v>
      </c>
      <c r="X354">
        <v>551.95000000000005</v>
      </c>
      <c r="Y354">
        <v>541</v>
      </c>
      <c r="Z354">
        <v>557.70000000000005</v>
      </c>
      <c r="AA354">
        <v>541</v>
      </c>
      <c r="AB354">
        <v>557.70000000000005</v>
      </c>
      <c r="AC354" s="1">
        <f>(Table2[[#This Row],[Close Price]]/Table2[[#This Row],[Day Low]])-1</f>
        <v>3.7822878228781498E-3</v>
      </c>
      <c r="AD354" s="1">
        <f>(Table2[[#This Row],[Day High]]/Table2[[#This Row],[Close Price]])-1</f>
        <v>1.4520724198143764E-2</v>
      </c>
      <c r="AE354" s="1">
        <f>(Table2[[#This Row],[Close Price]]/Table2[[#This Row],[Current Week Low]])-1</f>
        <v>5.6377079482439196E-3</v>
      </c>
      <c r="AF354" s="1">
        <f>(Table2[[#This Row],[Current Week High]]/Table2[[#This Row],[Close Price]])-1</f>
        <v>2.5089605734767151E-2</v>
      </c>
      <c r="AG354" s="1">
        <f>(Table2[[#This Row],[Close Price]]/Table2[[#This Row],[Current Month Low]])-1</f>
        <v>5.6377079482439196E-3</v>
      </c>
      <c r="AH354" s="1">
        <f>(Table2[[#This Row],[Current Month High]]/Table2[[#This Row],[Close Price]])-1</f>
        <v>2.5089605734767151E-2</v>
      </c>
      <c r="AI354">
        <v>15.4857090340961</v>
      </c>
      <c r="AJ354">
        <v>61.871466825349501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-0.01</v>
      </c>
      <c r="AM354" t="s">
        <v>3218</v>
      </c>
      <c r="AN354">
        <v>4.4400000000000004</v>
      </c>
      <c r="AO354" t="s">
        <v>3219</v>
      </c>
      <c r="AP354">
        <v>2.7888806497331001E-2</v>
      </c>
      <c r="AQ354">
        <f>(Table2[[#This Row],[Sharpe Ratio]]-AVERAGE(Table2[Sharpe Ratio]))/_xlfn.STDEV.P(Table2[Sharpe Ratio])</f>
        <v>-0.36222038314256366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331</v>
      </c>
      <c r="AT354">
        <f>_xlfn.RANK.AVG(Table2[[#This Row],[6M Return vs Nifty Z-Score]],Table2[6M Return vs Nifty Z-Score])</f>
        <v>315</v>
      </c>
      <c r="AU354">
        <f>_xlfn.RANK.AVG(Table2[[#This Row],[Sharpe Ratio Z-Score]],Table2[Sharpe Ratio Z-Score])</f>
        <v>437</v>
      </c>
      <c r="AV354">
        <f>(Table2[[#This Row],[Rank 1Y]]+Table2[[#This Row],[Rank 6M]]+Table2[[#This Row],[Rank Sharpe]])/3</f>
        <v>361</v>
      </c>
    </row>
    <row r="355" spans="1:48" x14ac:dyDescent="0.3">
      <c r="A355" t="s">
        <v>1335</v>
      </c>
      <c r="B355" t="s">
        <v>1336</v>
      </c>
      <c r="C355" t="s">
        <v>3186</v>
      </c>
      <c r="D355" t="s">
        <v>131</v>
      </c>
      <c r="E355">
        <v>8781.37763997</v>
      </c>
      <c r="F355">
        <v>138.1</v>
      </c>
      <c r="G355">
        <v>45.657190008767898</v>
      </c>
      <c r="H355">
        <f>(Table2[[#This Row],[1Y Return vs Nifty]]-AVERAGE(Table2[1Y Return vs Nifty]))/_xlfn.STDEV.P(Table2[1Y Return vs Nifty])</f>
        <v>0.51832047795758085</v>
      </c>
      <c r="I355">
        <v>21.092841501017102</v>
      </c>
      <c r="J355">
        <f>(Table2[[#This Row],[1M Return vs Nifty]]-AVERAGE(Table2[1M Return vs Nifty]))/_xlfn.STDEV.P(Table2[1M Return vs Nifty])</f>
        <v>2.3849269592685167</v>
      </c>
      <c r="K355">
        <v>6.4336556617134004</v>
      </c>
      <c r="L355">
        <f>(Table2[[#This Row],[6M Return vs Nifty]]-AVERAGE(Table2[6M Return vs Nifty]))/_xlfn.STDEV.P(Table2[6M Return vs Nifty])</f>
        <v>-0.11768639717765883</v>
      </c>
      <c r="M355">
        <v>3.5732060625307702</v>
      </c>
      <c r="N355">
        <f>(Table2[[#This Row],[1W Return vs Nifty]]-AVERAGE(Table2[1W Return vs Nifty]))/_xlfn.STDEV.P(Table2[1W Return vs Nifty])</f>
        <v>0.12245975198427837</v>
      </c>
      <c r="O355">
        <v>127.3</v>
      </c>
      <c r="P355">
        <v>124.94300263474599</v>
      </c>
      <c r="Q355">
        <v>121.763374564587</v>
      </c>
      <c r="R355">
        <v>76.802818237097895</v>
      </c>
      <c r="S355" s="1">
        <f>(Table2[[#This Row],[Close Price]]-Table2[[#This Row],[20D EMA]])/Table2[[#This Row],[20D EMA]]</f>
        <v>8.4838963079340121E-2</v>
      </c>
      <c r="T355" s="1">
        <f>(Table2[[#This Row],[Close Price]]-Table2[[#This Row],[50D EMA]])/Table2[[#This Row],[50D EMA]]</f>
        <v>0.10530399532430565</v>
      </c>
      <c r="U355" s="1">
        <f>(Table2[[#This Row],[Close Price]]-Table2[[#This Row],[200D EMA]])/Table2[[#This Row],[200D EMA]]</f>
        <v>0.13416698981800604</v>
      </c>
      <c r="V355">
        <v>0.98969392274274703</v>
      </c>
      <c r="W355">
        <v>135.75</v>
      </c>
      <c r="X355">
        <v>140.80000000000001</v>
      </c>
      <c r="Y355">
        <v>135.19999999999999</v>
      </c>
      <c r="Z355">
        <v>140.80000000000001</v>
      </c>
      <c r="AA355">
        <v>135.19999999999999</v>
      </c>
      <c r="AB355">
        <v>140.80000000000001</v>
      </c>
      <c r="AC355" s="1">
        <f>(Table2[[#This Row],[Close Price]]/Table2[[#This Row],[Day Low]])-1</f>
        <v>1.7311233885819455E-2</v>
      </c>
      <c r="AD355" s="1">
        <f>(Table2[[#This Row],[Day High]]/Table2[[#This Row],[Close Price]])-1</f>
        <v>1.9551049963794531E-2</v>
      </c>
      <c r="AE355" s="1">
        <f>(Table2[[#This Row],[Close Price]]/Table2[[#This Row],[Current Week Low]])-1</f>
        <v>2.1449704142011861E-2</v>
      </c>
      <c r="AF355" s="1">
        <f>(Table2[[#This Row],[Current Week High]]/Table2[[#This Row],[Close Price]])-1</f>
        <v>1.9551049963794531E-2</v>
      </c>
      <c r="AG355" s="1">
        <f>(Table2[[#This Row],[Close Price]]/Table2[[#This Row],[Current Month Low]])-1</f>
        <v>2.1449704142011861E-2</v>
      </c>
      <c r="AH355" s="1">
        <f>(Table2[[#This Row],[Current Month High]]/Table2[[#This Row],[Close Price]])-1</f>
        <v>1.9551049963794531E-2</v>
      </c>
      <c r="AI355">
        <v>19.015206372194001</v>
      </c>
      <c r="AJ355">
        <v>70.493827160493794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0.04</v>
      </c>
      <c r="AM355" t="s">
        <v>3219</v>
      </c>
      <c r="AN355">
        <v>17.07</v>
      </c>
      <c r="AO355" t="s">
        <v>3219</v>
      </c>
      <c r="AP355">
        <v>-1.7125442905829E-2</v>
      </c>
      <c r="AQ355">
        <f>(Table2[[#This Row],[Sharpe Ratio]]-AVERAGE(Table2[Sharpe Ratio]))/_xlfn.STDEV.P(Table2[Sharpe Ratio])</f>
        <v>-0.88470971592829495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2.0233110761044224</v>
      </c>
      <c r="AS355">
        <f>_xlfn.RANK.AVG(Table2[[#This Row],[1Y Return vs Nifty Z-Score]],Table2[1Y Return vs Nifty Z-Score])</f>
        <v>161</v>
      </c>
      <c r="AT355">
        <f>_xlfn.RANK.AVG(Table2[[#This Row],[6M Return vs Nifty Z-Score]],Table2[6M Return vs Nifty Z-Score])</f>
        <v>325</v>
      </c>
      <c r="AU355">
        <f>_xlfn.RANK.AVG(Table2[[#This Row],[Sharpe Ratio Z-Score]],Table2[Sharpe Ratio Z-Score])</f>
        <v>599</v>
      </c>
      <c r="AV355">
        <f>(Table2[[#This Row],[Rank 1Y]]+Table2[[#This Row],[Rank 6M]]+Table2[[#This Row],[Rank Sharpe]])/3</f>
        <v>361.66666666666669</v>
      </c>
    </row>
    <row r="356" spans="1:48" x14ac:dyDescent="0.3">
      <c r="A356" t="s">
        <v>1318</v>
      </c>
      <c r="B356" t="s">
        <v>1319</v>
      </c>
      <c r="C356" t="s">
        <v>3175</v>
      </c>
      <c r="D356" t="s">
        <v>948</v>
      </c>
      <c r="E356">
        <v>8944.2540000000008</v>
      </c>
      <c r="F356">
        <v>404.05</v>
      </c>
      <c r="G356">
        <v>-15.175383024410401</v>
      </c>
      <c r="H356">
        <f>(Table2[[#This Row],[1Y Return vs Nifty]]-AVERAGE(Table2[1Y Return vs Nifty]))/_xlfn.STDEV.P(Table2[1Y Return vs Nifty])</f>
        <v>-0.66938657919955813</v>
      </c>
      <c r="I356">
        <v>-5.2237796259584997</v>
      </c>
      <c r="J356">
        <f>(Table2[[#This Row],[1M Return vs Nifty]]-AVERAGE(Table2[1M Return vs Nifty]))/_xlfn.STDEV.P(Table2[1M Return vs Nifty])</f>
        <v>-0.4506570690950053</v>
      </c>
      <c r="K356">
        <v>20.520917416133901</v>
      </c>
      <c r="L356">
        <f>(Table2[[#This Row],[6M Return vs Nifty]]-AVERAGE(Table2[6M Return vs Nifty]))/_xlfn.STDEV.P(Table2[6M Return vs Nifty])</f>
        <v>0.29932414730547802</v>
      </c>
      <c r="M356">
        <v>1.32988243718916</v>
      </c>
      <c r="N356">
        <f>(Table2[[#This Row],[1W Return vs Nifty]]-AVERAGE(Table2[1W Return vs Nifty]))/_xlfn.STDEV.P(Table2[1W Return vs Nifty])</f>
        <v>-0.330008124045016</v>
      </c>
      <c r="O356">
        <v>396.31</v>
      </c>
      <c r="P356">
        <v>409.52842515342797</v>
      </c>
      <c r="Q356">
        <v>395.00898359838698</v>
      </c>
      <c r="R356">
        <v>68.048658997253696</v>
      </c>
      <c r="S356" s="1">
        <f>(Table2[[#This Row],[Close Price]]-Table2[[#This Row],[20D EMA]])/Table2[[#This Row],[20D EMA]]</f>
        <v>1.9530165779314195E-2</v>
      </c>
      <c r="T356" s="1">
        <f>(Table2[[#This Row],[Close Price]]-Table2[[#This Row],[50D EMA]])/Table2[[#This Row],[50D EMA]]</f>
        <v>-1.3377399020288998E-2</v>
      </c>
      <c r="U356" s="1">
        <f>(Table2[[#This Row],[Close Price]]-Table2[[#This Row],[200D EMA]])/Table2[[#This Row],[200D EMA]]</f>
        <v>2.2888128566729525E-2</v>
      </c>
      <c r="V356">
        <v>0.43037345303771801</v>
      </c>
      <c r="W356">
        <v>401.4</v>
      </c>
      <c r="X356">
        <v>409.85</v>
      </c>
      <c r="Y356">
        <v>394.45</v>
      </c>
      <c r="Z356">
        <v>414</v>
      </c>
      <c r="AA356">
        <v>394.45</v>
      </c>
      <c r="AB356">
        <v>414</v>
      </c>
      <c r="AC356" s="1">
        <f>(Table2[[#This Row],[Close Price]]/Table2[[#This Row],[Day Low]])-1</f>
        <v>6.6018933731939455E-3</v>
      </c>
      <c r="AD356" s="1">
        <f>(Table2[[#This Row],[Day High]]/Table2[[#This Row],[Close Price]])-1</f>
        <v>1.4354659076846854E-2</v>
      </c>
      <c r="AE356" s="1">
        <f>(Table2[[#This Row],[Close Price]]/Table2[[#This Row],[Current Week Low]])-1</f>
        <v>2.4337685384713037E-2</v>
      </c>
      <c r="AF356" s="1">
        <f>(Table2[[#This Row],[Current Week High]]/Table2[[#This Row],[Close Price]])-1</f>
        <v>2.4625665140452835E-2</v>
      </c>
      <c r="AG356" s="1">
        <f>(Table2[[#This Row],[Close Price]]/Table2[[#This Row],[Current Month Low]])-1</f>
        <v>2.4337685384713037E-2</v>
      </c>
      <c r="AH356" s="1">
        <f>(Table2[[#This Row],[Current Month High]]/Table2[[#This Row],[Close Price]])-1</f>
        <v>2.4625665140452835E-2</v>
      </c>
      <c r="AI356">
        <v>28.201955203563902</v>
      </c>
      <c r="AJ356">
        <v>51.046728971962601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-0.02</v>
      </c>
      <c r="AM356" t="s">
        <v>3218</v>
      </c>
      <c r="AN356">
        <v>8.24</v>
      </c>
      <c r="AO356" t="s">
        <v>3219</v>
      </c>
      <c r="AP356">
        <v>6.5143367720166004E-2</v>
      </c>
      <c r="AQ356">
        <f>(Table2[[#This Row],[Sharpe Ratio]]-AVERAGE(Table2[Sharpe Ratio]))/_xlfn.STDEV.P(Table2[Sharpe Ratio])</f>
        <v>7.0200707837080351E-2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555</v>
      </c>
      <c r="AT356">
        <f>_xlfn.RANK.AVG(Table2[[#This Row],[6M Return vs Nifty Z-Score]],Table2[6M Return vs Nifty Z-Score])</f>
        <v>199</v>
      </c>
      <c r="AU356">
        <f>_xlfn.RANK.AVG(Table2[[#This Row],[Sharpe Ratio Z-Score]],Table2[Sharpe Ratio Z-Score])</f>
        <v>335</v>
      </c>
      <c r="AV356">
        <f>(Table2[[#This Row],[Rank 1Y]]+Table2[[#This Row],[Rank 6M]]+Table2[[#This Row],[Rank Sharpe]])/3</f>
        <v>363</v>
      </c>
    </row>
    <row r="357" spans="1:48" x14ac:dyDescent="0.3">
      <c r="A357" t="s">
        <v>281</v>
      </c>
      <c r="B357" t="s">
        <v>282</v>
      </c>
      <c r="C357" t="s">
        <v>3173</v>
      </c>
      <c r="D357" t="s">
        <v>37</v>
      </c>
      <c r="E357">
        <v>96587.339064205007</v>
      </c>
      <c r="F357">
        <v>1950.85</v>
      </c>
      <c r="G357">
        <v>10.6488043045228</v>
      </c>
      <c r="H357">
        <f>(Table2[[#This Row],[1Y Return vs Nifty]]-AVERAGE(Table2[1Y Return vs Nifty]))/_xlfn.STDEV.P(Table2[1Y Return vs Nifty])</f>
        <v>-0.16519009355701353</v>
      </c>
      <c r="I357">
        <v>-2.2383033410505799</v>
      </c>
      <c r="J357">
        <f>(Table2[[#This Row],[1M Return vs Nifty]]-AVERAGE(Table2[1M Return vs Nifty]))/_xlfn.STDEV.P(Table2[1M Return vs Nifty])</f>
        <v>-0.12897561805699917</v>
      </c>
      <c r="K357">
        <v>15.185149247098501</v>
      </c>
      <c r="L357">
        <f>(Table2[[#This Row],[6M Return vs Nifty]]-AVERAGE(Table2[6M Return vs Nifty]))/_xlfn.STDEV.P(Table2[6M Return vs Nifty])</f>
        <v>0.14137495688122628</v>
      </c>
      <c r="M357">
        <v>1.47173843853874</v>
      </c>
      <c r="N357">
        <f>(Table2[[#This Row],[1W Return vs Nifty]]-AVERAGE(Table2[1W Return vs Nifty]))/_xlfn.STDEV.P(Table2[1W Return vs Nifty])</f>
        <v>-0.30139643248719222</v>
      </c>
      <c r="O357">
        <v>1888.33</v>
      </c>
      <c r="P357">
        <v>1944.9307631368099</v>
      </c>
      <c r="Q357">
        <v>1847.2471266003699</v>
      </c>
      <c r="R357">
        <v>70.387098943772799</v>
      </c>
      <c r="S357" s="1">
        <f>(Table2[[#This Row],[Close Price]]-Table2[[#This Row],[20D EMA]])/Table2[[#This Row],[20D EMA]]</f>
        <v>3.3108619785736593E-2</v>
      </c>
      <c r="T357" s="1">
        <f>(Table2[[#This Row],[Close Price]]-Table2[[#This Row],[50D EMA]])/Table2[[#This Row],[50D EMA]]</f>
        <v>3.0434177788639556E-3</v>
      </c>
      <c r="U357" s="1">
        <f>(Table2[[#This Row],[Close Price]]-Table2[[#This Row],[200D EMA]])/Table2[[#This Row],[200D EMA]]</f>
        <v>5.6085009908933114E-2</v>
      </c>
      <c r="V357">
        <v>0.94259081338866102</v>
      </c>
      <c r="W357">
        <v>1882.85</v>
      </c>
      <c r="X357">
        <v>1954.15</v>
      </c>
      <c r="Y357">
        <v>1822.7</v>
      </c>
      <c r="Z357">
        <v>1954.15</v>
      </c>
      <c r="AA357">
        <v>1822.7</v>
      </c>
      <c r="AB357">
        <v>1954.15</v>
      </c>
      <c r="AC357" s="1">
        <f>(Table2[[#This Row],[Close Price]]/Table2[[#This Row],[Day Low]])-1</f>
        <v>3.6115463260482761E-2</v>
      </c>
      <c r="AD357" s="1">
        <f>(Table2[[#This Row],[Day High]]/Table2[[#This Row],[Close Price]])-1</f>
        <v>1.6915703411335414E-3</v>
      </c>
      <c r="AE357" s="1">
        <f>(Table2[[#This Row],[Close Price]]/Table2[[#This Row],[Current Week Low]])-1</f>
        <v>7.0307785153892466E-2</v>
      </c>
      <c r="AF357" s="1">
        <f>(Table2[[#This Row],[Current Week High]]/Table2[[#This Row],[Close Price]])-1</f>
        <v>1.6915703411335414E-3</v>
      </c>
      <c r="AG357" s="1">
        <f>(Table2[[#This Row],[Close Price]]/Table2[[#This Row],[Current Month Low]])-1</f>
        <v>7.0307785153892466E-2</v>
      </c>
      <c r="AH357" s="1">
        <f>(Table2[[#This Row],[Current Month High]]/Table2[[#This Row],[Close Price]])-1</f>
        <v>1.6915703411335414E-3</v>
      </c>
      <c r="AI357">
        <v>17.994720250147299</v>
      </c>
      <c r="AJ357">
        <v>44.133727373476098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</v>
      </c>
      <c r="AM357" t="s">
        <v>3218</v>
      </c>
      <c r="AN357">
        <v>4.6900000000000004</v>
      </c>
      <c r="AO357" t="s">
        <v>3219</v>
      </c>
      <c r="AP357">
        <v>7.0877079092679998E-3</v>
      </c>
      <c r="AQ357">
        <f>(Table2[[#This Row],[Sharpe Ratio]]-AVERAGE(Table2[Sharpe Ratio]))/_xlfn.STDEV.P(Table2[Sharpe Ratio])</f>
        <v>-0.60366286561399851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360</v>
      </c>
      <c r="AT357">
        <f>_xlfn.RANK.AVG(Table2[[#This Row],[6M Return vs Nifty Z-Score]],Table2[6M Return vs Nifty Z-Score])</f>
        <v>233</v>
      </c>
      <c r="AU357">
        <f>_xlfn.RANK.AVG(Table2[[#This Row],[Sharpe Ratio Z-Score]],Table2[Sharpe Ratio Z-Score])</f>
        <v>498</v>
      </c>
      <c r="AV357">
        <f>(Table2[[#This Row],[Rank 1Y]]+Table2[[#This Row],[Rank 6M]]+Table2[[#This Row],[Rank Sharpe]])/3</f>
        <v>363.66666666666669</v>
      </c>
    </row>
    <row r="358" spans="1:48" x14ac:dyDescent="0.3">
      <c r="A358" t="s">
        <v>366</v>
      </c>
      <c r="B358" t="s">
        <v>367</v>
      </c>
      <c r="C358" t="s">
        <v>3177</v>
      </c>
      <c r="D358" t="s">
        <v>51</v>
      </c>
      <c r="E358">
        <v>67825.637549999999</v>
      </c>
      <c r="F358">
        <v>5672.7</v>
      </c>
      <c r="G358">
        <v>3.9260856387170899</v>
      </c>
      <c r="H358">
        <f>(Table2[[#This Row],[1Y Return vs Nifty]]-AVERAGE(Table2[1Y Return vs Nifty]))/_xlfn.STDEV.P(Table2[1Y Return vs Nifty])</f>
        <v>-0.29644576801787559</v>
      </c>
      <c r="I358">
        <v>-3.9368242485717899</v>
      </c>
      <c r="J358">
        <f>(Table2[[#This Row],[1M Return vs Nifty]]-AVERAGE(Table2[1M Return vs Nifty]))/_xlfn.STDEV.P(Table2[1M Return vs Nifty])</f>
        <v>-0.31198918708512019</v>
      </c>
      <c r="K358">
        <v>8.6764928618681196</v>
      </c>
      <c r="L358">
        <f>(Table2[[#This Row],[6M Return vs Nifty]]-AVERAGE(Table2[6M Return vs Nifty]))/_xlfn.STDEV.P(Table2[6M Return vs Nifty])</f>
        <v>-5.1294022397651205E-2</v>
      </c>
      <c r="M358">
        <v>1.6966127710505301</v>
      </c>
      <c r="N358">
        <f>(Table2[[#This Row],[1W Return vs Nifty]]-AVERAGE(Table2[1W Return vs Nifty]))/_xlfn.STDEV.P(Table2[1W Return vs Nifty])</f>
        <v>-0.25604033207630261</v>
      </c>
      <c r="O358">
        <v>5640.98</v>
      </c>
      <c r="P358">
        <v>5760.5946270848199</v>
      </c>
      <c r="Q358">
        <v>5423.2335817065696</v>
      </c>
      <c r="R358">
        <v>58.033387254008097</v>
      </c>
      <c r="S358" s="1">
        <f>(Table2[[#This Row],[Close Price]]-Table2[[#This Row],[20D EMA]])/Table2[[#This Row],[20D EMA]]</f>
        <v>5.6231364053764164E-3</v>
      </c>
      <c r="T358" s="1">
        <f>(Table2[[#This Row],[Close Price]]-Table2[[#This Row],[50D EMA]])/Table2[[#This Row],[50D EMA]]</f>
        <v>-1.5257908735942355E-2</v>
      </c>
      <c r="U358" s="1">
        <f>(Table2[[#This Row],[Close Price]]-Table2[[#This Row],[200D EMA]])/Table2[[#This Row],[200D EMA]]</f>
        <v>4.5999571018832786E-2</v>
      </c>
      <c r="V358">
        <v>2.5174294184287902</v>
      </c>
      <c r="W358">
        <v>5632.8</v>
      </c>
      <c r="X358">
        <v>5716.2</v>
      </c>
      <c r="Y358">
        <v>5621.45</v>
      </c>
      <c r="Z358">
        <v>5751</v>
      </c>
      <c r="AA358">
        <v>5621.45</v>
      </c>
      <c r="AB358">
        <v>5751</v>
      </c>
      <c r="AC358" s="1">
        <f>(Table2[[#This Row],[Close Price]]/Table2[[#This Row],[Day Low]])-1</f>
        <v>7.0835108649338618E-3</v>
      </c>
      <c r="AD358" s="1">
        <f>(Table2[[#This Row],[Day High]]/Table2[[#This Row],[Close Price]])-1</f>
        <v>7.6683060976254769E-3</v>
      </c>
      <c r="AE358" s="1">
        <f>(Table2[[#This Row],[Close Price]]/Table2[[#This Row],[Current Week Low]])-1</f>
        <v>9.1168648658264129E-3</v>
      </c>
      <c r="AF358" s="1">
        <f>(Table2[[#This Row],[Current Week High]]/Table2[[#This Row],[Close Price]])-1</f>
        <v>1.3802950975725814E-2</v>
      </c>
      <c r="AG358" s="1">
        <f>(Table2[[#This Row],[Close Price]]/Table2[[#This Row],[Current Month Low]])-1</f>
        <v>9.1168648658264129E-3</v>
      </c>
      <c r="AH358" s="1">
        <f>(Table2[[#This Row],[Current Month High]]/Table2[[#This Row],[Close Price]])-1</f>
        <v>1.3802950975725814E-2</v>
      </c>
      <c r="AI358">
        <v>13.5244239956281</v>
      </c>
      <c r="AJ358">
        <v>28.718757445456699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-7.0000000000000007E-2</v>
      </c>
      <c r="AM358" t="s">
        <v>3218</v>
      </c>
      <c r="AN358">
        <v>2.67</v>
      </c>
      <c r="AO358" t="s">
        <v>3219</v>
      </c>
      <c r="AP358">
        <v>4.9167003562334E-2</v>
      </c>
      <c r="AQ358">
        <f>(Table2[[#This Row],[Sharpe Ratio]]-AVERAGE(Table2[Sharpe Ratio]))/_xlfn.STDEV.P(Table2[Sharpe Ratio])</f>
        <v>-0.11524012389611571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409</v>
      </c>
      <c r="AT358">
        <f>_xlfn.RANK.AVG(Table2[[#This Row],[6M Return vs Nifty Z-Score]],Table2[6M Return vs Nifty Z-Score])</f>
        <v>297</v>
      </c>
      <c r="AU358">
        <f>_xlfn.RANK.AVG(Table2[[#This Row],[Sharpe Ratio Z-Score]],Table2[Sharpe Ratio Z-Score])</f>
        <v>385</v>
      </c>
      <c r="AV358">
        <f>(Table2[[#This Row],[Rank 1Y]]+Table2[[#This Row],[Rank 6M]]+Table2[[#This Row],[Rank Sharpe]])/3</f>
        <v>363.66666666666669</v>
      </c>
    </row>
    <row r="359" spans="1:48" x14ac:dyDescent="0.3">
      <c r="A359" t="s">
        <v>1350</v>
      </c>
      <c r="B359" t="s">
        <v>1351</v>
      </c>
      <c r="C359" t="s">
        <v>3171</v>
      </c>
      <c r="D359" t="s">
        <v>1352</v>
      </c>
      <c r="E359">
        <v>8661.5776107900001</v>
      </c>
      <c r="F359">
        <v>534.54999999999995</v>
      </c>
      <c r="G359">
        <v>85.834358422630004</v>
      </c>
      <c r="H359">
        <f>(Table2[[#This Row],[1Y Return vs Nifty]]-AVERAGE(Table2[1Y Return vs Nifty]))/_xlfn.STDEV.P(Table2[1Y Return vs Nifty])</f>
        <v>1.302747374313074</v>
      </c>
      <c r="I359">
        <v>15.6153133089016</v>
      </c>
      <c r="J359">
        <f>(Table2[[#This Row],[1M Return vs Nifty]]-AVERAGE(Table2[1M Return vs Nifty]))/_xlfn.STDEV.P(Table2[1M Return vs Nifty])</f>
        <v>1.7947299358158091</v>
      </c>
      <c r="K359">
        <v>-6.1394711677266001</v>
      </c>
      <c r="L359">
        <f>(Table2[[#This Row],[6M Return vs Nifty]]-AVERAGE(Table2[6M Return vs Nifty]))/_xlfn.STDEV.P(Table2[6M Return vs Nifty])</f>
        <v>-0.48987558173334783</v>
      </c>
      <c r="M359">
        <v>11.057105699102101</v>
      </c>
      <c r="N359">
        <f>(Table2[[#This Row],[1W Return vs Nifty]]-AVERAGE(Table2[1W Return vs Nifty]))/_xlfn.STDEV.P(Table2[1W Return vs Nifty])</f>
        <v>1.631927282537383</v>
      </c>
      <c r="O359">
        <v>479.84</v>
      </c>
      <c r="P359">
        <v>472.63370890410499</v>
      </c>
      <c r="Q359">
        <v>464.32746859270799</v>
      </c>
      <c r="R359">
        <v>80.896703856417403</v>
      </c>
      <c r="S359" s="1">
        <f>(Table2[[#This Row],[Close Price]]-Table2[[#This Row],[20D EMA]])/Table2[[#This Row],[20D EMA]]</f>
        <v>0.11401717239079689</v>
      </c>
      <c r="T359" s="1">
        <f>(Table2[[#This Row],[Close Price]]-Table2[[#This Row],[50D EMA]])/Table2[[#This Row],[50D EMA]]</f>
        <v>0.13100269813479906</v>
      </c>
      <c r="U359" s="1">
        <f>(Table2[[#This Row],[Close Price]]-Table2[[#This Row],[200D EMA]])/Table2[[#This Row],[200D EMA]]</f>
        <v>0.15123492827190188</v>
      </c>
      <c r="V359">
        <v>1.8146126998135601</v>
      </c>
      <c r="W359">
        <v>528.20000000000005</v>
      </c>
      <c r="X359">
        <v>548</v>
      </c>
      <c r="Y359">
        <v>498.05</v>
      </c>
      <c r="Z359">
        <v>548</v>
      </c>
      <c r="AA359">
        <v>498.05</v>
      </c>
      <c r="AB359">
        <v>548</v>
      </c>
      <c r="AC359" s="1">
        <f>(Table2[[#This Row],[Close Price]]/Table2[[#This Row],[Day Low]])-1</f>
        <v>1.2021961378265722E-2</v>
      </c>
      <c r="AD359" s="1">
        <f>(Table2[[#This Row],[Day High]]/Table2[[#This Row],[Close Price]])-1</f>
        <v>2.5161350668786886E-2</v>
      </c>
      <c r="AE359" s="1">
        <f>(Table2[[#This Row],[Close Price]]/Table2[[#This Row],[Current Week Low]])-1</f>
        <v>7.3285814677241046E-2</v>
      </c>
      <c r="AF359" s="1">
        <f>(Table2[[#This Row],[Current Week High]]/Table2[[#This Row],[Close Price]])-1</f>
        <v>2.5161350668786886E-2</v>
      </c>
      <c r="AG359" s="1">
        <f>(Table2[[#This Row],[Close Price]]/Table2[[#This Row],[Current Month Low]])-1</f>
        <v>7.3285814677241046E-2</v>
      </c>
      <c r="AH359" s="1">
        <f>(Table2[[#This Row],[Current Month High]]/Table2[[#This Row],[Close Price]])-1</f>
        <v>2.5161350668786886E-2</v>
      </c>
      <c r="AI359">
        <v>18.754092227106899</v>
      </c>
      <c r="AJ359">
        <v>107.18992248062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0.09</v>
      </c>
      <c r="AM359" t="s">
        <v>3219</v>
      </c>
      <c r="AN359">
        <v>20.309999999999999</v>
      </c>
      <c r="AO359" t="s">
        <v>3219</v>
      </c>
      <c r="AQ359">
        <f>(Table2[[#This Row],[Sharpe Ratio]]-AVERAGE(Table2[Sharpe Ratio]))/_xlfn.STDEV.P(Table2[Sharpe Ratio])</f>
        <v>-0.68593129895665506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3.5535977119762632</v>
      </c>
      <c r="AS359">
        <f>_xlfn.RANK.AVG(Table2[[#This Row],[1Y Return vs Nifty Z-Score]],Table2[1Y Return vs Nifty Z-Score])</f>
        <v>63</v>
      </c>
      <c r="AT359">
        <f>_xlfn.RANK.AVG(Table2[[#This Row],[6M Return vs Nifty Z-Score]],Table2[6M Return vs Nifty Z-Score])</f>
        <v>489</v>
      </c>
      <c r="AU359">
        <f>_xlfn.RANK.AVG(Table2[[#This Row],[Sharpe Ratio Z-Score]],Table2[Sharpe Ratio Z-Score])</f>
        <v>539.5</v>
      </c>
      <c r="AV359">
        <f>(Table2[[#This Row],[Rank 1Y]]+Table2[[#This Row],[Rank 6M]]+Table2[[#This Row],[Rank Sharpe]])/3</f>
        <v>363.83333333333331</v>
      </c>
    </row>
    <row r="360" spans="1:48" x14ac:dyDescent="0.3">
      <c r="A360" t="s">
        <v>1033</v>
      </c>
      <c r="B360" t="s">
        <v>1034</v>
      </c>
      <c r="C360" t="s">
        <v>3173</v>
      </c>
      <c r="D360" t="s">
        <v>24</v>
      </c>
      <c r="E360">
        <v>13699.344250192</v>
      </c>
      <c r="F360">
        <v>184.88</v>
      </c>
      <c r="G360">
        <v>3.2525754943993901</v>
      </c>
      <c r="H360">
        <f>(Table2[[#This Row],[1Y Return vs Nifty]]-AVERAGE(Table2[1Y Return vs Nifty]))/_xlfn.STDEV.P(Table2[1Y Return vs Nifty])</f>
        <v>-0.30959551184075756</v>
      </c>
      <c r="I360">
        <v>0.25699332867473501</v>
      </c>
      <c r="J360">
        <f>(Table2[[#This Row],[1M Return vs Nifty]]-AVERAGE(Table2[1M Return vs Nifty]))/_xlfn.STDEV.P(Table2[1M Return vs Nifty])</f>
        <v>0.13988957358604917</v>
      </c>
      <c r="K360">
        <v>24.589829393288898</v>
      </c>
      <c r="L360">
        <f>(Table2[[#This Row],[6M Return vs Nifty]]-AVERAGE(Table2[6M Return vs Nifty]))/_xlfn.STDEV.P(Table2[6M Return vs Nifty])</f>
        <v>0.41977191271417591</v>
      </c>
      <c r="M360">
        <v>0.53643373798699601</v>
      </c>
      <c r="N360">
        <f>(Table2[[#This Row],[1W Return vs Nifty]]-AVERAGE(Table2[1W Return vs Nifty]))/_xlfn.STDEV.P(Table2[1W Return vs Nifty])</f>
        <v>-0.49004301317588767</v>
      </c>
      <c r="O360">
        <v>176.62</v>
      </c>
      <c r="P360">
        <v>171.787634456326</v>
      </c>
      <c r="Q360">
        <v>160.73426910024099</v>
      </c>
      <c r="R360">
        <v>79.947891261250604</v>
      </c>
      <c r="S360" s="1">
        <f>(Table2[[#This Row],[Close Price]]-Table2[[#This Row],[20D EMA]])/Table2[[#This Row],[20D EMA]]</f>
        <v>4.6767070546936872E-2</v>
      </c>
      <c r="T360" s="1">
        <f>(Table2[[#This Row],[Close Price]]-Table2[[#This Row],[50D EMA]])/Table2[[#This Row],[50D EMA]]</f>
        <v>7.6212502635063045E-2</v>
      </c>
      <c r="U360" s="1">
        <f>(Table2[[#This Row],[Close Price]]-Table2[[#This Row],[200D EMA]])/Table2[[#This Row],[200D EMA]]</f>
        <v>0.15022142468387159</v>
      </c>
      <c r="V360">
        <v>0.52192815353199296</v>
      </c>
      <c r="W360">
        <v>182.8</v>
      </c>
      <c r="X360">
        <v>186.25</v>
      </c>
      <c r="Y360">
        <v>176.81</v>
      </c>
      <c r="Z360">
        <v>186.25</v>
      </c>
      <c r="AA360">
        <v>176.81</v>
      </c>
      <c r="AB360">
        <v>186.25</v>
      </c>
      <c r="AC360" s="1">
        <f>(Table2[[#This Row],[Close Price]]/Table2[[#This Row],[Day Low]])-1</f>
        <v>1.1378555798686962E-2</v>
      </c>
      <c r="AD360" s="1">
        <f>(Table2[[#This Row],[Day High]]/Table2[[#This Row],[Close Price]])-1</f>
        <v>7.410212029424601E-3</v>
      </c>
      <c r="AE360" s="1">
        <f>(Table2[[#This Row],[Close Price]]/Table2[[#This Row],[Current Week Low]])-1</f>
        <v>4.5642214806854708E-2</v>
      </c>
      <c r="AF360" s="1">
        <f>(Table2[[#This Row],[Current Week High]]/Table2[[#This Row],[Close Price]])-1</f>
        <v>7.410212029424601E-3</v>
      </c>
      <c r="AG360" s="1">
        <f>(Table2[[#This Row],[Close Price]]/Table2[[#This Row],[Current Month Low]])-1</f>
        <v>4.5642214806854708E-2</v>
      </c>
      <c r="AH360" s="1">
        <f>(Table2[[#This Row],[Current Month High]]/Table2[[#This Row],[Close Price]])-1</f>
        <v>7.410212029424601E-3</v>
      </c>
      <c r="AI360">
        <v>0.74102120294245999</v>
      </c>
      <c r="AJ360">
        <v>47.4322169059011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0.05</v>
      </c>
      <c r="AM360" t="s">
        <v>3219</v>
      </c>
      <c r="AN360">
        <v>7.32</v>
      </c>
      <c r="AO360" t="s">
        <v>3219</v>
      </c>
      <c r="AP360">
        <v>4.5391529484880002E-3</v>
      </c>
      <c r="AQ360">
        <f>(Table2[[#This Row],[Sharpe Ratio]]-AVERAGE(Table2[Sharpe Ratio]))/_xlfn.STDEV.P(Table2[Sharpe Ratio])</f>
        <v>-0.63324444919433531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-0.87322148791075538</v>
      </c>
      <c r="AS360">
        <f>_xlfn.RANK.AVG(Table2[[#This Row],[1Y Return vs Nifty Z-Score]],Table2[1Y Return vs Nifty Z-Score])</f>
        <v>418</v>
      </c>
      <c r="AT360">
        <f>_xlfn.RANK.AVG(Table2[[#This Row],[6M Return vs Nifty Z-Score]],Table2[6M Return vs Nifty Z-Score])</f>
        <v>170</v>
      </c>
      <c r="AU360">
        <f>_xlfn.RANK.AVG(Table2[[#This Row],[Sharpe Ratio Z-Score]],Table2[Sharpe Ratio Z-Score])</f>
        <v>504</v>
      </c>
      <c r="AV360">
        <f>(Table2[[#This Row],[Rank 1Y]]+Table2[[#This Row],[Rank 6M]]+Table2[[#This Row],[Rank Sharpe]])/3</f>
        <v>364</v>
      </c>
    </row>
    <row r="361" spans="1:48" x14ac:dyDescent="0.3">
      <c r="A361" t="s">
        <v>1337</v>
      </c>
      <c r="B361" t="s">
        <v>1338</v>
      </c>
      <c r="C361" t="s">
        <v>3191</v>
      </c>
      <c r="D361" t="s">
        <v>1339</v>
      </c>
      <c r="E361">
        <v>8763.0352063199898</v>
      </c>
      <c r="F361">
        <v>1024.9000000000001</v>
      </c>
      <c r="G361">
        <v>9.8391110211651895</v>
      </c>
      <c r="H361">
        <f>(Table2[[#This Row],[1Y Return vs Nifty]]-AVERAGE(Table2[1Y Return vs Nifty]))/_xlfn.STDEV.P(Table2[1Y Return vs Nifty])</f>
        <v>-0.18099870362931914</v>
      </c>
      <c r="I361">
        <v>5.7460049445437598</v>
      </c>
      <c r="J361">
        <f>(Table2[[#This Row],[1M Return vs Nifty]]-AVERAGE(Table2[1M Return vs Nifty]))/_xlfn.STDEV.P(Table2[1M Return vs Nifty])</f>
        <v>0.73132392202927532</v>
      </c>
      <c r="K361">
        <v>39.989415903224803</v>
      </c>
      <c r="L361">
        <f>(Table2[[#This Row],[6M Return vs Nifty]]-AVERAGE(Table2[6M Return vs Nifty]))/_xlfn.STDEV.P(Table2[6M Return vs Nifty])</f>
        <v>0.87562984076810879</v>
      </c>
      <c r="M361">
        <v>0.50032618709877497</v>
      </c>
      <c r="N361">
        <f>(Table2[[#This Row],[1W Return vs Nifty]]-AVERAGE(Table2[1W Return vs Nifty]))/_xlfn.STDEV.P(Table2[1W Return vs Nifty])</f>
        <v>-0.49732573719950024</v>
      </c>
      <c r="O361">
        <v>966.02</v>
      </c>
      <c r="P361">
        <v>947.61436548496397</v>
      </c>
      <c r="Q361">
        <v>876.77947525736295</v>
      </c>
      <c r="R361">
        <v>72.7459168435511</v>
      </c>
      <c r="S361" s="1">
        <f>(Table2[[#This Row],[Close Price]]-Table2[[#This Row],[20D EMA]])/Table2[[#This Row],[20D EMA]]</f>
        <v>6.0951119024450953E-2</v>
      </c>
      <c r="T361" s="1">
        <f>(Table2[[#This Row],[Close Price]]-Table2[[#This Row],[50D EMA]])/Table2[[#This Row],[50D EMA]]</f>
        <v>8.1558107738777655E-2</v>
      </c>
      <c r="U361" s="1">
        <f>(Table2[[#This Row],[Close Price]]-Table2[[#This Row],[200D EMA]])/Table2[[#This Row],[200D EMA]]</f>
        <v>0.16893703482185074</v>
      </c>
      <c r="V361">
        <v>0.60797748809573104</v>
      </c>
      <c r="W361">
        <v>1006.5</v>
      </c>
      <c r="X361">
        <v>1038.4000000000001</v>
      </c>
      <c r="Y361">
        <v>998.4</v>
      </c>
      <c r="Z361">
        <v>1047.7</v>
      </c>
      <c r="AA361">
        <v>998.4</v>
      </c>
      <c r="AB361">
        <v>1047.7</v>
      </c>
      <c r="AC361" s="1">
        <f>(Table2[[#This Row],[Close Price]]/Table2[[#This Row],[Day Low]])-1</f>
        <v>1.8281172379533084E-2</v>
      </c>
      <c r="AD361" s="1">
        <f>(Table2[[#This Row],[Day High]]/Table2[[#This Row],[Close Price]])-1</f>
        <v>1.3172016782124985E-2</v>
      </c>
      <c r="AE361" s="1">
        <f>(Table2[[#This Row],[Close Price]]/Table2[[#This Row],[Current Week Low]])-1</f>
        <v>2.6542467948718063E-2</v>
      </c>
      <c r="AF361" s="1">
        <f>(Table2[[#This Row],[Current Week High]]/Table2[[#This Row],[Close Price]])-1</f>
        <v>2.2246072787589055E-2</v>
      </c>
      <c r="AG361" s="1">
        <f>(Table2[[#This Row],[Close Price]]/Table2[[#This Row],[Current Month Low]])-1</f>
        <v>2.6542467948718063E-2</v>
      </c>
      <c r="AH361" s="1">
        <f>(Table2[[#This Row],[Current Month High]]/Table2[[#This Row],[Close Price]])-1</f>
        <v>2.2246072787589055E-2</v>
      </c>
      <c r="AI361">
        <v>8.9862425602497797</v>
      </c>
      <c r="AJ361">
        <v>73.271344040574803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-0.04</v>
      </c>
      <c r="AM361" t="s">
        <v>3218</v>
      </c>
      <c r="AN361">
        <v>12.37</v>
      </c>
      <c r="AO361" t="s">
        <v>3219</v>
      </c>
      <c r="AP361">
        <v>-2.5208909022778999E-2</v>
      </c>
      <c r="AQ361">
        <f>(Table2[[#This Row],[Sharpe Ratio]]-AVERAGE(Table2[Sharpe Ratio]))/_xlfn.STDEV.P(Table2[Sharpe Ratio])</f>
        <v>-0.97853611254804573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-4.9906790579480997E-2</v>
      </c>
      <c r="AS361">
        <f>_xlfn.RANK.AVG(Table2[[#This Row],[1Y Return vs Nifty Z-Score]],Table2[1Y Return vs Nifty Z-Score])</f>
        <v>365</v>
      </c>
      <c r="AT361">
        <f>_xlfn.RANK.AVG(Table2[[#This Row],[6M Return vs Nifty Z-Score]],Table2[6M Return vs Nifty Z-Score])</f>
        <v>111</v>
      </c>
      <c r="AU361">
        <f>_xlfn.RANK.AVG(Table2[[#This Row],[Sharpe Ratio Z-Score]],Table2[Sharpe Ratio Z-Score])</f>
        <v>616</v>
      </c>
      <c r="AV361">
        <f>(Table2[[#This Row],[Rank 1Y]]+Table2[[#This Row],[Rank 6M]]+Table2[[#This Row],[Rank Sharpe]])/3</f>
        <v>364</v>
      </c>
    </row>
    <row r="362" spans="1:48" x14ac:dyDescent="0.3">
      <c r="A362" t="s">
        <v>852</v>
      </c>
      <c r="B362" t="s">
        <v>853</v>
      </c>
      <c r="C362" t="s">
        <v>3172</v>
      </c>
      <c r="D362" t="s">
        <v>21</v>
      </c>
      <c r="E362">
        <v>18343.244351699999</v>
      </c>
      <c r="F362">
        <v>660.75</v>
      </c>
      <c r="G362">
        <v>-26.6590035513149</v>
      </c>
      <c r="H362">
        <f>(Table2[[#This Row],[1Y Return vs Nifty]]-AVERAGE(Table2[1Y Return vs Nifty]))/_xlfn.STDEV.P(Table2[1Y Return vs Nifty])</f>
        <v>-0.89359503301722254</v>
      </c>
      <c r="I362">
        <v>3.08953872774303</v>
      </c>
      <c r="J362">
        <f>(Table2[[#This Row],[1M Return vs Nifty]]-AVERAGE(Table2[1M Return vs Nifty]))/_xlfn.STDEV.P(Table2[1M Return vs Nifty])</f>
        <v>0.44509290704057053</v>
      </c>
      <c r="K362">
        <v>20.083581836760501</v>
      </c>
      <c r="L362">
        <f>(Table2[[#This Row],[6M Return vs Nifty]]-AVERAGE(Table2[6M Return vs Nifty]))/_xlfn.STDEV.P(Table2[6M Return vs Nifty])</f>
        <v>0.28637815742784112</v>
      </c>
      <c r="M362">
        <v>7.8650941941116299</v>
      </c>
      <c r="N362">
        <f>(Table2[[#This Row],[1W Return vs Nifty]]-AVERAGE(Table2[1W Return vs Nifty]))/_xlfn.STDEV.P(Table2[1W Return vs Nifty])</f>
        <v>0.98811350123145258</v>
      </c>
      <c r="O362">
        <v>608.16999999999996</v>
      </c>
      <c r="P362">
        <v>609.84722108959397</v>
      </c>
      <c r="Q362">
        <v>625.71969788690001</v>
      </c>
      <c r="R362">
        <v>76.859011668336805</v>
      </c>
      <c r="S362" s="1">
        <f>(Table2[[#This Row],[Close Price]]-Table2[[#This Row],[20D EMA]])/Table2[[#This Row],[20D EMA]]</f>
        <v>8.6456089580216125E-2</v>
      </c>
      <c r="T362" s="1">
        <f>(Table2[[#This Row],[Close Price]]-Table2[[#This Row],[50D EMA]])/Table2[[#This Row],[50D EMA]]</f>
        <v>8.3468083726707332E-2</v>
      </c>
      <c r="U362" s="1">
        <f>(Table2[[#This Row],[Close Price]]-Table2[[#This Row],[200D EMA]])/Table2[[#This Row],[200D EMA]]</f>
        <v>5.5984016855150663E-2</v>
      </c>
      <c r="V362">
        <v>1.5900697033592299</v>
      </c>
      <c r="W362">
        <v>640.6</v>
      </c>
      <c r="X362">
        <v>665</v>
      </c>
      <c r="Y362">
        <v>626</v>
      </c>
      <c r="Z362">
        <v>665</v>
      </c>
      <c r="AA362">
        <v>626</v>
      </c>
      <c r="AB362">
        <v>665</v>
      </c>
      <c r="AC362" s="1">
        <f>(Table2[[#This Row],[Close Price]]/Table2[[#This Row],[Day Low]])-1</f>
        <v>3.145488604433333E-2</v>
      </c>
      <c r="AD362" s="1">
        <f>(Table2[[#This Row],[Day High]]/Table2[[#This Row],[Close Price]])-1</f>
        <v>6.4320847521754931E-3</v>
      </c>
      <c r="AE362" s="1">
        <f>(Table2[[#This Row],[Close Price]]/Table2[[#This Row],[Current Week Low]])-1</f>
        <v>5.5511182108626267E-2</v>
      </c>
      <c r="AF362" s="1">
        <f>(Table2[[#This Row],[Current Week High]]/Table2[[#This Row],[Close Price]])-1</f>
        <v>6.4320847521754931E-3</v>
      </c>
      <c r="AG362" s="1">
        <f>(Table2[[#This Row],[Close Price]]/Table2[[#This Row],[Current Month Low]])-1</f>
        <v>5.5511182108626267E-2</v>
      </c>
      <c r="AH362" s="1">
        <f>(Table2[[#This Row],[Current Month High]]/Table2[[#This Row],[Close Price]])-1</f>
        <v>6.4320847521754931E-3</v>
      </c>
      <c r="AI362">
        <v>31.6685584562996</v>
      </c>
      <c r="AJ362">
        <v>40.704855195911399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-0.05</v>
      </c>
      <c r="AM362" t="s">
        <v>3218</v>
      </c>
      <c r="AN362">
        <v>18.18</v>
      </c>
      <c r="AO362" t="s">
        <v>3219</v>
      </c>
      <c r="AP362">
        <v>8.5229193812592002E-2</v>
      </c>
      <c r="AQ362">
        <f>(Table2[[#This Row],[Sharpe Ratio]]-AVERAGE(Table2[Sharpe Ratio]))/_xlfn.STDEV.P(Table2[Sharpe Ratio])</f>
        <v>0.30334088039642038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627</v>
      </c>
      <c r="AT362">
        <f>_xlfn.RANK.AVG(Table2[[#This Row],[6M Return vs Nifty Z-Score]],Table2[6M Return vs Nifty Z-Score])</f>
        <v>203</v>
      </c>
      <c r="AU362">
        <f>_xlfn.RANK.AVG(Table2[[#This Row],[Sharpe Ratio Z-Score]],Table2[Sharpe Ratio Z-Score])</f>
        <v>272</v>
      </c>
      <c r="AV362">
        <f>(Table2[[#This Row],[Rank 1Y]]+Table2[[#This Row],[Rank 6M]]+Table2[[#This Row],[Rank Sharpe]])/3</f>
        <v>367.33333333333331</v>
      </c>
    </row>
    <row r="363" spans="1:48" x14ac:dyDescent="0.3">
      <c r="A363" t="s">
        <v>1925</v>
      </c>
      <c r="B363" t="s">
        <v>1926</v>
      </c>
      <c r="C363" t="s">
        <v>3183</v>
      </c>
      <c r="D363" t="s">
        <v>111</v>
      </c>
      <c r="E363">
        <v>3903.3730242319998</v>
      </c>
      <c r="F363">
        <v>216.59</v>
      </c>
      <c r="G363">
        <v>-10.0920209586347</v>
      </c>
      <c r="H363">
        <f>(Table2[[#This Row],[1Y Return vs Nifty]]-AVERAGE(Table2[1Y Return vs Nifty]))/_xlfn.STDEV.P(Table2[1Y Return vs Nifty])</f>
        <v>-0.57013802372067357</v>
      </c>
      <c r="I363">
        <v>1.8909169733042299</v>
      </c>
      <c r="J363">
        <f>(Table2[[#This Row],[1M Return vs Nifty]]-AVERAGE(Table2[1M Return vs Nifty]))/_xlfn.STDEV.P(Table2[1M Return vs Nifty])</f>
        <v>0.31594286583517334</v>
      </c>
      <c r="K363">
        <v>4.0828545593731302</v>
      </c>
      <c r="L363">
        <f>(Table2[[#This Row],[6M Return vs Nifty]]-AVERAGE(Table2[6M Return vs Nifty]))/_xlfn.STDEV.P(Table2[6M Return vs Nifty])</f>
        <v>-0.18727471496062748</v>
      </c>
      <c r="M363">
        <v>6.7375903177943597</v>
      </c>
      <c r="N363">
        <f>(Table2[[#This Row],[1W Return vs Nifty]]-AVERAGE(Table2[1W Return vs Nifty]))/_xlfn.STDEV.P(Table2[1W Return vs Nifty])</f>
        <v>0.76070124632133684</v>
      </c>
      <c r="O363">
        <v>207.72</v>
      </c>
      <c r="P363">
        <v>211.086356020393</v>
      </c>
      <c r="Q363">
        <v>213.330574706563</v>
      </c>
      <c r="R363">
        <v>75.370344923423502</v>
      </c>
      <c r="S363" s="1">
        <f>(Table2[[#This Row],[Close Price]]-Table2[[#This Row],[20D EMA]])/Table2[[#This Row],[20D EMA]]</f>
        <v>4.2701713845561352E-2</v>
      </c>
      <c r="T363" s="1">
        <f>(Table2[[#This Row],[Close Price]]-Table2[[#This Row],[50D EMA]])/Table2[[#This Row],[50D EMA]]</f>
        <v>2.6072949874009384E-2</v>
      </c>
      <c r="U363" s="1">
        <f>(Table2[[#This Row],[Close Price]]-Table2[[#This Row],[200D EMA]])/Table2[[#This Row],[200D EMA]]</f>
        <v>1.5278753633511541E-2</v>
      </c>
      <c r="V363">
        <v>0.59459185713607199</v>
      </c>
      <c r="W363">
        <v>213.5</v>
      </c>
      <c r="X363">
        <v>220.98</v>
      </c>
      <c r="Y363">
        <v>212.99</v>
      </c>
      <c r="Z363">
        <v>220.98</v>
      </c>
      <c r="AA363">
        <v>212.99</v>
      </c>
      <c r="AB363">
        <v>220.98</v>
      </c>
      <c r="AC363" s="1">
        <f>(Table2[[#This Row],[Close Price]]/Table2[[#This Row],[Day Low]])-1</f>
        <v>1.4473067915690807E-2</v>
      </c>
      <c r="AD363" s="1">
        <f>(Table2[[#This Row],[Day High]]/Table2[[#This Row],[Close Price]])-1</f>
        <v>2.0268710466780471E-2</v>
      </c>
      <c r="AE363" s="1">
        <f>(Table2[[#This Row],[Close Price]]/Table2[[#This Row],[Current Week Low]])-1</f>
        <v>1.6902201981313647E-2</v>
      </c>
      <c r="AF363" s="1">
        <f>(Table2[[#This Row],[Current Week High]]/Table2[[#This Row],[Close Price]])-1</f>
        <v>2.0268710466780471E-2</v>
      </c>
      <c r="AG363" s="1">
        <f>(Table2[[#This Row],[Close Price]]/Table2[[#This Row],[Current Month Low]])-1</f>
        <v>1.6902201981313647E-2</v>
      </c>
      <c r="AH363" s="1">
        <f>(Table2[[#This Row],[Current Month High]]/Table2[[#This Row],[Close Price]])-1</f>
        <v>2.0268710466780471E-2</v>
      </c>
      <c r="AI363">
        <v>26.944918971328299</v>
      </c>
      <c r="AJ363">
        <v>23.7657142857142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0.03</v>
      </c>
      <c r="AM363" t="s">
        <v>3219</v>
      </c>
      <c r="AN363">
        <v>9.39</v>
      </c>
      <c r="AO363" t="s">
        <v>3219</v>
      </c>
      <c r="AP363">
        <v>9.8681006836272997E-2</v>
      </c>
      <c r="AQ363">
        <f>(Table2[[#This Row],[Sharpe Ratio]]-AVERAGE(Table2[Sharpe Ratio]))/_xlfn.STDEV.P(Table2[Sharpe Ratio])</f>
        <v>0.45947874573219333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518</v>
      </c>
      <c r="AT363">
        <f>_xlfn.RANK.AVG(Table2[[#This Row],[6M Return vs Nifty Z-Score]],Table2[6M Return vs Nifty Z-Score])</f>
        <v>356</v>
      </c>
      <c r="AU363">
        <f>_xlfn.RANK.AVG(Table2[[#This Row],[Sharpe Ratio Z-Score]],Table2[Sharpe Ratio Z-Score])</f>
        <v>232</v>
      </c>
      <c r="AV363">
        <f>(Table2[[#This Row],[Rank 1Y]]+Table2[[#This Row],[Rank 6M]]+Table2[[#This Row],[Rank Sharpe]])/3</f>
        <v>368.66666666666669</v>
      </c>
    </row>
    <row r="364" spans="1:48" x14ac:dyDescent="0.3">
      <c r="A364" t="s">
        <v>183</v>
      </c>
      <c r="B364" t="s">
        <v>184</v>
      </c>
      <c r="C364" t="s">
        <v>3186</v>
      </c>
      <c r="D364" t="s">
        <v>131</v>
      </c>
      <c r="E364">
        <v>136664.58157469</v>
      </c>
      <c r="F364">
        <v>1371.1</v>
      </c>
      <c r="G364">
        <v>23.699036472454502</v>
      </c>
      <c r="H364">
        <f>(Table2[[#This Row],[1Y Return vs Nifty]]-AVERAGE(Table2[1Y Return vs Nifty]))/_xlfn.STDEV.P(Table2[1Y Return vs Nifty])</f>
        <v>8.9605192431266426E-2</v>
      </c>
      <c r="I364">
        <v>4.6142415341344902</v>
      </c>
      <c r="J364">
        <f>(Table2[[#This Row],[1M Return vs Nifty]]-AVERAGE(Table2[1M Return vs Nifty]))/_xlfn.STDEV.P(Table2[1M Return vs Nifty])</f>
        <v>0.60937778635484463</v>
      </c>
      <c r="K364">
        <v>-6.6408110709353103</v>
      </c>
      <c r="L364">
        <f>(Table2[[#This Row],[6M Return vs Nifty]]-AVERAGE(Table2[6M Return vs Nifty]))/_xlfn.STDEV.P(Table2[6M Return vs Nifty])</f>
        <v>-0.50471622497919255</v>
      </c>
      <c r="M364">
        <v>0.231615576569599</v>
      </c>
      <c r="N364">
        <f>(Table2[[#This Row],[1W Return vs Nifty]]-AVERAGE(Table2[1W Return vs Nifty]))/_xlfn.STDEV.P(Table2[1W Return vs Nifty])</f>
        <v>-0.55152340972397018</v>
      </c>
      <c r="O364">
        <v>1253.96</v>
      </c>
      <c r="P364">
        <v>1235.95558397372</v>
      </c>
      <c r="Q364">
        <v>1201.5762379425</v>
      </c>
      <c r="R364">
        <v>77.253267418040707</v>
      </c>
      <c r="S364" s="1">
        <f>(Table2[[#This Row],[Close Price]]-Table2[[#This Row],[20D EMA]])/Table2[[#This Row],[20D EMA]]</f>
        <v>9.3416057928482468E-2</v>
      </c>
      <c r="T364" s="1">
        <f>(Table2[[#This Row],[Close Price]]-Table2[[#This Row],[50D EMA]])/Table2[[#This Row],[50D EMA]]</f>
        <v>0.10934407172770499</v>
      </c>
      <c r="U364" s="1">
        <f>(Table2[[#This Row],[Close Price]]-Table2[[#This Row],[200D EMA]])/Table2[[#This Row],[200D EMA]]</f>
        <v>0.14108448278552946</v>
      </c>
      <c r="V364">
        <v>1.5043149951432</v>
      </c>
      <c r="W364">
        <v>1290.9000000000001</v>
      </c>
      <c r="X364">
        <v>1381.45</v>
      </c>
      <c r="Y364">
        <v>1246</v>
      </c>
      <c r="Z364">
        <v>1381.45</v>
      </c>
      <c r="AA364">
        <v>1246</v>
      </c>
      <c r="AB364">
        <v>1381.45</v>
      </c>
      <c r="AC364" s="1">
        <f>(Table2[[#This Row],[Close Price]]/Table2[[#This Row],[Day Low]])-1</f>
        <v>6.212719807885958E-2</v>
      </c>
      <c r="AD364" s="1">
        <f>(Table2[[#This Row],[Day High]]/Table2[[#This Row],[Close Price]])-1</f>
        <v>7.548683538764589E-3</v>
      </c>
      <c r="AE364" s="1">
        <f>(Table2[[#This Row],[Close Price]]/Table2[[#This Row],[Current Week Low]])-1</f>
        <v>0.10040128410914928</v>
      </c>
      <c r="AF364" s="1">
        <f>(Table2[[#This Row],[Current Week High]]/Table2[[#This Row],[Close Price]])-1</f>
        <v>7.548683538764589E-3</v>
      </c>
      <c r="AG364" s="1">
        <f>(Table2[[#This Row],[Close Price]]/Table2[[#This Row],[Current Month Low]])-1</f>
        <v>0.10040128410914928</v>
      </c>
      <c r="AH364" s="1">
        <f>(Table2[[#This Row],[Current Month High]]/Table2[[#This Row],[Close Price]])-1</f>
        <v>7.548683538764589E-3</v>
      </c>
      <c r="AI364">
        <v>20.337685070381401</v>
      </c>
      <c r="AJ364">
        <v>56.295240809347298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0.09</v>
      </c>
      <c r="AM364" t="s">
        <v>3219</v>
      </c>
      <c r="AN364">
        <v>12.19</v>
      </c>
      <c r="AO364" t="s">
        <v>3219</v>
      </c>
      <c r="AP364">
        <v>6.8661574194635006E-2</v>
      </c>
      <c r="AQ364">
        <f>(Table2[[#This Row],[Sharpe Ratio]]-AVERAGE(Table2[Sharpe Ratio]))/_xlfn.STDEV.P(Table2[Sharpe Ratio])</f>
        <v>0.11103722911246799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-0.24621942680458375</v>
      </c>
      <c r="AS364">
        <f>_xlfn.RANK.AVG(Table2[[#This Row],[1Y Return vs Nifty Z-Score]],Table2[1Y Return vs Nifty Z-Score])</f>
        <v>283</v>
      </c>
      <c r="AT364">
        <f>_xlfn.RANK.AVG(Table2[[#This Row],[6M Return vs Nifty Z-Score]],Table2[6M Return vs Nifty Z-Score])</f>
        <v>501</v>
      </c>
      <c r="AU364">
        <f>_xlfn.RANK.AVG(Table2[[#This Row],[Sharpe Ratio Z-Score]],Table2[Sharpe Ratio Z-Score])</f>
        <v>325</v>
      </c>
      <c r="AV364">
        <f>(Table2[[#This Row],[Rank 1Y]]+Table2[[#This Row],[Rank 6M]]+Table2[[#This Row],[Rank Sharpe]])/3</f>
        <v>369.66666666666669</v>
      </c>
    </row>
    <row r="365" spans="1:48" x14ac:dyDescent="0.3">
      <c r="A365" t="s">
        <v>253</v>
      </c>
      <c r="B365" t="s">
        <v>254</v>
      </c>
      <c r="C365" t="s">
        <v>3177</v>
      </c>
      <c r="D365" t="s">
        <v>255</v>
      </c>
      <c r="E365">
        <v>103990.096405395</v>
      </c>
      <c r="F365">
        <v>7232.35</v>
      </c>
      <c r="G365">
        <v>8.4737649317714592</v>
      </c>
      <c r="H365">
        <f>(Table2[[#This Row],[1Y Return vs Nifty]]-AVERAGE(Table2[1Y Return vs Nifty]))/_xlfn.STDEV.P(Table2[1Y Return vs Nifty])</f>
        <v>-0.20765598779434027</v>
      </c>
      <c r="I365">
        <v>-1.01196028683546</v>
      </c>
      <c r="J365">
        <f>(Table2[[#This Row],[1M Return vs Nifty]]-AVERAGE(Table2[1M Return vs Nifty]))/_xlfn.STDEV.P(Table2[1M Return vs Nifty])</f>
        <v>3.1613595986338559E-3</v>
      </c>
      <c r="K365">
        <v>11.9182089371452</v>
      </c>
      <c r="L365">
        <f>(Table2[[#This Row],[6M Return vs Nifty]]-AVERAGE(Table2[6M Return vs Nifty]))/_xlfn.STDEV.P(Table2[6M Return vs Nifty])</f>
        <v>4.4667123861793903E-2</v>
      </c>
      <c r="M365">
        <v>0.27898979401756102</v>
      </c>
      <c r="N365">
        <f>(Table2[[#This Row],[1W Return vs Nifty]]-AVERAGE(Table2[1W Return vs Nifty]))/_xlfn.STDEV.P(Table2[1W Return vs Nifty])</f>
        <v>-0.54196825178550501</v>
      </c>
      <c r="O365">
        <v>6998.97</v>
      </c>
      <c r="P365">
        <v>6961.9259603562195</v>
      </c>
      <c r="Q365">
        <v>6515.6487133069704</v>
      </c>
      <c r="R365">
        <v>66.769985886482502</v>
      </c>
      <c r="S365" s="1">
        <f>(Table2[[#This Row],[Close Price]]-Table2[[#This Row],[20D EMA]])/Table2[[#This Row],[20D EMA]]</f>
        <v>3.3344906464808408E-2</v>
      </c>
      <c r="T365" s="1">
        <f>(Table2[[#This Row],[Close Price]]-Table2[[#This Row],[50D EMA]])/Table2[[#This Row],[50D EMA]]</f>
        <v>3.8843280032519058E-2</v>
      </c>
      <c r="U365" s="1">
        <f>(Table2[[#This Row],[Close Price]]-Table2[[#This Row],[200D EMA]])/Table2[[#This Row],[200D EMA]]</f>
        <v>0.10999691945167396</v>
      </c>
      <c r="V365">
        <v>1.10494655629814</v>
      </c>
      <c r="W365">
        <v>7125.05</v>
      </c>
      <c r="X365">
        <v>7269.1</v>
      </c>
      <c r="Y365">
        <v>6821.1</v>
      </c>
      <c r="Z365">
        <v>7269.1</v>
      </c>
      <c r="AA365">
        <v>6821.1</v>
      </c>
      <c r="AB365">
        <v>7269.1</v>
      </c>
      <c r="AC365" s="1">
        <f>(Table2[[#This Row],[Close Price]]/Table2[[#This Row],[Day Low]])-1</f>
        <v>1.5059543441800383E-2</v>
      </c>
      <c r="AD365" s="1">
        <f>(Table2[[#This Row],[Day High]]/Table2[[#This Row],[Close Price]])-1</f>
        <v>5.0813359419827897E-3</v>
      </c>
      <c r="AE365" s="1">
        <f>(Table2[[#This Row],[Close Price]]/Table2[[#This Row],[Current Week Low]])-1</f>
        <v>6.0290862177654558E-2</v>
      </c>
      <c r="AF365" s="1">
        <f>(Table2[[#This Row],[Current Week High]]/Table2[[#This Row],[Close Price]])-1</f>
        <v>5.0813359419827897E-3</v>
      </c>
      <c r="AG365" s="1">
        <f>(Table2[[#This Row],[Close Price]]/Table2[[#This Row],[Current Month Low]])-1</f>
        <v>6.0290862177654558E-2</v>
      </c>
      <c r="AH365" s="1">
        <f>(Table2[[#This Row],[Current Month High]]/Table2[[#This Row],[Close Price]])-1</f>
        <v>5.0813359419827897E-3</v>
      </c>
      <c r="AI365">
        <v>4.3229379109141597</v>
      </c>
      <c r="AJ365">
        <v>36.850620168973499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0.08</v>
      </c>
      <c r="AM365" t="s">
        <v>3219</v>
      </c>
      <c r="AN365">
        <v>5.42</v>
      </c>
      <c r="AO365" t="s">
        <v>3219</v>
      </c>
      <c r="AP365">
        <v>1.4327105807446E-2</v>
      </c>
      <c r="AQ365">
        <f>(Table2[[#This Row],[Sharpe Ratio]]-AVERAGE(Table2[Sharpe Ratio]))/_xlfn.STDEV.P(Table2[Sharpe Ratio])</f>
        <v>-0.51963373644398247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-1.2214294925633999</v>
      </c>
      <c r="AS365">
        <f>_xlfn.RANK.AVG(Table2[[#This Row],[1Y Return vs Nifty Z-Score]],Table2[1Y Return vs Nifty Z-Score])</f>
        <v>371</v>
      </c>
      <c r="AT365">
        <f>_xlfn.RANK.AVG(Table2[[#This Row],[6M Return vs Nifty Z-Score]],Table2[6M Return vs Nifty Z-Score])</f>
        <v>264</v>
      </c>
      <c r="AU365">
        <f>_xlfn.RANK.AVG(Table2[[#This Row],[Sharpe Ratio Z-Score]],Table2[Sharpe Ratio Z-Score])</f>
        <v>475</v>
      </c>
      <c r="AV365">
        <f>(Table2[[#This Row],[Rank 1Y]]+Table2[[#This Row],[Rank 6M]]+Table2[[#This Row],[Rank Sharpe]])/3</f>
        <v>370</v>
      </c>
    </row>
    <row r="366" spans="1:48" x14ac:dyDescent="0.3">
      <c r="A366" t="s">
        <v>888</v>
      </c>
      <c r="B366" t="s">
        <v>889</v>
      </c>
      <c r="C366" t="s">
        <v>3178</v>
      </c>
      <c r="D366" t="s">
        <v>226</v>
      </c>
      <c r="E366">
        <v>17352.974724435</v>
      </c>
      <c r="F366">
        <v>713.85</v>
      </c>
      <c r="G366">
        <v>0.84071930704155595</v>
      </c>
      <c r="H366">
        <f>(Table2[[#This Row],[1Y Return vs Nifty]]-AVERAGE(Table2[1Y Return vs Nifty]))/_xlfn.STDEV.P(Table2[1Y Return vs Nifty])</f>
        <v>-0.35668506389719712</v>
      </c>
      <c r="I366">
        <v>-9.01066281238713</v>
      </c>
      <c r="J366">
        <f>(Table2[[#This Row],[1M Return vs Nifty]]-AVERAGE(Table2[1M Return vs Nifty]))/_xlfn.STDEV.P(Table2[1M Return vs Nifty])</f>
        <v>-0.85868914239595329</v>
      </c>
      <c r="K366">
        <v>12.269658106919399</v>
      </c>
      <c r="L366">
        <f>(Table2[[#This Row],[6M Return vs Nifty]]-AVERAGE(Table2[6M Return vs Nifty]))/_xlfn.STDEV.P(Table2[6M Return vs Nifty])</f>
        <v>5.5070707766217059E-2</v>
      </c>
      <c r="M366">
        <v>3.5434901294709298</v>
      </c>
      <c r="N366">
        <f>(Table2[[#This Row],[1W Return vs Nifty]]-AVERAGE(Table2[1W Return vs Nifty]))/_xlfn.STDEV.P(Table2[1W Return vs Nifty])</f>
        <v>0.11646618736260358</v>
      </c>
      <c r="O366">
        <v>684.99</v>
      </c>
      <c r="P366">
        <v>692.72640891155402</v>
      </c>
      <c r="Q366">
        <v>652.03091250739396</v>
      </c>
      <c r="R366">
        <v>73.819609394924399</v>
      </c>
      <c r="S366" s="1">
        <f>(Table2[[#This Row],[Close Price]]-Table2[[#This Row],[20D EMA]])/Table2[[#This Row],[20D EMA]]</f>
        <v>4.2132001927035451E-2</v>
      </c>
      <c r="T366" s="1">
        <f>(Table2[[#This Row],[Close Price]]-Table2[[#This Row],[50D EMA]])/Table2[[#This Row],[50D EMA]]</f>
        <v>3.049341098693846E-2</v>
      </c>
      <c r="U366" s="1">
        <f>(Table2[[#This Row],[Close Price]]-Table2[[#This Row],[200D EMA]])/Table2[[#This Row],[200D EMA]]</f>
        <v>9.4810056251596872E-2</v>
      </c>
      <c r="V366">
        <v>0.22901962736534001</v>
      </c>
      <c r="W366">
        <v>686</v>
      </c>
      <c r="X366">
        <v>721.4</v>
      </c>
      <c r="Y366">
        <v>675.55</v>
      </c>
      <c r="Z366">
        <v>721.4</v>
      </c>
      <c r="AA366">
        <v>675.55</v>
      </c>
      <c r="AB366">
        <v>721.4</v>
      </c>
      <c r="AC366" s="1">
        <f>(Table2[[#This Row],[Close Price]]/Table2[[#This Row],[Day Low]])-1</f>
        <v>4.0597667638484047E-2</v>
      </c>
      <c r="AD366" s="1">
        <f>(Table2[[#This Row],[Day High]]/Table2[[#This Row],[Close Price]])-1</f>
        <v>1.0576451635497586E-2</v>
      </c>
      <c r="AE366" s="1">
        <f>(Table2[[#This Row],[Close Price]]/Table2[[#This Row],[Current Week Low]])-1</f>
        <v>5.6694545185404621E-2</v>
      </c>
      <c r="AF366" s="1">
        <f>(Table2[[#This Row],[Current Week High]]/Table2[[#This Row],[Close Price]])-1</f>
        <v>1.0576451635497586E-2</v>
      </c>
      <c r="AG366" s="1">
        <f>(Table2[[#This Row],[Close Price]]/Table2[[#This Row],[Current Month Low]])-1</f>
        <v>5.6694545185404621E-2</v>
      </c>
      <c r="AH366" s="1">
        <f>(Table2[[#This Row],[Current Month High]]/Table2[[#This Row],[Close Price]])-1</f>
        <v>1.0576451635497586E-2</v>
      </c>
      <c r="AI366">
        <v>16.824262800308102</v>
      </c>
      <c r="AJ366">
        <v>42.328780779583198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0.1</v>
      </c>
      <c r="AM366" t="s">
        <v>3219</v>
      </c>
      <c r="AN366">
        <v>7.24</v>
      </c>
      <c r="AO366" t="s">
        <v>3219</v>
      </c>
      <c r="AP366">
        <v>3.5012247616489002E-2</v>
      </c>
      <c r="AQ366">
        <f>(Table2[[#This Row],[Sharpe Ratio]]-AVERAGE(Table2[Sharpe Ratio]))/_xlfn.STDEV.P(Table2[Sharpe Ratio])</f>
        <v>-0.27953718733599253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434</v>
      </c>
      <c r="AT366">
        <f>_xlfn.RANK.AVG(Table2[[#This Row],[6M Return vs Nifty Z-Score]],Table2[6M Return vs Nifty Z-Score])</f>
        <v>257</v>
      </c>
      <c r="AU366">
        <f>_xlfn.RANK.AVG(Table2[[#This Row],[Sharpe Ratio Z-Score]],Table2[Sharpe Ratio Z-Score])</f>
        <v>422</v>
      </c>
      <c r="AV366">
        <f>(Table2[[#This Row],[Rank 1Y]]+Table2[[#This Row],[Rank 6M]]+Table2[[#This Row],[Rank Sharpe]])/3</f>
        <v>371</v>
      </c>
    </row>
    <row r="367" spans="1:48" x14ac:dyDescent="0.3">
      <c r="A367" t="s">
        <v>993</v>
      </c>
      <c r="B367" t="s">
        <v>994</v>
      </c>
      <c r="C367" t="s">
        <v>3181</v>
      </c>
      <c r="D367" t="s">
        <v>77</v>
      </c>
      <c r="E367">
        <v>14940.721726874999</v>
      </c>
      <c r="F367">
        <v>2668.75</v>
      </c>
      <c r="G367">
        <v>2.4701509637411898</v>
      </c>
      <c r="H367">
        <f>(Table2[[#This Row],[1Y Return vs Nifty]]-AVERAGE(Table2[1Y Return vs Nifty]))/_xlfn.STDEV.P(Table2[1Y Return vs Nifty])</f>
        <v>-0.32487172145051335</v>
      </c>
      <c r="I367">
        <v>1.47762739424857</v>
      </c>
      <c r="J367">
        <f>(Table2[[#This Row],[1M Return vs Nifty]]-AVERAGE(Table2[1M Return vs Nifty]))/_xlfn.STDEV.P(Table2[1M Return vs Nifty])</f>
        <v>0.27141141463538199</v>
      </c>
      <c r="K367">
        <v>-9.8544077175087796</v>
      </c>
      <c r="L367">
        <f>(Table2[[#This Row],[6M Return vs Nifty]]-AVERAGE(Table2[6M Return vs Nifty]))/_xlfn.STDEV.P(Table2[6M Return vs Nifty])</f>
        <v>-0.59984498106383533</v>
      </c>
      <c r="M367">
        <v>5.8578060973147696</v>
      </c>
      <c r="N367">
        <f>(Table2[[#This Row],[1W Return vs Nifty]]-AVERAGE(Table2[1W Return vs Nifty]))/_xlfn.STDEV.P(Table2[1W Return vs Nifty])</f>
        <v>0.58325288661627184</v>
      </c>
      <c r="O367">
        <v>2407.02</v>
      </c>
      <c r="P367">
        <v>2437.2720926901302</v>
      </c>
      <c r="Q367">
        <v>2532.8826656669198</v>
      </c>
      <c r="R367">
        <v>82.389895949050697</v>
      </c>
      <c r="S367" s="1">
        <f>(Table2[[#This Row],[Close Price]]-Table2[[#This Row],[20D EMA]])/Table2[[#This Row],[20D EMA]]</f>
        <v>0.10873611353457803</v>
      </c>
      <c r="T367" s="1">
        <f>(Table2[[#This Row],[Close Price]]-Table2[[#This Row],[50D EMA]])/Table2[[#This Row],[50D EMA]]</f>
        <v>9.4974175433312782E-2</v>
      </c>
      <c r="U367" s="1">
        <f>(Table2[[#This Row],[Close Price]]-Table2[[#This Row],[200D EMA]])/Table2[[#This Row],[200D EMA]]</f>
        <v>5.3641385041144685E-2</v>
      </c>
      <c r="V367">
        <v>1.0654924143506099</v>
      </c>
      <c r="W367">
        <v>2542.0500000000002</v>
      </c>
      <c r="X367">
        <v>2683</v>
      </c>
      <c r="Y367">
        <v>2474.1999999999998</v>
      </c>
      <c r="Z367">
        <v>2683</v>
      </c>
      <c r="AA367">
        <v>2474.1999999999998</v>
      </c>
      <c r="AB367">
        <v>2683</v>
      </c>
      <c r="AC367" s="1">
        <f>(Table2[[#This Row],[Close Price]]/Table2[[#This Row],[Day Low]])-1</f>
        <v>4.9841663224562849E-2</v>
      </c>
      <c r="AD367" s="1">
        <f>(Table2[[#This Row],[Day High]]/Table2[[#This Row],[Close Price]])-1</f>
        <v>5.3395784543326386E-3</v>
      </c>
      <c r="AE367" s="1">
        <f>(Table2[[#This Row],[Close Price]]/Table2[[#This Row],[Current Week Low]])-1</f>
        <v>7.8631476840999248E-2</v>
      </c>
      <c r="AF367" s="1">
        <f>(Table2[[#This Row],[Current Week High]]/Table2[[#This Row],[Close Price]])-1</f>
        <v>5.3395784543326386E-3</v>
      </c>
      <c r="AG367" s="1">
        <f>(Table2[[#This Row],[Close Price]]/Table2[[#This Row],[Current Month Low]])-1</f>
        <v>7.8631476840999248E-2</v>
      </c>
      <c r="AH367" s="1">
        <f>(Table2[[#This Row],[Current Month High]]/Table2[[#This Row],[Close Price]])-1</f>
        <v>5.3395784543326386E-3</v>
      </c>
      <c r="AI367">
        <v>36.955503512880497</v>
      </c>
      <c r="AJ367">
        <v>52.412906910336901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0</v>
      </c>
      <c r="AM367">
        <v>0</v>
      </c>
      <c r="AN367">
        <v>23.17</v>
      </c>
      <c r="AO367" t="s">
        <v>3219</v>
      </c>
      <c r="AP367">
        <v>0.12771127757557099</v>
      </c>
      <c r="AQ367">
        <f>(Table2[[#This Row],[Sharpe Ratio]]-AVERAGE(Table2[Sharpe Ratio]))/_xlfn.STDEV.P(Table2[Sharpe Ratio])</f>
        <v>0.79643886370097483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424</v>
      </c>
      <c r="AT367">
        <f>_xlfn.RANK.AVG(Table2[[#This Row],[6M Return vs Nifty Z-Score]],Table2[6M Return vs Nifty Z-Score])</f>
        <v>546</v>
      </c>
      <c r="AU367">
        <f>_xlfn.RANK.AVG(Table2[[#This Row],[Sharpe Ratio Z-Score]],Table2[Sharpe Ratio Z-Score])</f>
        <v>147</v>
      </c>
      <c r="AV367">
        <f>(Table2[[#This Row],[Rank 1Y]]+Table2[[#This Row],[Rank 6M]]+Table2[[#This Row],[Rank Sharpe]])/3</f>
        <v>372.33333333333331</v>
      </c>
    </row>
    <row r="368" spans="1:48" x14ac:dyDescent="0.3">
      <c r="A368" t="s">
        <v>1624</v>
      </c>
      <c r="B368" t="s">
        <v>1625</v>
      </c>
      <c r="C368" t="s">
        <v>3177</v>
      </c>
      <c r="D368" t="s">
        <v>163</v>
      </c>
      <c r="E368">
        <v>5935.0972639199999</v>
      </c>
      <c r="F368">
        <v>654.9</v>
      </c>
      <c r="G368">
        <v>21.873510505913099</v>
      </c>
      <c r="H368">
        <f>(Table2[[#This Row],[1Y Return vs Nifty]]-AVERAGE(Table2[1Y Return vs Nifty]))/_xlfn.STDEV.P(Table2[1Y Return vs Nifty])</f>
        <v>5.3963266315428908E-2</v>
      </c>
      <c r="I368">
        <v>0.58204428064327596</v>
      </c>
      <c r="J368">
        <f>(Table2[[#This Row],[1M Return vs Nifty]]-AVERAGE(Table2[1M Return vs Nifty]))/_xlfn.STDEV.P(Table2[1M Return vs Nifty])</f>
        <v>0.1749134196702094</v>
      </c>
      <c r="K368">
        <v>9.1056899329470404</v>
      </c>
      <c r="L368">
        <f>(Table2[[#This Row],[6M Return vs Nifty]]-AVERAGE(Table2[6M Return vs Nifty]))/_xlfn.STDEV.P(Table2[6M Return vs Nifty])</f>
        <v>-3.8588948308641284E-2</v>
      </c>
      <c r="M368">
        <v>4.4307938487903096</v>
      </c>
      <c r="N368">
        <f>(Table2[[#This Row],[1W Return vs Nifty]]-AVERAGE(Table2[1W Return vs Nifty]))/_xlfn.STDEV.P(Table2[1W Return vs Nifty])</f>
        <v>0.29543119479089947</v>
      </c>
      <c r="O368">
        <v>641.32000000000005</v>
      </c>
      <c r="P368">
        <v>636.61485468227102</v>
      </c>
      <c r="Q368">
        <v>585.71772740057497</v>
      </c>
      <c r="R368">
        <v>58.612114796285603</v>
      </c>
      <c r="S368" s="1">
        <f>(Table2[[#This Row],[Close Price]]-Table2[[#This Row],[20D EMA]])/Table2[[#This Row],[20D EMA]]</f>
        <v>2.1175076404914749E-2</v>
      </c>
      <c r="T368" s="1">
        <f>(Table2[[#This Row],[Close Price]]-Table2[[#This Row],[50D EMA]])/Table2[[#This Row],[50D EMA]]</f>
        <v>2.8722460971877445E-2</v>
      </c>
      <c r="U368" s="1">
        <f>(Table2[[#This Row],[Close Price]]-Table2[[#This Row],[200D EMA]])/Table2[[#This Row],[200D EMA]]</f>
        <v>0.11811538111789288</v>
      </c>
      <c r="V368">
        <v>0.85961140659045698</v>
      </c>
      <c r="W368">
        <v>645.15</v>
      </c>
      <c r="X368">
        <v>662</v>
      </c>
      <c r="Y368">
        <v>627.54999999999995</v>
      </c>
      <c r="Z368">
        <v>672.9</v>
      </c>
      <c r="AA368">
        <v>627.54999999999995</v>
      </c>
      <c r="AB368">
        <v>672.9</v>
      </c>
      <c r="AC368" s="1">
        <f>(Table2[[#This Row],[Close Price]]/Table2[[#This Row],[Day Low]])-1</f>
        <v>1.5112764473378393E-2</v>
      </c>
      <c r="AD368" s="1">
        <f>(Table2[[#This Row],[Day High]]/Table2[[#This Row],[Close Price]])-1</f>
        <v>1.0841349824400659E-2</v>
      </c>
      <c r="AE368" s="1">
        <f>(Table2[[#This Row],[Close Price]]/Table2[[#This Row],[Current Week Low]])-1</f>
        <v>4.3582184686479231E-2</v>
      </c>
      <c r="AF368" s="1">
        <f>(Table2[[#This Row],[Current Week High]]/Table2[[#This Row],[Close Price]])-1</f>
        <v>2.748511223087502E-2</v>
      </c>
      <c r="AG368" s="1">
        <f>(Table2[[#This Row],[Close Price]]/Table2[[#This Row],[Current Month Low]])-1</f>
        <v>4.3582184686479231E-2</v>
      </c>
      <c r="AH368" s="1">
        <f>(Table2[[#This Row],[Current Month High]]/Table2[[#This Row],[Close Price]])-1</f>
        <v>2.748511223087502E-2</v>
      </c>
      <c r="AI368">
        <v>10.2000305390135</v>
      </c>
      <c r="AJ368">
        <v>63.909398072831898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0.04</v>
      </c>
      <c r="AM368" t="s">
        <v>3219</v>
      </c>
      <c r="AN368">
        <v>-0.37</v>
      </c>
      <c r="AO368" t="s">
        <v>3218</v>
      </c>
      <c r="AQ368">
        <f>(Table2[[#This Row],[Sharpe Ratio]]-AVERAGE(Table2[Sharpe Ratio]))/_xlfn.STDEV.P(Table2[Sharpe Ratio])</f>
        <v>-0.68593129895665506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-0.20021236648875856</v>
      </c>
      <c r="AS368">
        <f>_xlfn.RANK.AVG(Table2[[#This Row],[1Y Return vs Nifty Z-Score]],Table2[1Y Return vs Nifty Z-Score])</f>
        <v>291</v>
      </c>
      <c r="AT368">
        <f>_xlfn.RANK.AVG(Table2[[#This Row],[6M Return vs Nifty Z-Score]],Table2[6M Return vs Nifty Z-Score])</f>
        <v>290</v>
      </c>
      <c r="AU368">
        <f>_xlfn.RANK.AVG(Table2[[#This Row],[Sharpe Ratio Z-Score]],Table2[Sharpe Ratio Z-Score])</f>
        <v>539.5</v>
      </c>
      <c r="AV368">
        <f>(Table2[[#This Row],[Rank 1Y]]+Table2[[#This Row],[Rank 6M]]+Table2[[#This Row],[Rank Sharpe]])/3</f>
        <v>373.5</v>
      </c>
    </row>
    <row r="369" spans="1:48" x14ac:dyDescent="0.3">
      <c r="A369" t="s">
        <v>1903</v>
      </c>
      <c r="B369" t="s">
        <v>1904</v>
      </c>
      <c r="C369" t="s">
        <v>3189</v>
      </c>
      <c r="D369" t="s">
        <v>91</v>
      </c>
      <c r="E369">
        <v>3997.5569079419902</v>
      </c>
      <c r="F369">
        <v>233.77</v>
      </c>
      <c r="G369">
        <v>25.0250098986001</v>
      </c>
      <c r="H369">
        <f>(Table2[[#This Row],[1Y Return vs Nifty]]-AVERAGE(Table2[1Y Return vs Nifty]))/_xlfn.STDEV.P(Table2[1Y Return vs Nifty])</f>
        <v>0.11549375701618081</v>
      </c>
      <c r="I369">
        <v>-5.6670530069521998</v>
      </c>
      <c r="J369">
        <f>(Table2[[#This Row],[1M Return vs Nifty]]-AVERAGE(Table2[1M Return vs Nifty]))/_xlfn.STDEV.P(Table2[1M Return vs Nifty])</f>
        <v>-0.4984192386106055</v>
      </c>
      <c r="K369">
        <v>-9.1143083481671692</v>
      </c>
      <c r="L369">
        <f>(Table2[[#This Row],[6M Return vs Nifty]]-AVERAGE(Table2[6M Return vs Nifty]))/_xlfn.STDEV.P(Table2[6M Return vs Nifty])</f>
        <v>-0.57793658989733177</v>
      </c>
      <c r="M369">
        <v>4.57398732891098</v>
      </c>
      <c r="N369">
        <f>(Table2[[#This Row],[1W Return vs Nifty]]-AVERAGE(Table2[1W Return vs Nifty]))/_xlfn.STDEV.P(Table2[1W Return vs Nifty])</f>
        <v>0.32431264955718475</v>
      </c>
      <c r="O369">
        <v>228.92</v>
      </c>
      <c r="P369">
        <v>239.182947835052</v>
      </c>
      <c r="Q369">
        <v>246.00002042939599</v>
      </c>
      <c r="R369">
        <v>63.281332631702703</v>
      </c>
      <c r="S369" s="1">
        <f>(Table2[[#This Row],[Close Price]]-Table2[[#This Row],[20D EMA]])/Table2[[#This Row],[20D EMA]]</f>
        <v>2.1186440677966201E-2</v>
      </c>
      <c r="T369" s="1">
        <f>(Table2[[#This Row],[Close Price]]-Table2[[#This Row],[50D EMA]])/Table2[[#This Row],[50D EMA]]</f>
        <v>-2.2630993906743436E-2</v>
      </c>
      <c r="U369" s="1">
        <f>(Table2[[#This Row],[Close Price]]-Table2[[#This Row],[200D EMA]])/Table2[[#This Row],[200D EMA]]</f>
        <v>-4.9715526072104915E-2</v>
      </c>
      <c r="V369">
        <v>0.80729923150114502</v>
      </c>
      <c r="W369">
        <v>232</v>
      </c>
      <c r="X369">
        <v>237.33</v>
      </c>
      <c r="Y369">
        <v>227.35</v>
      </c>
      <c r="Z369">
        <v>239.57</v>
      </c>
      <c r="AA369">
        <v>227.35</v>
      </c>
      <c r="AB369">
        <v>239.57</v>
      </c>
      <c r="AC369" s="1">
        <f>(Table2[[#This Row],[Close Price]]/Table2[[#This Row],[Day Low]])-1</f>
        <v>7.6293103448277222E-3</v>
      </c>
      <c r="AD369" s="1">
        <f>(Table2[[#This Row],[Day High]]/Table2[[#This Row],[Close Price]])-1</f>
        <v>1.5228643538520714E-2</v>
      </c>
      <c r="AE369" s="1">
        <f>(Table2[[#This Row],[Close Price]]/Table2[[#This Row],[Current Week Low]])-1</f>
        <v>2.8238398944359089E-2</v>
      </c>
      <c r="AF369" s="1">
        <f>(Table2[[#This Row],[Current Week High]]/Table2[[#This Row],[Close Price]])-1</f>
        <v>2.4810711382983186E-2</v>
      </c>
      <c r="AG369" s="1">
        <f>(Table2[[#This Row],[Close Price]]/Table2[[#This Row],[Current Month Low]])-1</f>
        <v>2.8238398944359089E-2</v>
      </c>
      <c r="AH369" s="1">
        <f>(Table2[[#This Row],[Current Month High]]/Table2[[#This Row],[Close Price]])-1</f>
        <v>2.4810711382983186E-2</v>
      </c>
      <c r="AI369">
        <v>37.079180390982501</v>
      </c>
      <c r="AJ369">
        <v>46.060606060605998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0</v>
      </c>
      <c r="AM369">
        <v>0</v>
      </c>
      <c r="AN369">
        <v>8.32</v>
      </c>
      <c r="AO369" t="s">
        <v>3219</v>
      </c>
      <c r="AP369">
        <v>6.9949953531154005E-2</v>
      </c>
      <c r="AQ369">
        <f>(Table2[[#This Row],[Sharpe Ratio]]-AVERAGE(Table2[Sharpe Ratio]))/_xlfn.STDEV.P(Table2[Sharpe Ratio])</f>
        <v>0.12599170394739612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274</v>
      </c>
      <c r="AT369">
        <f>_xlfn.RANK.AVG(Table2[[#This Row],[6M Return vs Nifty Z-Score]],Table2[6M Return vs Nifty Z-Score])</f>
        <v>534</v>
      </c>
      <c r="AU369">
        <f>_xlfn.RANK.AVG(Table2[[#This Row],[Sharpe Ratio Z-Score]],Table2[Sharpe Ratio Z-Score])</f>
        <v>317</v>
      </c>
      <c r="AV369">
        <f>(Table2[[#This Row],[Rank 1Y]]+Table2[[#This Row],[Rank 6M]]+Table2[[#This Row],[Rank Sharpe]])/3</f>
        <v>375</v>
      </c>
    </row>
    <row r="370" spans="1:48" x14ac:dyDescent="0.3">
      <c r="A370" t="s">
        <v>291</v>
      </c>
      <c r="B370" t="s">
        <v>292</v>
      </c>
      <c r="C370" t="s">
        <v>3183</v>
      </c>
      <c r="D370" t="s">
        <v>111</v>
      </c>
      <c r="E370">
        <v>94651.964553900005</v>
      </c>
      <c r="F370">
        <v>935.5</v>
      </c>
      <c r="G370">
        <v>17.5717317429521</v>
      </c>
      <c r="H370">
        <f>(Table2[[#This Row],[1Y Return vs Nifty]]-AVERAGE(Table2[1Y Return vs Nifty]))/_xlfn.STDEV.P(Table2[1Y Return vs Nifty])</f>
        <v>-3.0025503850693809E-2</v>
      </c>
      <c r="I370">
        <v>-2.7178933460525001</v>
      </c>
      <c r="J370">
        <f>(Table2[[#This Row],[1M Return vs Nifty]]-AVERAGE(Table2[1M Return vs Nifty]))/_xlfn.STDEV.P(Table2[1M Return vs Nifty])</f>
        <v>-0.18065085979053067</v>
      </c>
      <c r="K370">
        <v>-14.3699528997342</v>
      </c>
      <c r="L370">
        <f>(Table2[[#This Row],[6M Return vs Nifty]]-AVERAGE(Table2[6M Return vs Nifty]))/_xlfn.STDEV.P(Table2[6M Return vs Nifty])</f>
        <v>-0.73351396428459115</v>
      </c>
      <c r="M370">
        <v>3.6458485050032898</v>
      </c>
      <c r="N370">
        <f>(Table2[[#This Row],[1W Return vs Nifty]]-AVERAGE(Table2[1W Return vs Nifty]))/_xlfn.STDEV.P(Table2[1W Return vs Nifty])</f>
        <v>0.13711139264986266</v>
      </c>
      <c r="O370">
        <v>908.12</v>
      </c>
      <c r="P370">
        <v>929.77352975500798</v>
      </c>
      <c r="Q370">
        <v>912.80527065169804</v>
      </c>
      <c r="R370">
        <v>71.136312767491603</v>
      </c>
      <c r="S370" s="1">
        <f>(Table2[[#This Row],[Close Price]]-Table2[[#This Row],[20D EMA]])/Table2[[#This Row],[20D EMA]]</f>
        <v>3.0150200414042191E-2</v>
      </c>
      <c r="T370" s="1">
        <f>(Table2[[#This Row],[Close Price]]-Table2[[#This Row],[50D EMA]])/Table2[[#This Row],[50D EMA]]</f>
        <v>6.158994703259534E-3</v>
      </c>
      <c r="U370" s="1">
        <f>(Table2[[#This Row],[Close Price]]-Table2[[#This Row],[200D EMA]])/Table2[[#This Row],[200D EMA]]</f>
        <v>2.4862618652605986E-2</v>
      </c>
      <c r="V370">
        <v>0.72606173022851594</v>
      </c>
      <c r="W370">
        <v>920.45</v>
      </c>
      <c r="X370">
        <v>937</v>
      </c>
      <c r="Y370">
        <v>897.2</v>
      </c>
      <c r="Z370">
        <v>937</v>
      </c>
      <c r="AA370">
        <v>897.2</v>
      </c>
      <c r="AB370">
        <v>937</v>
      </c>
      <c r="AC370" s="1">
        <f>(Table2[[#This Row],[Close Price]]/Table2[[#This Row],[Day Low]])-1</f>
        <v>1.6350698028138266E-2</v>
      </c>
      <c r="AD370" s="1">
        <f>(Table2[[#This Row],[Day High]]/Table2[[#This Row],[Close Price]])-1</f>
        <v>1.6034206306787535E-3</v>
      </c>
      <c r="AE370" s="1">
        <f>(Table2[[#This Row],[Close Price]]/Table2[[#This Row],[Current Week Low]])-1</f>
        <v>4.2688363798484064E-2</v>
      </c>
      <c r="AF370" s="1">
        <f>(Table2[[#This Row],[Current Week High]]/Table2[[#This Row],[Close Price]])-1</f>
        <v>1.6034206306787535E-3</v>
      </c>
      <c r="AG370" s="1">
        <f>(Table2[[#This Row],[Close Price]]/Table2[[#This Row],[Current Month Low]])-1</f>
        <v>4.2688363798484064E-2</v>
      </c>
      <c r="AH370" s="1">
        <f>(Table2[[#This Row],[Current Month High]]/Table2[[#This Row],[Close Price]])-1</f>
        <v>1.6034206306787535E-3</v>
      </c>
      <c r="AI370">
        <v>17.263495456974798</v>
      </c>
      <c r="AJ370">
        <v>38.736467447723498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-0.08</v>
      </c>
      <c r="AM370" t="s">
        <v>3218</v>
      </c>
      <c r="AN370">
        <v>6.62</v>
      </c>
      <c r="AO370" t="s">
        <v>3219</v>
      </c>
      <c r="AP370">
        <v>0.10531810612884</v>
      </c>
      <c r="AQ370">
        <f>(Table2[[#This Row],[Sharpe Ratio]]-AVERAGE(Table2[Sharpe Ratio]))/_xlfn.STDEV.P(Table2[Sharpe Ratio])</f>
        <v>0.5365168753685956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316</v>
      </c>
      <c r="AT370">
        <f>_xlfn.RANK.AVG(Table2[[#This Row],[6M Return vs Nifty Z-Score]],Table2[6M Return vs Nifty Z-Score])</f>
        <v>598</v>
      </c>
      <c r="AU370">
        <f>_xlfn.RANK.AVG(Table2[[#This Row],[Sharpe Ratio Z-Score]],Table2[Sharpe Ratio Z-Score])</f>
        <v>212</v>
      </c>
      <c r="AV370">
        <f>(Table2[[#This Row],[Rank 1Y]]+Table2[[#This Row],[Rank 6M]]+Table2[[#This Row],[Rank Sharpe]])/3</f>
        <v>375.33333333333331</v>
      </c>
    </row>
    <row r="371" spans="1:48" x14ac:dyDescent="0.3">
      <c r="A371" t="s">
        <v>1217</v>
      </c>
      <c r="B371" t="s">
        <v>1218</v>
      </c>
      <c r="C371" t="s">
        <v>3181</v>
      </c>
      <c r="D371" t="s">
        <v>120</v>
      </c>
      <c r="E371">
        <v>10099.777700279999</v>
      </c>
      <c r="F371">
        <v>566.9</v>
      </c>
      <c r="G371">
        <v>-17.274096037120898</v>
      </c>
      <c r="H371">
        <f>(Table2[[#This Row],[1Y Return vs Nifty]]-AVERAGE(Table2[1Y Return vs Nifty]))/_xlfn.STDEV.P(Table2[1Y Return vs Nifty])</f>
        <v>-0.71036226265099256</v>
      </c>
      <c r="I371">
        <v>14.393635510270499</v>
      </c>
      <c r="J371">
        <f>(Table2[[#This Row],[1M Return vs Nifty]]-AVERAGE(Table2[1M Return vs Nifty]))/_xlfn.STDEV.P(Table2[1M Return vs Nifty])</f>
        <v>1.6630956337946528</v>
      </c>
      <c r="K371">
        <v>15.2195366803782</v>
      </c>
      <c r="L371">
        <f>(Table2[[#This Row],[6M Return vs Nifty]]-AVERAGE(Table2[6M Return vs Nifty]))/_xlfn.STDEV.P(Table2[6M Return vs Nifty])</f>
        <v>0.14239289227032664</v>
      </c>
      <c r="M371">
        <v>5.4670304274982202</v>
      </c>
      <c r="N371">
        <f>(Table2[[#This Row],[1W Return vs Nifty]]-AVERAGE(Table2[1W Return vs Nifty]))/_xlfn.STDEV.P(Table2[1W Return vs Nifty])</f>
        <v>0.50443526292236807</v>
      </c>
      <c r="O371">
        <v>545.34</v>
      </c>
      <c r="P371">
        <v>504.33937386214302</v>
      </c>
      <c r="Q371">
        <v>480.55558344642498</v>
      </c>
      <c r="R371">
        <v>55.620448107113901</v>
      </c>
      <c r="S371" s="1">
        <f>(Table2[[#This Row],[Close Price]]-Table2[[#This Row],[20D EMA]])/Table2[[#This Row],[20D EMA]]</f>
        <v>3.9534969010158696E-2</v>
      </c>
      <c r="T371" s="1">
        <f>(Table2[[#This Row],[Close Price]]-Table2[[#This Row],[50D EMA]])/Table2[[#This Row],[50D EMA]]</f>
        <v>0.12404469962116696</v>
      </c>
      <c r="U371" s="1">
        <f>(Table2[[#This Row],[Close Price]]-Table2[[#This Row],[200D EMA]])/Table2[[#This Row],[200D EMA]]</f>
        <v>0.1796762321110377</v>
      </c>
      <c r="V371">
        <v>0.61885352626137602</v>
      </c>
      <c r="W371">
        <v>564</v>
      </c>
      <c r="X371">
        <v>590</v>
      </c>
      <c r="Y371">
        <v>561.04999999999995</v>
      </c>
      <c r="Z371">
        <v>595</v>
      </c>
      <c r="AA371">
        <v>561.04999999999995</v>
      </c>
      <c r="AB371">
        <v>595</v>
      </c>
      <c r="AC371" s="1">
        <f>(Table2[[#This Row],[Close Price]]/Table2[[#This Row],[Day Low]])-1</f>
        <v>5.1418439716310882E-3</v>
      </c>
      <c r="AD371" s="1">
        <f>(Table2[[#This Row],[Day High]]/Table2[[#This Row],[Close Price]])-1</f>
        <v>4.0747927324042976E-2</v>
      </c>
      <c r="AE371" s="1">
        <f>(Table2[[#This Row],[Close Price]]/Table2[[#This Row],[Current Week Low]])-1</f>
        <v>1.0426878174850662E-2</v>
      </c>
      <c r="AF371" s="1">
        <f>(Table2[[#This Row],[Current Week High]]/Table2[[#This Row],[Close Price]])-1</f>
        <v>4.9567825013229871E-2</v>
      </c>
      <c r="AG371" s="1">
        <f>(Table2[[#This Row],[Close Price]]/Table2[[#This Row],[Current Month Low]])-1</f>
        <v>1.0426878174850662E-2</v>
      </c>
      <c r="AH371" s="1">
        <f>(Table2[[#This Row],[Current Month High]]/Table2[[#This Row],[Close Price]])-1</f>
        <v>4.9567825013229871E-2</v>
      </c>
      <c r="AI371">
        <v>24.395837008290702</v>
      </c>
      <c r="AJ371">
        <v>50.631061511890501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0.31</v>
      </c>
      <c r="AM371" t="s">
        <v>3219</v>
      </c>
      <c r="AN371">
        <v>3.52</v>
      </c>
      <c r="AO371" t="s">
        <v>3219</v>
      </c>
      <c r="AP371">
        <v>6.8451399013347E-2</v>
      </c>
      <c r="AQ371">
        <f>(Table2[[#This Row],[Sharpe Ratio]]-AVERAGE(Table2[Sharpe Ratio]))/_xlfn.STDEV.P(Table2[Sharpe Ratio])</f>
        <v>0.10859768404184461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1.7081592103781995</v>
      </c>
      <c r="AS371">
        <f>_xlfn.RANK.AVG(Table2[[#This Row],[1Y Return vs Nifty Z-Score]],Table2[1Y Return vs Nifty Z-Score])</f>
        <v>568</v>
      </c>
      <c r="AT371">
        <f>_xlfn.RANK.AVG(Table2[[#This Row],[6M Return vs Nifty Z-Score]],Table2[6M Return vs Nifty Z-Score])</f>
        <v>232</v>
      </c>
      <c r="AU371">
        <f>_xlfn.RANK.AVG(Table2[[#This Row],[Sharpe Ratio Z-Score]],Table2[Sharpe Ratio Z-Score])</f>
        <v>326</v>
      </c>
      <c r="AV371">
        <f>(Table2[[#This Row],[Rank 1Y]]+Table2[[#This Row],[Rank 6M]]+Table2[[#This Row],[Rank Sharpe]])/3</f>
        <v>375.33333333333331</v>
      </c>
    </row>
    <row r="372" spans="1:48" x14ac:dyDescent="0.3">
      <c r="A372" t="s">
        <v>1740</v>
      </c>
      <c r="B372" t="s">
        <v>1741</v>
      </c>
      <c r="C372" t="s">
        <v>3181</v>
      </c>
      <c r="D372" t="s">
        <v>1742</v>
      </c>
      <c r="E372">
        <v>4940.2318808359996</v>
      </c>
      <c r="F372">
        <v>72.930000000000007</v>
      </c>
      <c r="G372">
        <v>-15.389949422544101</v>
      </c>
      <c r="H372">
        <f>(Table2[[#This Row],[1Y Return vs Nifty]]-AVERAGE(Table2[1Y Return vs Nifty]))/_xlfn.STDEV.P(Table2[1Y Return vs Nifty])</f>
        <v>-0.67357581553439461</v>
      </c>
      <c r="I372">
        <v>6.5781270303236203</v>
      </c>
      <c r="J372">
        <f>(Table2[[#This Row],[1M Return vs Nifty]]-AVERAGE(Table2[1M Return vs Nifty]))/_xlfn.STDEV.P(Table2[1M Return vs Nifty])</f>
        <v>0.82098406816662561</v>
      </c>
      <c r="K372">
        <v>20.7973542918504</v>
      </c>
      <c r="L372">
        <f>(Table2[[#This Row],[6M Return vs Nifty]]-AVERAGE(Table2[6M Return vs Nifty]))/_xlfn.STDEV.P(Table2[6M Return vs Nifty])</f>
        <v>0.30750722035880446</v>
      </c>
      <c r="M372">
        <v>0.13168174116699399</v>
      </c>
      <c r="N372">
        <f>(Table2[[#This Row],[1W Return vs Nifty]]-AVERAGE(Table2[1W Return vs Nifty]))/_xlfn.STDEV.P(Table2[1W Return vs Nifty])</f>
        <v>-0.57167959661438916</v>
      </c>
      <c r="O372">
        <v>68.650000000000006</v>
      </c>
      <c r="P372">
        <v>66.716235258062099</v>
      </c>
      <c r="Q372">
        <v>64.983511164002493</v>
      </c>
      <c r="R372">
        <v>67.106352856163298</v>
      </c>
      <c r="S372" s="1">
        <f>(Table2[[#This Row],[Close Price]]-Table2[[#This Row],[20D EMA]])/Table2[[#This Row],[20D EMA]]</f>
        <v>6.2345229424617635E-2</v>
      </c>
      <c r="T372" s="1">
        <f>(Table2[[#This Row],[Close Price]]-Table2[[#This Row],[50D EMA]])/Table2[[#This Row],[50D EMA]]</f>
        <v>9.3137220916358981E-2</v>
      </c>
      <c r="U372" s="1">
        <f>(Table2[[#This Row],[Close Price]]-Table2[[#This Row],[200D EMA]])/Table2[[#This Row],[200D EMA]]</f>
        <v>0.12228469489656413</v>
      </c>
      <c r="V372">
        <v>1.4970050818057099</v>
      </c>
      <c r="W372">
        <v>71.81</v>
      </c>
      <c r="X372">
        <v>73.900000000000006</v>
      </c>
      <c r="Y372">
        <v>71.25</v>
      </c>
      <c r="Z372">
        <v>73.900000000000006</v>
      </c>
      <c r="AA372">
        <v>71.25</v>
      </c>
      <c r="AB372">
        <v>73.900000000000006</v>
      </c>
      <c r="AC372" s="1">
        <f>(Table2[[#This Row],[Close Price]]/Table2[[#This Row],[Day Low]])-1</f>
        <v>1.5596713549644869E-2</v>
      </c>
      <c r="AD372" s="1">
        <f>(Table2[[#This Row],[Day High]]/Table2[[#This Row],[Close Price]])-1</f>
        <v>1.3300425065130961E-2</v>
      </c>
      <c r="AE372" s="1">
        <f>(Table2[[#This Row],[Close Price]]/Table2[[#This Row],[Current Week Low]])-1</f>
        <v>2.3578947368421144E-2</v>
      </c>
      <c r="AF372" s="1">
        <f>(Table2[[#This Row],[Current Week High]]/Table2[[#This Row],[Close Price]])-1</f>
        <v>1.3300425065130961E-2</v>
      </c>
      <c r="AG372" s="1">
        <f>(Table2[[#This Row],[Close Price]]/Table2[[#This Row],[Current Month Low]])-1</f>
        <v>2.3578947368421144E-2</v>
      </c>
      <c r="AH372" s="1">
        <f>(Table2[[#This Row],[Current Month High]]/Table2[[#This Row],[Close Price]])-1</f>
        <v>1.3300425065130961E-2</v>
      </c>
      <c r="AI372">
        <v>15.439462498286</v>
      </c>
      <c r="AJ372">
        <v>67.270642201834804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0.14000000000000001</v>
      </c>
      <c r="AM372" t="s">
        <v>3219</v>
      </c>
      <c r="AN372">
        <v>12.81</v>
      </c>
      <c r="AO372" t="s">
        <v>3219</v>
      </c>
      <c r="AP372">
        <v>5.2220341871274001E-2</v>
      </c>
      <c r="AQ372">
        <f>(Table2[[#This Row],[Sharpe Ratio]]-AVERAGE(Table2[Sharpe Ratio]))/_xlfn.STDEV.P(Table2[Sharpe Ratio])</f>
        <v>-7.9799419742217687E-2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-0.19656354336557141</v>
      </c>
      <c r="AS372">
        <f>_xlfn.RANK.AVG(Table2[[#This Row],[1Y Return vs Nifty Z-Score]],Table2[1Y Return vs Nifty Z-Score])</f>
        <v>558</v>
      </c>
      <c r="AT372">
        <f>_xlfn.RANK.AVG(Table2[[#This Row],[6M Return vs Nifty Z-Score]],Table2[6M Return vs Nifty Z-Score])</f>
        <v>197</v>
      </c>
      <c r="AU372">
        <f>_xlfn.RANK.AVG(Table2[[#This Row],[Sharpe Ratio Z-Score]],Table2[Sharpe Ratio Z-Score])</f>
        <v>374</v>
      </c>
      <c r="AV372">
        <f>(Table2[[#This Row],[Rank 1Y]]+Table2[[#This Row],[Rank 6M]]+Table2[[#This Row],[Rank Sharpe]])/3</f>
        <v>376.33333333333331</v>
      </c>
    </row>
    <row r="373" spans="1:48" x14ac:dyDescent="0.3">
      <c r="A373" t="s">
        <v>1194</v>
      </c>
      <c r="B373" t="s">
        <v>1195</v>
      </c>
      <c r="C373" t="s">
        <v>3184</v>
      </c>
      <c r="D373" t="s">
        <v>1196</v>
      </c>
      <c r="E373">
        <v>10439.46762272</v>
      </c>
      <c r="F373">
        <v>702.4</v>
      </c>
      <c r="G373">
        <v>27.628305431930301</v>
      </c>
      <c r="H373">
        <f>(Table2[[#This Row],[1Y Return vs Nifty]]-AVERAGE(Table2[1Y Return vs Nifty]))/_xlfn.STDEV.P(Table2[1Y Return vs Nifty])</f>
        <v>0.16632100831649282</v>
      </c>
      <c r="I373">
        <v>-2.9730434262041801</v>
      </c>
      <c r="J373">
        <f>(Table2[[#This Row],[1M Return vs Nifty]]-AVERAGE(Table2[1M Return vs Nifty]))/_xlfn.STDEV.P(Table2[1M Return vs Nifty])</f>
        <v>-0.2081429716624518</v>
      </c>
      <c r="K373">
        <v>18.803527590474399</v>
      </c>
      <c r="L373">
        <f>(Table2[[#This Row],[6M Return vs Nifty]]-AVERAGE(Table2[6M Return vs Nifty]))/_xlfn.STDEV.P(Table2[6M Return vs Nifty])</f>
        <v>0.24848604414725861</v>
      </c>
      <c r="M373">
        <v>8.8908597828562392</v>
      </c>
      <c r="N373">
        <f>(Table2[[#This Row],[1W Return vs Nifty]]-AVERAGE(Table2[1W Return vs Nifty]))/_xlfn.STDEV.P(Table2[1W Return vs Nifty])</f>
        <v>1.1950056196936456</v>
      </c>
      <c r="O373">
        <v>689.81</v>
      </c>
      <c r="P373">
        <v>705.775007475282</v>
      </c>
      <c r="Q373">
        <v>656.430195163907</v>
      </c>
      <c r="R373">
        <v>58.671457998191599</v>
      </c>
      <c r="S373" s="1">
        <f>(Table2[[#This Row],[Close Price]]-Table2[[#This Row],[20D EMA]])/Table2[[#This Row],[20D EMA]]</f>
        <v>1.82514025601253E-2</v>
      </c>
      <c r="T373" s="1">
        <f>(Table2[[#This Row],[Close Price]]-Table2[[#This Row],[50D EMA]])/Table2[[#This Row],[50D EMA]]</f>
        <v>-4.7819877999862714E-3</v>
      </c>
      <c r="U373" s="1">
        <f>(Table2[[#This Row],[Close Price]]-Table2[[#This Row],[200D EMA]])/Table2[[#This Row],[200D EMA]]</f>
        <v>7.0029997362651128E-2</v>
      </c>
      <c r="V373">
        <v>1.6936527804068799</v>
      </c>
      <c r="W373">
        <v>699</v>
      </c>
      <c r="X373">
        <v>721.85</v>
      </c>
      <c r="Y373">
        <v>694.95</v>
      </c>
      <c r="Z373">
        <v>722.65</v>
      </c>
      <c r="AA373">
        <v>694.95</v>
      </c>
      <c r="AB373">
        <v>722.65</v>
      </c>
      <c r="AC373" s="1">
        <f>(Table2[[#This Row],[Close Price]]/Table2[[#This Row],[Day Low]])-1</f>
        <v>4.8640915593705092E-3</v>
      </c>
      <c r="AD373" s="1">
        <f>(Table2[[#This Row],[Day High]]/Table2[[#This Row],[Close Price]])-1</f>
        <v>2.7690774487471481E-2</v>
      </c>
      <c r="AE373" s="1">
        <f>(Table2[[#This Row],[Close Price]]/Table2[[#This Row],[Current Week Low]])-1</f>
        <v>1.072019569753202E-2</v>
      </c>
      <c r="AF373" s="1">
        <f>(Table2[[#This Row],[Current Week High]]/Table2[[#This Row],[Close Price]])-1</f>
        <v>2.8829726651480536E-2</v>
      </c>
      <c r="AG373" s="1">
        <f>(Table2[[#This Row],[Close Price]]/Table2[[#This Row],[Current Month Low]])-1</f>
        <v>1.072019569753202E-2</v>
      </c>
      <c r="AH373" s="1">
        <f>(Table2[[#This Row],[Current Month High]]/Table2[[#This Row],[Close Price]])-1</f>
        <v>2.8829726651480536E-2</v>
      </c>
      <c r="AI373">
        <v>24.572892938496501</v>
      </c>
      <c r="AJ373">
        <v>52.8618063112078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-0.15</v>
      </c>
      <c r="AM373" t="s">
        <v>3218</v>
      </c>
      <c r="AN373">
        <v>10.24</v>
      </c>
      <c r="AO373" t="s">
        <v>3219</v>
      </c>
      <c r="AP373">
        <v>-4.7307705841744999E-2</v>
      </c>
      <c r="AQ373">
        <f>(Table2[[#This Row],[Sharpe Ratio]]-AVERAGE(Table2[Sharpe Ratio]))/_xlfn.STDEV.P(Table2[Sharpe Ratio])</f>
        <v>-1.2350412361122838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256</v>
      </c>
      <c r="AT373">
        <f>_xlfn.RANK.AVG(Table2[[#This Row],[6M Return vs Nifty Z-Score]],Table2[6M Return vs Nifty Z-Score])</f>
        <v>212</v>
      </c>
      <c r="AU373">
        <f>_xlfn.RANK.AVG(Table2[[#This Row],[Sharpe Ratio Z-Score]],Table2[Sharpe Ratio Z-Score])</f>
        <v>662</v>
      </c>
      <c r="AV373">
        <f>(Table2[[#This Row],[Rank 1Y]]+Table2[[#This Row],[Rank 6M]]+Table2[[#This Row],[Rank Sharpe]])/3</f>
        <v>376.66666666666669</v>
      </c>
    </row>
    <row r="374" spans="1:48" x14ac:dyDescent="0.3">
      <c r="A374" t="s">
        <v>251</v>
      </c>
      <c r="B374" t="s">
        <v>252</v>
      </c>
      <c r="C374" t="s">
        <v>3177</v>
      </c>
      <c r="D374" t="s">
        <v>51</v>
      </c>
      <c r="E374">
        <v>104017.90095687</v>
      </c>
      <c r="F374">
        <v>2596.15</v>
      </c>
      <c r="G374">
        <v>14.738864451421399</v>
      </c>
      <c r="H374">
        <f>(Table2[[#This Row],[1Y Return vs Nifty]]-AVERAGE(Table2[1Y Return vs Nifty]))/_xlfn.STDEV.P(Table2[1Y Return vs Nifty])</f>
        <v>-8.5334959071428421E-2</v>
      </c>
      <c r="I374">
        <v>-8.08332467560348</v>
      </c>
      <c r="J374">
        <f>(Table2[[#This Row],[1M Return vs Nifty]]-AVERAGE(Table2[1M Return vs Nifty]))/_xlfn.STDEV.P(Table2[1M Return vs Nifty])</f>
        <v>-0.75876958217320445</v>
      </c>
      <c r="K374">
        <v>12.050609068464601</v>
      </c>
      <c r="L374">
        <f>(Table2[[#This Row],[6M Return vs Nifty]]-AVERAGE(Table2[6M Return vs Nifty]))/_xlfn.STDEV.P(Table2[6M Return vs Nifty])</f>
        <v>4.858642711700719E-2</v>
      </c>
      <c r="M374">
        <v>-2.5194297730150099</v>
      </c>
      <c r="N374">
        <f>(Table2[[#This Row],[1W Return vs Nifty]]-AVERAGE(Table2[1W Return vs Nifty]))/_xlfn.STDEV.P(Table2[1W Return vs Nifty])</f>
        <v>-1.1063963812941178</v>
      </c>
      <c r="O374">
        <v>2592.63</v>
      </c>
      <c r="P374">
        <v>2568.8436957338899</v>
      </c>
      <c r="Q374">
        <v>2327.45462027136</v>
      </c>
      <c r="R374">
        <v>51.950962698823403</v>
      </c>
      <c r="S374" s="1">
        <f>(Table2[[#This Row],[Close Price]]-Table2[[#This Row],[20D EMA]])/Table2[[#This Row],[20D EMA]]</f>
        <v>1.3576946961193774E-3</v>
      </c>
      <c r="T374" s="1">
        <f>(Table2[[#This Row],[Close Price]]-Table2[[#This Row],[50D EMA]])/Table2[[#This Row],[50D EMA]]</f>
        <v>1.0629803717313769E-2</v>
      </c>
      <c r="U374" s="1">
        <f>(Table2[[#This Row],[Close Price]]-Table2[[#This Row],[200D EMA]])/Table2[[#This Row],[200D EMA]]</f>
        <v>0.11544602304525819</v>
      </c>
      <c r="V374">
        <v>0.71253604064533205</v>
      </c>
      <c r="W374">
        <v>2552.9499999999998</v>
      </c>
      <c r="X374">
        <v>2619</v>
      </c>
      <c r="Y374">
        <v>2535.4</v>
      </c>
      <c r="Z374">
        <v>2637.35</v>
      </c>
      <c r="AA374">
        <v>2535.4</v>
      </c>
      <c r="AB374">
        <v>2637.35</v>
      </c>
      <c r="AC374" s="1">
        <f>(Table2[[#This Row],[Close Price]]/Table2[[#This Row],[Day Low]])-1</f>
        <v>1.6921600501380807E-2</v>
      </c>
      <c r="AD374" s="1">
        <f>(Table2[[#This Row],[Day High]]/Table2[[#This Row],[Close Price]])-1</f>
        <v>8.8014945207326445E-3</v>
      </c>
      <c r="AE374" s="1">
        <f>(Table2[[#This Row],[Close Price]]/Table2[[#This Row],[Current Week Low]])-1</f>
        <v>2.3960716257789727E-2</v>
      </c>
      <c r="AF374" s="1">
        <f>(Table2[[#This Row],[Current Week High]]/Table2[[#This Row],[Close Price]])-1</f>
        <v>1.5869653140226703E-2</v>
      </c>
      <c r="AG374" s="1">
        <f>(Table2[[#This Row],[Close Price]]/Table2[[#This Row],[Current Month Low]])-1</f>
        <v>2.3960716257789727E-2</v>
      </c>
      <c r="AH374" s="1">
        <f>(Table2[[#This Row],[Current Month High]]/Table2[[#This Row],[Close Price]])-1</f>
        <v>1.5869653140226703E-2</v>
      </c>
      <c r="AI374">
        <v>10.7023862257573</v>
      </c>
      <c r="AJ374">
        <v>42.567270730367902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0.09</v>
      </c>
      <c r="AM374" t="s">
        <v>3219</v>
      </c>
      <c r="AN374">
        <v>-0.06</v>
      </c>
      <c r="AO374" t="s">
        <v>3218</v>
      </c>
      <c r="AQ374">
        <f>(Table2[[#This Row],[Sharpe Ratio]]-AVERAGE(Table2[Sharpe Ratio]))/_xlfn.STDEV.P(Table2[Sharpe Ratio])</f>
        <v>-0.68593129895665506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-2.5878457943783983</v>
      </c>
      <c r="AS374">
        <f>_xlfn.RANK.AVG(Table2[[#This Row],[1Y Return vs Nifty Z-Score]],Table2[1Y Return vs Nifty Z-Score])</f>
        <v>330</v>
      </c>
      <c r="AT374">
        <f>_xlfn.RANK.AVG(Table2[[#This Row],[6M Return vs Nifty Z-Score]],Table2[6M Return vs Nifty Z-Score])</f>
        <v>262</v>
      </c>
      <c r="AU374">
        <f>_xlfn.RANK.AVG(Table2[[#This Row],[Sharpe Ratio Z-Score]],Table2[Sharpe Ratio Z-Score])</f>
        <v>539.5</v>
      </c>
      <c r="AV374">
        <f>(Table2[[#This Row],[Rank 1Y]]+Table2[[#This Row],[Rank 6M]]+Table2[[#This Row],[Rank Sharpe]])/3</f>
        <v>377.16666666666669</v>
      </c>
    </row>
    <row r="375" spans="1:48" x14ac:dyDescent="0.3">
      <c r="A375" t="s">
        <v>70</v>
      </c>
      <c r="B375" t="s">
        <v>71</v>
      </c>
      <c r="C375" t="s">
        <v>3171</v>
      </c>
      <c r="D375" t="s">
        <v>72</v>
      </c>
      <c r="E375">
        <v>327967.87890041998</v>
      </c>
      <c r="F375">
        <v>260.7</v>
      </c>
      <c r="G375">
        <v>11.5684342872872</v>
      </c>
      <c r="H375">
        <f>(Table2[[#This Row],[1Y Return vs Nifty]]-AVERAGE(Table2[1Y Return vs Nifty]))/_xlfn.STDEV.P(Table2[1Y Return vs Nifty])</f>
        <v>-0.14723505785752308</v>
      </c>
      <c r="I375">
        <v>-5.8685634306848398</v>
      </c>
      <c r="J375">
        <f>(Table2[[#This Row],[1M Return vs Nifty]]-AVERAGE(Table2[1M Return vs Nifty]))/_xlfn.STDEV.P(Table2[1M Return vs Nifty])</f>
        <v>-0.52013174251937422</v>
      </c>
      <c r="K375">
        <v>-1.4767887466599801</v>
      </c>
      <c r="L375">
        <f>(Table2[[#This Row],[6M Return vs Nifty]]-AVERAGE(Table2[6M Return vs Nifty]))/_xlfn.STDEV.P(Table2[6M Return vs Nifty])</f>
        <v>-0.35185104800515155</v>
      </c>
      <c r="M375">
        <v>2.4332349268938001</v>
      </c>
      <c r="N375">
        <f>(Table2[[#This Row],[1W Return vs Nifty]]-AVERAGE(Table2[1W Return vs Nifty]))/_xlfn.STDEV.P(Table2[1W Return vs Nifty])</f>
        <v>-0.10746709078136013</v>
      </c>
      <c r="O375">
        <v>258.39</v>
      </c>
      <c r="P375">
        <v>269.88989097179598</v>
      </c>
      <c r="Q375">
        <v>271.65546045711301</v>
      </c>
      <c r="R375">
        <v>58.945169986747302</v>
      </c>
      <c r="S375" s="1">
        <f>(Table2[[#This Row],[Close Price]]-Table2[[#This Row],[20D EMA]])/Table2[[#This Row],[20D EMA]]</f>
        <v>8.9399744572158466E-3</v>
      </c>
      <c r="T375" s="1">
        <f>(Table2[[#This Row],[Close Price]]-Table2[[#This Row],[50D EMA]])/Table2[[#This Row],[50D EMA]]</f>
        <v>-3.4050519412586487E-2</v>
      </c>
      <c r="U375" s="1">
        <f>(Table2[[#This Row],[Close Price]]-Table2[[#This Row],[200D EMA]])/Table2[[#This Row],[200D EMA]]</f>
        <v>-4.0328511853501239E-2</v>
      </c>
      <c r="V375">
        <v>0.93254608101958503</v>
      </c>
      <c r="W375">
        <v>260</v>
      </c>
      <c r="X375">
        <v>264.3</v>
      </c>
      <c r="Y375">
        <v>252.7</v>
      </c>
      <c r="Z375">
        <v>264.7</v>
      </c>
      <c r="AA375">
        <v>252.7</v>
      </c>
      <c r="AB375">
        <v>264.7</v>
      </c>
      <c r="AC375" s="1">
        <f>(Table2[[#This Row],[Close Price]]/Table2[[#This Row],[Day Low]])-1</f>
        <v>2.6923076923075495E-3</v>
      </c>
      <c r="AD375" s="1">
        <f>(Table2[[#This Row],[Day High]]/Table2[[#This Row],[Close Price]])-1</f>
        <v>1.3808975834292303E-2</v>
      </c>
      <c r="AE375" s="1">
        <f>(Table2[[#This Row],[Close Price]]/Table2[[#This Row],[Current Week Low]])-1</f>
        <v>3.1658092599920806E-2</v>
      </c>
      <c r="AF375" s="1">
        <f>(Table2[[#This Row],[Current Week High]]/Table2[[#This Row],[Close Price]])-1</f>
        <v>1.5343306482547003E-2</v>
      </c>
      <c r="AG375" s="1">
        <f>(Table2[[#This Row],[Close Price]]/Table2[[#This Row],[Current Month Low]])-1</f>
        <v>3.1658092599920806E-2</v>
      </c>
      <c r="AH375" s="1">
        <f>(Table2[[#This Row],[Current Month High]]/Table2[[#This Row],[Close Price]])-1</f>
        <v>1.5343306482547003E-2</v>
      </c>
      <c r="AI375">
        <v>32.3360184119677</v>
      </c>
      <c r="AJ375">
        <v>35.7458995053371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0</v>
      </c>
      <c r="AM375" t="s">
        <v>3220</v>
      </c>
      <c r="AN375">
        <v>3.95</v>
      </c>
      <c r="AO375" t="s">
        <v>3219</v>
      </c>
      <c r="AP375">
        <v>5.8400400338227E-2</v>
      </c>
      <c r="AQ375">
        <f>(Table2[[#This Row],[Sharpe Ratio]]-AVERAGE(Table2[Sharpe Ratio]))/_xlfn.STDEV.P(Table2[Sharpe Ratio])</f>
        <v>-8.0662537383788032E-3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353</v>
      </c>
      <c r="AT375">
        <f>_xlfn.RANK.AVG(Table2[[#This Row],[6M Return vs Nifty Z-Score]],Table2[6M Return vs Nifty Z-Score])</f>
        <v>422</v>
      </c>
      <c r="AU375">
        <f>_xlfn.RANK.AVG(Table2[[#This Row],[Sharpe Ratio Z-Score]],Table2[Sharpe Ratio Z-Score])</f>
        <v>359</v>
      </c>
      <c r="AV375">
        <f>(Table2[[#This Row],[Rank 1Y]]+Table2[[#This Row],[Rank 6M]]+Table2[[#This Row],[Rank Sharpe]])/3</f>
        <v>378</v>
      </c>
    </row>
    <row r="376" spans="1:48" x14ac:dyDescent="0.3">
      <c r="A376" t="s">
        <v>1105</v>
      </c>
      <c r="B376" t="s">
        <v>1106</v>
      </c>
      <c r="C376" t="s">
        <v>3178</v>
      </c>
      <c r="D376" t="s">
        <v>271</v>
      </c>
      <c r="E376">
        <v>11855.628361425001</v>
      </c>
      <c r="F376">
        <v>4969.75</v>
      </c>
      <c r="G376">
        <v>-21.589355283800899</v>
      </c>
      <c r="H376">
        <f>(Table2[[#This Row],[1Y Return vs Nifty]]-AVERAGE(Table2[1Y Return vs Nifty]))/_xlfn.STDEV.P(Table2[1Y Return vs Nifty])</f>
        <v>-0.79461422841856078</v>
      </c>
      <c r="I376">
        <v>-7.5913795222412697</v>
      </c>
      <c r="J376">
        <f>(Table2[[#This Row],[1M Return vs Nifty]]-AVERAGE(Table2[1M Return vs Nifty]))/_xlfn.STDEV.P(Table2[1M Return vs Nifty])</f>
        <v>-0.70576308817938227</v>
      </c>
      <c r="K376">
        <v>7.7156496876393899</v>
      </c>
      <c r="L376">
        <f>(Table2[[#This Row],[6M Return vs Nifty]]-AVERAGE(Table2[6M Return vs Nifty]))/_xlfn.STDEV.P(Table2[6M Return vs Nifty])</f>
        <v>-7.9736862619761539E-2</v>
      </c>
      <c r="M376">
        <v>-3.28362194322496</v>
      </c>
      <c r="N376">
        <f>(Table2[[#This Row],[1W Return vs Nifty]]-AVERAGE(Table2[1W Return vs Nifty]))/_xlfn.STDEV.P(Table2[1W Return vs Nifty])</f>
        <v>-1.2605303654536522</v>
      </c>
      <c r="O376">
        <v>5066.97</v>
      </c>
      <c r="P376">
        <v>5326.5473515189997</v>
      </c>
      <c r="Q376">
        <v>5186.01227203281</v>
      </c>
      <c r="R376">
        <v>45.166603360173902</v>
      </c>
      <c r="S376" s="1">
        <f>(Table2[[#This Row],[Close Price]]-Table2[[#This Row],[20D EMA]])/Table2[[#This Row],[20D EMA]]</f>
        <v>-1.9187009198791436E-2</v>
      </c>
      <c r="T376" s="1">
        <f>(Table2[[#This Row],[Close Price]]-Table2[[#This Row],[50D EMA]])/Table2[[#This Row],[50D EMA]]</f>
        <v>-6.6984732880906409E-2</v>
      </c>
      <c r="U376" s="1">
        <f>(Table2[[#This Row],[Close Price]]-Table2[[#This Row],[200D EMA]])/Table2[[#This Row],[200D EMA]]</f>
        <v>-4.1701072170436573E-2</v>
      </c>
      <c r="V376">
        <v>0.80099678769590099</v>
      </c>
      <c r="W376">
        <v>4920</v>
      </c>
      <c r="X376">
        <v>5043.8999999999996</v>
      </c>
      <c r="Y376">
        <v>4876</v>
      </c>
      <c r="Z376">
        <v>5125.25</v>
      </c>
      <c r="AA376">
        <v>4876</v>
      </c>
      <c r="AB376">
        <v>5125.25</v>
      </c>
      <c r="AC376" s="1">
        <f>(Table2[[#This Row],[Close Price]]/Table2[[#This Row],[Day Low]])-1</f>
        <v>1.0111788617886086E-2</v>
      </c>
      <c r="AD376" s="1">
        <f>(Table2[[#This Row],[Day High]]/Table2[[#This Row],[Close Price]])-1</f>
        <v>1.4920267619095373E-2</v>
      </c>
      <c r="AE376" s="1">
        <f>(Table2[[#This Row],[Close Price]]/Table2[[#This Row],[Current Week Low]])-1</f>
        <v>1.9226825266611902E-2</v>
      </c>
      <c r="AF376" s="1">
        <f>(Table2[[#This Row],[Current Week High]]/Table2[[#This Row],[Close Price]])-1</f>
        <v>3.1289300266613029E-2</v>
      </c>
      <c r="AG376" s="1">
        <f>(Table2[[#This Row],[Close Price]]/Table2[[#This Row],[Current Month Low]])-1</f>
        <v>1.9226825266611902E-2</v>
      </c>
      <c r="AH376" s="1">
        <f>(Table2[[#This Row],[Current Month High]]/Table2[[#This Row],[Close Price]])-1</f>
        <v>3.1289300266613029E-2</v>
      </c>
      <c r="AI376">
        <v>43.291916092358697</v>
      </c>
      <c r="AJ376">
        <v>31.403603865628401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-0.14000000000000001</v>
      </c>
      <c r="AM376" t="s">
        <v>3218</v>
      </c>
      <c r="AN376">
        <v>5.95</v>
      </c>
      <c r="AO376" t="s">
        <v>3219</v>
      </c>
      <c r="AP376">
        <v>9.6955804932851997E-2</v>
      </c>
      <c r="AQ376">
        <f>(Table2[[#This Row],[Sharpe Ratio]]-AVERAGE(Table2[Sharpe Ratio]))/_xlfn.STDEV.P(Table2[Sharpe Ratio])</f>
        <v>0.43945398460897811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592</v>
      </c>
      <c r="AT376">
        <f>_xlfn.RANK.AVG(Table2[[#This Row],[6M Return vs Nifty Z-Score]],Table2[6M Return vs Nifty Z-Score])</f>
        <v>311</v>
      </c>
      <c r="AU376">
        <f>_xlfn.RANK.AVG(Table2[[#This Row],[Sharpe Ratio Z-Score]],Table2[Sharpe Ratio Z-Score])</f>
        <v>235</v>
      </c>
      <c r="AV376">
        <f>(Table2[[#This Row],[Rank 1Y]]+Table2[[#This Row],[Rank 6M]]+Table2[[#This Row],[Rank Sharpe]])/3</f>
        <v>379.33333333333331</v>
      </c>
    </row>
    <row r="377" spans="1:48" x14ac:dyDescent="0.3">
      <c r="A377" t="s">
        <v>2043</v>
      </c>
      <c r="B377" t="s">
        <v>2044</v>
      </c>
      <c r="C377" t="s">
        <v>3181</v>
      </c>
      <c r="D377" t="s">
        <v>111</v>
      </c>
      <c r="E377">
        <v>3329.9827676999998</v>
      </c>
      <c r="F377">
        <v>1608.9</v>
      </c>
      <c r="G377">
        <v>3.7308578660192802</v>
      </c>
      <c r="H377">
        <f>(Table2[[#This Row],[1Y Return vs Nifty]]-AVERAGE(Table2[1Y Return vs Nifty]))/_xlfn.STDEV.P(Table2[1Y Return vs Nifty])</f>
        <v>-0.30025743324630172</v>
      </c>
      <c r="I377">
        <v>-18.993843426468398</v>
      </c>
      <c r="J377">
        <f>(Table2[[#This Row],[1M Return vs Nifty]]-AVERAGE(Table2[1M Return vs Nifty]))/_xlfn.STDEV.P(Table2[1M Return vs Nifty])</f>
        <v>-1.9343647530669672</v>
      </c>
      <c r="K377">
        <v>-28.861105343163501</v>
      </c>
      <c r="L377">
        <f>(Table2[[#This Row],[6M Return vs Nifty]]-AVERAGE(Table2[6M Return vs Nifty]))/_xlfn.STDEV.P(Table2[6M Return vs Nifty])</f>
        <v>-1.1624804643729667</v>
      </c>
      <c r="M377">
        <v>-4.73947480792609</v>
      </c>
      <c r="N377">
        <f>(Table2[[#This Row],[1W Return vs Nifty]]-AVERAGE(Table2[1W Return vs Nifty]))/_xlfn.STDEV.P(Table2[1W Return vs Nifty])</f>
        <v>-1.5541690745820214</v>
      </c>
      <c r="O377">
        <v>1708.39</v>
      </c>
      <c r="P377">
        <v>1866.45545772632</v>
      </c>
      <c r="Q377">
        <v>1898.5988219656499</v>
      </c>
      <c r="R377">
        <v>39.084171863329402</v>
      </c>
      <c r="S377" s="1">
        <f>(Table2[[#This Row],[Close Price]]-Table2[[#This Row],[20D EMA]])/Table2[[#This Row],[20D EMA]]</f>
        <v>-5.82361170458736E-2</v>
      </c>
      <c r="T377" s="1">
        <f>(Table2[[#This Row],[Close Price]]-Table2[[#This Row],[50D EMA]])/Table2[[#This Row],[50D EMA]]</f>
        <v>-0.13799175150960688</v>
      </c>
      <c r="U377" s="1">
        <f>(Table2[[#This Row],[Close Price]]-Table2[[#This Row],[200D EMA]])/Table2[[#This Row],[200D EMA]]</f>
        <v>-0.15258559028585089</v>
      </c>
      <c r="V377">
        <v>1.29972044472606</v>
      </c>
      <c r="W377">
        <v>1603.25</v>
      </c>
      <c r="X377">
        <v>1654</v>
      </c>
      <c r="Y377">
        <v>1603.25</v>
      </c>
      <c r="Z377">
        <v>1654</v>
      </c>
      <c r="AA377">
        <v>1603.25</v>
      </c>
      <c r="AB377">
        <v>1654</v>
      </c>
      <c r="AC377" s="1">
        <f>(Table2[[#This Row],[Close Price]]/Table2[[#This Row],[Day Low]])-1</f>
        <v>3.5240916887573359E-3</v>
      </c>
      <c r="AD377" s="1">
        <f>(Table2[[#This Row],[Day High]]/Table2[[#This Row],[Close Price]])-1</f>
        <v>2.8031574367580303E-2</v>
      </c>
      <c r="AE377" s="1">
        <f>(Table2[[#This Row],[Close Price]]/Table2[[#This Row],[Current Week Low]])-1</f>
        <v>3.5240916887573359E-3</v>
      </c>
      <c r="AF377" s="1">
        <f>(Table2[[#This Row],[Current Week High]]/Table2[[#This Row],[Close Price]])-1</f>
        <v>2.8031574367580303E-2</v>
      </c>
      <c r="AG377" s="1">
        <f>(Table2[[#This Row],[Close Price]]/Table2[[#This Row],[Current Month Low]])-1</f>
        <v>3.5240916887573359E-3</v>
      </c>
      <c r="AH377" s="1">
        <f>(Table2[[#This Row],[Current Month High]]/Table2[[#This Row],[Close Price]])-1</f>
        <v>2.8031574367580303E-2</v>
      </c>
      <c r="AI377">
        <v>52.299707874945597</v>
      </c>
      <c r="AJ377">
        <v>24.7015966516819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-0.28999999999999998</v>
      </c>
      <c r="AM377" t="s">
        <v>3218</v>
      </c>
      <c r="AN377">
        <v>-2.02</v>
      </c>
      <c r="AO377" t="s">
        <v>3218</v>
      </c>
      <c r="AP377">
        <v>0.215533369407055</v>
      </c>
      <c r="AQ377">
        <f>(Table2[[#This Row],[Sharpe Ratio]]-AVERAGE(Table2[Sharpe Ratio]))/_xlfn.STDEV.P(Table2[Sharpe Ratio])</f>
        <v>1.8158073253165559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411</v>
      </c>
      <c r="AT377">
        <f>_xlfn.RANK.AVG(Table2[[#This Row],[6M Return vs Nifty Z-Score]],Table2[6M Return vs Nifty Z-Score])</f>
        <v>707</v>
      </c>
      <c r="AU377">
        <f>_xlfn.RANK.AVG(Table2[[#This Row],[Sharpe Ratio Z-Score]],Table2[Sharpe Ratio Z-Score])</f>
        <v>20</v>
      </c>
      <c r="AV377">
        <f>(Table2[[#This Row],[Rank 1Y]]+Table2[[#This Row],[Rank 6M]]+Table2[[#This Row],[Rank Sharpe]])/3</f>
        <v>379.33333333333331</v>
      </c>
    </row>
    <row r="378" spans="1:48" x14ac:dyDescent="0.3">
      <c r="A378" t="s">
        <v>333</v>
      </c>
      <c r="B378" t="s">
        <v>334</v>
      </c>
      <c r="C378" t="s">
        <v>3175</v>
      </c>
      <c r="D378" t="s">
        <v>201</v>
      </c>
      <c r="E378">
        <v>79304.211233549999</v>
      </c>
      <c r="F378">
        <v>2915.75</v>
      </c>
      <c r="G378">
        <v>8.2616803728303392</v>
      </c>
      <c r="H378">
        <f>(Table2[[#This Row],[1Y Return vs Nifty]]-AVERAGE(Table2[1Y Return vs Nifty]))/_xlfn.STDEV.P(Table2[1Y Return vs Nifty])</f>
        <v>-0.21179676821523491</v>
      </c>
      <c r="I378">
        <v>-5.8407448694521804</v>
      </c>
      <c r="J378">
        <f>(Table2[[#This Row],[1M Return vs Nifty]]-AVERAGE(Table2[1M Return vs Nifty]))/_xlfn.STDEV.P(Table2[1M Return vs Nifty])</f>
        <v>-0.51713432626510714</v>
      </c>
      <c r="K378">
        <v>-8.0300680766877299</v>
      </c>
      <c r="L378">
        <f>(Table2[[#This Row],[6M Return vs Nifty]]-AVERAGE(Table2[6M Return vs Nifty]))/_xlfn.STDEV.P(Table2[6M Return vs Nifty])</f>
        <v>-0.54584095386513354</v>
      </c>
      <c r="M378">
        <v>-2.9138550190704402</v>
      </c>
      <c r="N378">
        <f>(Table2[[#This Row],[1W Return vs Nifty]]-AVERAGE(Table2[1W Return vs Nifty]))/_xlfn.STDEV.P(Table2[1W Return vs Nifty])</f>
        <v>-1.185950107434659</v>
      </c>
      <c r="O378">
        <v>2927.34</v>
      </c>
      <c r="P378">
        <v>3105.3069493962298</v>
      </c>
      <c r="Q378">
        <v>3009.09991850202</v>
      </c>
      <c r="R378">
        <v>53.036164533903701</v>
      </c>
      <c r="S378" s="1">
        <f>(Table2[[#This Row],[Close Price]]-Table2[[#This Row],[20D EMA]])/Table2[[#This Row],[20D EMA]]</f>
        <v>-3.9592257817677974E-3</v>
      </c>
      <c r="T378" s="1">
        <f>(Table2[[#This Row],[Close Price]]-Table2[[#This Row],[50D EMA]])/Table2[[#This Row],[50D EMA]]</f>
        <v>-6.1042902516637104E-2</v>
      </c>
      <c r="U378" s="1">
        <f>(Table2[[#This Row],[Close Price]]-Table2[[#This Row],[200D EMA]])/Table2[[#This Row],[200D EMA]]</f>
        <v>-3.1022538642881351E-2</v>
      </c>
      <c r="V378">
        <v>1.25762694500023</v>
      </c>
      <c r="W378">
        <v>2844.05</v>
      </c>
      <c r="X378">
        <v>2925.8</v>
      </c>
      <c r="Y378">
        <v>2844.05</v>
      </c>
      <c r="Z378">
        <v>2925.8</v>
      </c>
      <c r="AA378">
        <v>2844.05</v>
      </c>
      <c r="AB378">
        <v>2925.8</v>
      </c>
      <c r="AC378" s="1">
        <f>(Table2[[#This Row],[Close Price]]/Table2[[#This Row],[Day Low]])-1</f>
        <v>2.5210527241082303E-2</v>
      </c>
      <c r="AD378" s="1">
        <f>(Table2[[#This Row],[Day High]]/Table2[[#This Row],[Close Price]])-1</f>
        <v>3.4467975649490334E-3</v>
      </c>
      <c r="AE378" s="1">
        <f>(Table2[[#This Row],[Close Price]]/Table2[[#This Row],[Current Week Low]])-1</f>
        <v>2.5210527241082303E-2</v>
      </c>
      <c r="AF378" s="1">
        <f>(Table2[[#This Row],[Current Week High]]/Table2[[#This Row],[Close Price]])-1</f>
        <v>3.4467975649490334E-3</v>
      </c>
      <c r="AG378" s="1">
        <f>(Table2[[#This Row],[Close Price]]/Table2[[#This Row],[Current Month Low]])-1</f>
        <v>2.5210527241082303E-2</v>
      </c>
      <c r="AH378" s="1">
        <f>(Table2[[#This Row],[Current Month High]]/Table2[[#This Row],[Close Price]])-1</f>
        <v>3.4467975649490334E-3</v>
      </c>
      <c r="AI378">
        <v>33.4133584840949</v>
      </c>
      <c r="AJ378">
        <v>28.870080219221599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-0.09</v>
      </c>
      <c r="AM378" t="s">
        <v>3218</v>
      </c>
      <c r="AN378">
        <v>7.63</v>
      </c>
      <c r="AO378" t="s">
        <v>3219</v>
      </c>
      <c r="AP378">
        <v>9.3959868353551995E-2</v>
      </c>
      <c r="AQ378">
        <f>(Table2[[#This Row],[Sharpe Ratio]]-AVERAGE(Table2[Sharpe Ratio]))/_xlfn.STDEV.P(Table2[Sharpe Ratio])</f>
        <v>0.40467955373116504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372</v>
      </c>
      <c r="AT378">
        <f>_xlfn.RANK.AVG(Table2[[#This Row],[6M Return vs Nifty Z-Score]],Table2[6M Return vs Nifty Z-Score])</f>
        <v>521</v>
      </c>
      <c r="AU378">
        <f>_xlfn.RANK.AVG(Table2[[#This Row],[Sharpe Ratio Z-Score]],Table2[Sharpe Ratio Z-Score])</f>
        <v>247</v>
      </c>
      <c r="AV378">
        <f>(Table2[[#This Row],[Rank 1Y]]+Table2[[#This Row],[Rank 6M]]+Table2[[#This Row],[Rank Sharpe]])/3</f>
        <v>380</v>
      </c>
    </row>
    <row r="379" spans="1:48" x14ac:dyDescent="0.3">
      <c r="A379" t="s">
        <v>789</v>
      </c>
      <c r="B379" t="s">
        <v>790</v>
      </c>
      <c r="C379" t="s">
        <v>3176</v>
      </c>
      <c r="D379" t="s">
        <v>46</v>
      </c>
      <c r="E379">
        <v>20746.836708660001</v>
      </c>
      <c r="F379">
        <v>220.59</v>
      </c>
      <c r="G379">
        <v>6.27237495007018</v>
      </c>
      <c r="H379">
        <f>(Table2[[#This Row],[1Y Return vs Nifty]]-AVERAGE(Table2[1Y Return vs Nifty]))/_xlfn.STDEV.P(Table2[1Y Return vs Nifty])</f>
        <v>-0.25063635647602694</v>
      </c>
      <c r="I379">
        <v>-2.45801685516733</v>
      </c>
      <c r="J379">
        <f>(Table2[[#This Row],[1M Return vs Nifty]]-AVERAGE(Table2[1M Return vs Nifty]))/_xlfn.STDEV.P(Table2[1M Return vs Nifty])</f>
        <v>-0.15264948289090305</v>
      </c>
      <c r="K379">
        <v>-18.8443650507539</v>
      </c>
      <c r="L379">
        <f>(Table2[[#This Row],[6M Return vs Nifty]]-AVERAGE(Table2[6M Return vs Nifty]))/_xlfn.STDEV.P(Table2[6M Return vs Nifty])</f>
        <v>-0.86596532920319835</v>
      </c>
      <c r="M379">
        <v>9.7416071686692405</v>
      </c>
      <c r="N379">
        <f>(Table2[[#This Row],[1W Return vs Nifty]]-AVERAGE(Table2[1W Return vs Nifty]))/_xlfn.STDEV.P(Table2[1W Return vs Nifty])</f>
        <v>1.3665973857446387</v>
      </c>
      <c r="O379">
        <v>207.07</v>
      </c>
      <c r="P379">
        <v>214.85752228920401</v>
      </c>
      <c r="Q379">
        <v>224.93470287596099</v>
      </c>
      <c r="R379">
        <v>73.122834962614306</v>
      </c>
      <c r="S379" s="1">
        <f>(Table2[[#This Row],[Close Price]]-Table2[[#This Row],[20D EMA]])/Table2[[#This Row],[20D EMA]]</f>
        <v>6.5291930265127793E-2</v>
      </c>
      <c r="T379" s="1">
        <f>(Table2[[#This Row],[Close Price]]-Table2[[#This Row],[50D EMA]])/Table2[[#This Row],[50D EMA]]</f>
        <v>2.6680367760547479E-2</v>
      </c>
      <c r="U379" s="1">
        <f>(Table2[[#This Row],[Close Price]]-Table2[[#This Row],[200D EMA]])/Table2[[#This Row],[200D EMA]]</f>
        <v>-1.9315396070106856E-2</v>
      </c>
      <c r="V379">
        <v>1.1255678657531101</v>
      </c>
      <c r="W379">
        <v>219</v>
      </c>
      <c r="X379">
        <v>224.28</v>
      </c>
      <c r="Y379">
        <v>206.76</v>
      </c>
      <c r="Z379">
        <v>224.28</v>
      </c>
      <c r="AA379">
        <v>206.76</v>
      </c>
      <c r="AB379">
        <v>224.28</v>
      </c>
      <c r="AC379" s="1">
        <f>(Table2[[#This Row],[Close Price]]/Table2[[#This Row],[Day Low]])-1</f>
        <v>7.2602739726026488E-3</v>
      </c>
      <c r="AD379" s="1">
        <f>(Table2[[#This Row],[Day High]]/Table2[[#This Row],[Close Price]])-1</f>
        <v>1.6727866177070672E-2</v>
      </c>
      <c r="AE379" s="1">
        <f>(Table2[[#This Row],[Close Price]]/Table2[[#This Row],[Current Week Low]])-1</f>
        <v>6.6889146836912383E-2</v>
      </c>
      <c r="AF379" s="1">
        <f>(Table2[[#This Row],[Current Week High]]/Table2[[#This Row],[Close Price]])-1</f>
        <v>1.6727866177070672E-2</v>
      </c>
      <c r="AG379" s="1">
        <f>(Table2[[#This Row],[Close Price]]/Table2[[#This Row],[Current Month Low]])-1</f>
        <v>6.6889146836912383E-2</v>
      </c>
      <c r="AH379" s="1">
        <f>(Table2[[#This Row],[Current Month High]]/Table2[[#This Row],[Close Price]])-1</f>
        <v>1.6727866177070672E-2</v>
      </c>
      <c r="AI379">
        <v>59.390724874200998</v>
      </c>
      <c r="AJ379">
        <v>40.012694382735603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-0.05</v>
      </c>
      <c r="AM379" t="s">
        <v>3218</v>
      </c>
      <c r="AN379">
        <v>15.02</v>
      </c>
      <c r="AO379" t="s">
        <v>3219</v>
      </c>
      <c r="AP379">
        <v>0.15068509147447101</v>
      </c>
      <c r="AQ379">
        <f>(Table2[[#This Row],[Sharpe Ratio]]-AVERAGE(Table2[Sharpe Ratio]))/_xlfn.STDEV.P(Table2[Sharpe Ratio])</f>
        <v>1.0631004842929908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390</v>
      </c>
      <c r="AT379">
        <f>_xlfn.RANK.AVG(Table2[[#This Row],[6M Return vs Nifty Z-Score]],Table2[6M Return vs Nifty Z-Score])</f>
        <v>644</v>
      </c>
      <c r="AU379">
        <f>_xlfn.RANK.AVG(Table2[[#This Row],[Sharpe Ratio Z-Score]],Table2[Sharpe Ratio Z-Score])</f>
        <v>106</v>
      </c>
      <c r="AV379">
        <f>(Table2[[#This Row],[Rank 1Y]]+Table2[[#This Row],[Rank 6M]]+Table2[[#This Row],[Rank Sharpe]])/3</f>
        <v>380</v>
      </c>
    </row>
    <row r="380" spans="1:48" x14ac:dyDescent="0.3">
      <c r="A380" t="s">
        <v>197</v>
      </c>
      <c r="B380" t="s">
        <v>198</v>
      </c>
      <c r="C380" t="s">
        <v>3173</v>
      </c>
      <c r="D380" t="s">
        <v>34</v>
      </c>
      <c r="E380">
        <v>126433.86889126799</v>
      </c>
      <c r="F380">
        <v>110.01</v>
      </c>
      <c r="G380">
        <v>10.6437392768162</v>
      </c>
      <c r="H380">
        <f>(Table2[[#This Row],[1Y Return vs Nifty]]-AVERAGE(Table2[1Y Return vs Nifty]))/_xlfn.STDEV.P(Table2[1Y Return vs Nifty])</f>
        <v>-0.16528898414887694</v>
      </c>
      <c r="I380">
        <v>5.4226289655403601</v>
      </c>
      <c r="J380">
        <f>(Table2[[#This Row],[1M Return vs Nifty]]-AVERAGE(Table2[1M Return vs Nifty]))/_xlfn.STDEV.P(Table2[1M Return vs Nifty])</f>
        <v>0.69648055225189398</v>
      </c>
      <c r="K380">
        <v>-16.432034524794499</v>
      </c>
      <c r="L380">
        <f>(Table2[[#This Row],[6M Return vs Nifty]]-AVERAGE(Table2[6M Return vs Nifty]))/_xlfn.STDEV.P(Table2[6M Return vs Nifty])</f>
        <v>-0.79455561994668111</v>
      </c>
      <c r="M380">
        <v>2.2021196143154498</v>
      </c>
      <c r="N380">
        <f>(Table2[[#This Row],[1W Return vs Nifty]]-AVERAGE(Table2[1W Return vs Nifty]))/_xlfn.STDEV.P(Table2[1W Return vs Nifty])</f>
        <v>-0.15408196766264315</v>
      </c>
      <c r="O380">
        <v>104.19</v>
      </c>
      <c r="P380">
        <v>104.94241199724399</v>
      </c>
      <c r="Q380">
        <v>108.06142501855101</v>
      </c>
      <c r="R380">
        <v>71.504991136250794</v>
      </c>
      <c r="S380" s="1">
        <f>(Table2[[#This Row],[Close Price]]-Table2[[#This Row],[20D EMA]])/Table2[[#This Row],[20D EMA]]</f>
        <v>5.5859487474805715E-2</v>
      </c>
      <c r="T380" s="1">
        <f>(Table2[[#This Row],[Close Price]]-Table2[[#This Row],[50D EMA]])/Table2[[#This Row],[50D EMA]]</f>
        <v>4.828922745637957E-2</v>
      </c>
      <c r="U380" s="1">
        <f>(Table2[[#This Row],[Close Price]]-Table2[[#This Row],[200D EMA]])/Table2[[#This Row],[200D EMA]]</f>
        <v>1.8032105176426144E-2</v>
      </c>
      <c r="V380">
        <v>0.87391767725398295</v>
      </c>
      <c r="W380">
        <v>107.82</v>
      </c>
      <c r="X380">
        <v>110.5</v>
      </c>
      <c r="Y380">
        <v>104.07</v>
      </c>
      <c r="Z380">
        <v>110.5</v>
      </c>
      <c r="AA380">
        <v>104.07</v>
      </c>
      <c r="AB380">
        <v>110.5</v>
      </c>
      <c r="AC380" s="1">
        <f>(Table2[[#This Row],[Close Price]]/Table2[[#This Row],[Day Low]])-1</f>
        <v>2.0311630495269961E-2</v>
      </c>
      <c r="AD380" s="1">
        <f>(Table2[[#This Row],[Day High]]/Table2[[#This Row],[Close Price]])-1</f>
        <v>4.4541405326787853E-3</v>
      </c>
      <c r="AE380" s="1">
        <f>(Table2[[#This Row],[Close Price]]/Table2[[#This Row],[Current Week Low]])-1</f>
        <v>5.7076967425771175E-2</v>
      </c>
      <c r="AF380" s="1">
        <f>(Table2[[#This Row],[Current Week High]]/Table2[[#This Row],[Close Price]])-1</f>
        <v>4.4541405326787853E-3</v>
      </c>
      <c r="AG380" s="1">
        <f>(Table2[[#This Row],[Close Price]]/Table2[[#This Row],[Current Month Low]])-1</f>
        <v>5.7076967425771175E-2</v>
      </c>
      <c r="AH380" s="1">
        <f>(Table2[[#This Row],[Current Month High]]/Table2[[#This Row],[Close Price]])-1</f>
        <v>4.4541405326787853E-3</v>
      </c>
      <c r="AI380">
        <v>29.897282065266701</v>
      </c>
      <c r="AJ380">
        <v>33.669501822600203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-0.03</v>
      </c>
      <c r="AM380" t="s">
        <v>3218</v>
      </c>
      <c r="AN380">
        <v>10.57</v>
      </c>
      <c r="AO380" t="s">
        <v>3219</v>
      </c>
      <c r="AP380">
        <v>0.120717909311922</v>
      </c>
      <c r="AQ380">
        <f>(Table2[[#This Row],[Sharpe Ratio]]-AVERAGE(Table2[Sharpe Ratio]))/_xlfn.STDEV.P(Table2[Sharpe Ratio])</f>
        <v>0.71526544936115111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361</v>
      </c>
      <c r="AT380">
        <f>_xlfn.RANK.AVG(Table2[[#This Row],[6M Return vs Nifty Z-Score]],Table2[6M Return vs Nifty Z-Score])</f>
        <v>616</v>
      </c>
      <c r="AU380">
        <f>_xlfn.RANK.AVG(Table2[[#This Row],[Sharpe Ratio Z-Score]],Table2[Sharpe Ratio Z-Score])</f>
        <v>164</v>
      </c>
      <c r="AV380">
        <f>(Table2[[#This Row],[Rank 1Y]]+Table2[[#This Row],[Rank 6M]]+Table2[[#This Row],[Rank Sharpe]])/3</f>
        <v>380.33333333333331</v>
      </c>
    </row>
    <row r="381" spans="1:48" x14ac:dyDescent="0.3">
      <c r="A381" t="s">
        <v>1473</v>
      </c>
      <c r="B381" t="s">
        <v>1474</v>
      </c>
      <c r="C381" t="s">
        <v>3176</v>
      </c>
      <c r="D381" t="s">
        <v>46</v>
      </c>
      <c r="E381">
        <v>7346.5257051999997</v>
      </c>
      <c r="F381">
        <v>1096.7</v>
      </c>
      <c r="G381">
        <v>11.037913552098299</v>
      </c>
      <c r="H381">
        <f>(Table2[[#This Row],[1Y Return vs Nifty]]-AVERAGE(Table2[1Y Return vs Nifty]))/_xlfn.STDEV.P(Table2[1Y Return vs Nifty])</f>
        <v>-0.15759304848219041</v>
      </c>
      <c r="I381">
        <v>-1.35575739613968</v>
      </c>
      <c r="J381">
        <f>(Table2[[#This Row],[1M Return vs Nifty]]-AVERAGE(Table2[1M Return vs Nifty]))/_xlfn.STDEV.P(Table2[1M Return vs Nifty])</f>
        <v>-3.3882362216448157E-2</v>
      </c>
      <c r="K381">
        <v>-13.527633386809001</v>
      </c>
      <c r="L381">
        <f>(Table2[[#This Row],[6M Return vs Nifty]]-AVERAGE(Table2[6M Return vs Nifty]))/_xlfn.STDEV.P(Table2[6M Return vs Nifty])</f>
        <v>-0.70857965662160716</v>
      </c>
      <c r="M381">
        <v>7.4152958730818002</v>
      </c>
      <c r="N381">
        <f>(Table2[[#This Row],[1W Return vs Nifty]]-AVERAGE(Table2[1W Return vs Nifty]))/_xlfn.STDEV.P(Table2[1W Return vs Nifty])</f>
        <v>0.89739128502561294</v>
      </c>
      <c r="O381">
        <v>1022</v>
      </c>
      <c r="P381">
        <v>1069.07158127361</v>
      </c>
      <c r="Q381">
        <v>1096.7448674017201</v>
      </c>
      <c r="R381">
        <v>79.109572214073907</v>
      </c>
      <c r="S381" s="1">
        <f>(Table2[[#This Row],[Close Price]]-Table2[[#This Row],[20D EMA]])/Table2[[#This Row],[20D EMA]]</f>
        <v>7.30919765166341E-2</v>
      </c>
      <c r="T381" s="1">
        <f>(Table2[[#This Row],[Close Price]]-Table2[[#This Row],[50D EMA]])/Table2[[#This Row],[50D EMA]]</f>
        <v>2.5843375888334463E-2</v>
      </c>
      <c r="U381" s="1">
        <f>(Table2[[#This Row],[Close Price]]-Table2[[#This Row],[200D EMA]])/Table2[[#This Row],[200D EMA]]</f>
        <v>-4.0909607196345054E-5</v>
      </c>
      <c r="V381">
        <v>0.63112427726479503</v>
      </c>
      <c r="W381">
        <v>1053</v>
      </c>
      <c r="X381">
        <v>1100</v>
      </c>
      <c r="Y381">
        <v>990</v>
      </c>
      <c r="Z381">
        <v>1100</v>
      </c>
      <c r="AA381">
        <v>990</v>
      </c>
      <c r="AB381">
        <v>1100</v>
      </c>
      <c r="AC381" s="1">
        <f>(Table2[[#This Row],[Close Price]]/Table2[[#This Row],[Day Low]])-1</f>
        <v>4.1500474833808143E-2</v>
      </c>
      <c r="AD381" s="1">
        <f>(Table2[[#This Row],[Day High]]/Table2[[#This Row],[Close Price]])-1</f>
        <v>3.0090270812437314E-3</v>
      </c>
      <c r="AE381" s="1">
        <f>(Table2[[#This Row],[Close Price]]/Table2[[#This Row],[Current Week Low]])-1</f>
        <v>0.10777777777777775</v>
      </c>
      <c r="AF381" s="1">
        <f>(Table2[[#This Row],[Current Week High]]/Table2[[#This Row],[Close Price]])-1</f>
        <v>3.0090270812437314E-3</v>
      </c>
      <c r="AG381" s="1">
        <f>(Table2[[#This Row],[Close Price]]/Table2[[#This Row],[Current Month Low]])-1</f>
        <v>0.10777777777777775</v>
      </c>
      <c r="AH381" s="1">
        <f>(Table2[[#This Row],[Current Month High]]/Table2[[#This Row],[Close Price]])-1</f>
        <v>3.0090270812437314E-3</v>
      </c>
      <c r="AI381">
        <v>40.644661256496697</v>
      </c>
      <c r="AJ381">
        <v>46.656860123027499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-0.08</v>
      </c>
      <c r="AM381" t="s">
        <v>3218</v>
      </c>
      <c r="AN381">
        <v>9.93</v>
      </c>
      <c r="AO381" t="s">
        <v>3219</v>
      </c>
      <c r="AP381">
        <v>0.11048894143525501</v>
      </c>
      <c r="AQ381">
        <f>(Table2[[#This Row],[Sharpe Ratio]]-AVERAGE(Table2[Sharpe Ratio]))/_xlfn.STDEV.P(Table2[Sharpe Ratio])</f>
        <v>0.59653578771336113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355</v>
      </c>
      <c r="AT381">
        <f>_xlfn.RANK.AVG(Table2[[#This Row],[6M Return vs Nifty Z-Score]],Table2[6M Return vs Nifty Z-Score])</f>
        <v>588</v>
      </c>
      <c r="AU381">
        <f>_xlfn.RANK.AVG(Table2[[#This Row],[Sharpe Ratio Z-Score]],Table2[Sharpe Ratio Z-Score])</f>
        <v>198</v>
      </c>
      <c r="AV381">
        <f>(Table2[[#This Row],[Rank 1Y]]+Table2[[#This Row],[Rank 6M]]+Table2[[#This Row],[Rank Sharpe]])/3</f>
        <v>380.33333333333331</v>
      </c>
    </row>
    <row r="382" spans="1:48" x14ac:dyDescent="0.3">
      <c r="A382" t="s">
        <v>1368</v>
      </c>
      <c r="B382" t="s">
        <v>1369</v>
      </c>
      <c r="C382" t="s">
        <v>3173</v>
      </c>
      <c r="D382" t="s">
        <v>508</v>
      </c>
      <c r="E382">
        <v>8516.6607779549995</v>
      </c>
      <c r="F382">
        <v>257.85000000000002</v>
      </c>
      <c r="G382">
        <v>-3.9836086705309399</v>
      </c>
      <c r="H382">
        <f>(Table2[[#This Row],[1Y Return vs Nifty]]-AVERAGE(Table2[1Y Return vs Nifty]))/_xlfn.STDEV.P(Table2[1Y Return vs Nifty])</f>
        <v>-0.45087618716068928</v>
      </c>
      <c r="I382">
        <v>5.3137689114523198E-2</v>
      </c>
      <c r="J382">
        <f>(Table2[[#This Row],[1M Return vs Nifty]]-AVERAGE(Table2[1M Return vs Nifty]))/_xlfn.STDEV.P(Table2[1M Return vs Nifty])</f>
        <v>0.11792437551446835</v>
      </c>
      <c r="K382">
        <v>9.1968850285937194</v>
      </c>
      <c r="L382">
        <f>(Table2[[#This Row],[6M Return vs Nifty]]-AVERAGE(Table2[6M Return vs Nifty]))/_xlfn.STDEV.P(Table2[6M Return vs Nifty])</f>
        <v>-3.5889394828854483E-2</v>
      </c>
      <c r="M382">
        <v>2.55404059786721</v>
      </c>
      <c r="N382">
        <f>(Table2[[#This Row],[1W Return vs Nifty]]-AVERAGE(Table2[1W Return vs Nifty]))/_xlfn.STDEV.P(Table2[1W Return vs Nifty])</f>
        <v>-8.3101152340664161E-2</v>
      </c>
      <c r="O382">
        <v>252.16</v>
      </c>
      <c r="P382">
        <v>256.23045658172401</v>
      </c>
      <c r="Q382">
        <v>245.032062874595</v>
      </c>
      <c r="R382">
        <v>68.2024383324772</v>
      </c>
      <c r="S382" s="1">
        <f>(Table2[[#This Row],[Close Price]]-Table2[[#This Row],[20D EMA]])/Table2[[#This Row],[20D EMA]]</f>
        <v>2.2565038071066093E-2</v>
      </c>
      <c r="T382" s="1">
        <f>(Table2[[#This Row],[Close Price]]-Table2[[#This Row],[50D EMA]])/Table2[[#This Row],[50D EMA]]</f>
        <v>6.3206514942904949E-3</v>
      </c>
      <c r="U382" s="1">
        <f>(Table2[[#This Row],[Close Price]]-Table2[[#This Row],[200D EMA]])/Table2[[#This Row],[200D EMA]]</f>
        <v>5.2311264799517761E-2</v>
      </c>
      <c r="V382">
        <v>0.56855521059852099</v>
      </c>
      <c r="W382">
        <v>255</v>
      </c>
      <c r="X382">
        <v>259.95</v>
      </c>
      <c r="Y382">
        <v>248.75</v>
      </c>
      <c r="Z382">
        <v>259.95</v>
      </c>
      <c r="AA382">
        <v>248.75</v>
      </c>
      <c r="AB382">
        <v>259.95</v>
      </c>
      <c r="AC382" s="1">
        <f>(Table2[[#This Row],[Close Price]]/Table2[[#This Row],[Day Low]])-1</f>
        <v>1.1176470588235343E-2</v>
      </c>
      <c r="AD382" s="1">
        <f>(Table2[[#This Row],[Day High]]/Table2[[#This Row],[Close Price]])-1</f>
        <v>8.1442699243745587E-3</v>
      </c>
      <c r="AE382" s="1">
        <f>(Table2[[#This Row],[Close Price]]/Table2[[#This Row],[Current Week Low]])-1</f>
        <v>3.6582914572864444E-2</v>
      </c>
      <c r="AF382" s="1">
        <f>(Table2[[#This Row],[Current Week High]]/Table2[[#This Row],[Close Price]])-1</f>
        <v>8.1442699243745587E-3</v>
      </c>
      <c r="AG382" s="1">
        <f>(Table2[[#This Row],[Close Price]]/Table2[[#This Row],[Current Month Low]])-1</f>
        <v>3.6582914572864444E-2</v>
      </c>
      <c r="AH382" s="1">
        <f>(Table2[[#This Row],[Current Month High]]/Table2[[#This Row],[Close Price]])-1</f>
        <v>8.1442699243745587E-3</v>
      </c>
      <c r="AI382">
        <v>15.415939499709101</v>
      </c>
      <c r="AJ382">
        <v>27.901785714285701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-0.13</v>
      </c>
      <c r="AM382" t="s">
        <v>3218</v>
      </c>
      <c r="AN382">
        <v>5.14</v>
      </c>
      <c r="AO382" t="s">
        <v>3219</v>
      </c>
      <c r="AP382">
        <v>4.9591472113335998E-2</v>
      </c>
      <c r="AQ382">
        <f>(Table2[[#This Row],[Sharpe Ratio]]-AVERAGE(Table2[Sharpe Ratio]))/_xlfn.STDEV.P(Table2[Sharpe Ratio])</f>
        <v>-0.1103132331239241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470</v>
      </c>
      <c r="AT382">
        <f>_xlfn.RANK.AVG(Table2[[#This Row],[6M Return vs Nifty Z-Score]],Table2[6M Return vs Nifty Z-Score])</f>
        <v>289</v>
      </c>
      <c r="AU382">
        <f>_xlfn.RANK.AVG(Table2[[#This Row],[Sharpe Ratio Z-Score]],Table2[Sharpe Ratio Z-Score])</f>
        <v>383</v>
      </c>
      <c r="AV382">
        <f>(Table2[[#This Row],[Rank 1Y]]+Table2[[#This Row],[Rank 6M]]+Table2[[#This Row],[Rank Sharpe]])/3</f>
        <v>380.66666666666669</v>
      </c>
    </row>
    <row r="383" spans="1:48" x14ac:dyDescent="0.3">
      <c r="A383" t="s">
        <v>569</v>
      </c>
      <c r="B383" t="s">
        <v>570</v>
      </c>
      <c r="C383" t="s">
        <v>3180</v>
      </c>
      <c r="D383" t="s">
        <v>69</v>
      </c>
      <c r="E383">
        <v>35794.903617005002</v>
      </c>
      <c r="F383">
        <v>4632.55</v>
      </c>
      <c r="G383">
        <v>8.2168989950254101</v>
      </c>
      <c r="H383">
        <f>(Table2[[#This Row],[1Y Return vs Nifty]]-AVERAGE(Table2[1Y Return vs Nifty]))/_xlfn.STDEV.P(Table2[1Y Return vs Nifty])</f>
        <v>-0.21267108859650705</v>
      </c>
      <c r="I383">
        <v>5.7221694683980697</v>
      </c>
      <c r="J383">
        <f>(Table2[[#This Row],[1M Return vs Nifty]]-AVERAGE(Table2[1M Return vs Nifty]))/_xlfn.STDEV.P(Table2[1M Return vs Nifty])</f>
        <v>0.72875567836527866</v>
      </c>
      <c r="K383">
        <v>8.1991675754479498</v>
      </c>
      <c r="L383">
        <f>(Table2[[#This Row],[6M Return vs Nifty]]-AVERAGE(Table2[6M Return vs Nifty]))/_xlfn.STDEV.P(Table2[6M Return vs Nifty])</f>
        <v>-6.5423785942591628E-2</v>
      </c>
      <c r="M383">
        <v>10.2544515828675</v>
      </c>
      <c r="N383">
        <f>(Table2[[#This Row],[1W Return vs Nifty]]-AVERAGE(Table2[1W Return vs Nifty]))/_xlfn.STDEV.P(Table2[1W Return vs Nifty])</f>
        <v>1.4700357038742569</v>
      </c>
      <c r="O383">
        <v>4269.5200000000004</v>
      </c>
      <c r="P383">
        <v>4289.5612525517799</v>
      </c>
      <c r="Q383">
        <v>4197.0290206384097</v>
      </c>
      <c r="R383">
        <v>80.537666621055095</v>
      </c>
      <c r="S383" s="1">
        <f>(Table2[[#This Row],[Close Price]]-Table2[[#This Row],[20D EMA]])/Table2[[#This Row],[20D EMA]]</f>
        <v>8.5028293578669201E-2</v>
      </c>
      <c r="T383" s="1">
        <f>(Table2[[#This Row],[Close Price]]-Table2[[#This Row],[50D EMA]])/Table2[[#This Row],[50D EMA]]</f>
        <v>7.995893455168232E-2</v>
      </c>
      <c r="U383" s="1">
        <f>(Table2[[#This Row],[Close Price]]-Table2[[#This Row],[200D EMA]])/Table2[[#This Row],[200D EMA]]</f>
        <v>0.10376887489220729</v>
      </c>
      <c r="V383">
        <v>1.1286878965153899</v>
      </c>
      <c r="W383">
        <v>4580</v>
      </c>
      <c r="X383">
        <v>4638.95</v>
      </c>
      <c r="Y383">
        <v>4260</v>
      </c>
      <c r="Z383">
        <v>4658.75</v>
      </c>
      <c r="AA383">
        <v>4260</v>
      </c>
      <c r="AB383">
        <v>4658.75</v>
      </c>
      <c r="AC383" s="1">
        <f>(Table2[[#This Row],[Close Price]]/Table2[[#This Row],[Day Low]])-1</f>
        <v>1.1473799126637596E-2</v>
      </c>
      <c r="AD383" s="1">
        <f>(Table2[[#This Row],[Day High]]/Table2[[#This Row],[Close Price]])-1</f>
        <v>1.3815285318019566E-3</v>
      </c>
      <c r="AE383" s="1">
        <f>(Table2[[#This Row],[Close Price]]/Table2[[#This Row],[Current Week Low]])-1</f>
        <v>8.7453051643192614E-2</v>
      </c>
      <c r="AF383" s="1">
        <f>(Table2[[#This Row],[Current Week High]]/Table2[[#This Row],[Close Price]])-1</f>
        <v>5.655632427064905E-3</v>
      </c>
      <c r="AG383" s="1">
        <f>(Table2[[#This Row],[Close Price]]/Table2[[#This Row],[Current Month Low]])-1</f>
        <v>8.7453051643192614E-2</v>
      </c>
      <c r="AH383" s="1">
        <f>(Table2[[#This Row],[Current Month High]]/Table2[[#This Row],[Close Price]])-1</f>
        <v>5.655632427064905E-3</v>
      </c>
      <c r="AI383">
        <v>5.6761394912089296</v>
      </c>
      <c r="AJ383">
        <v>27.618457300275399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0.02</v>
      </c>
      <c r="AM383" t="s">
        <v>3219</v>
      </c>
      <c r="AN383">
        <v>15.83</v>
      </c>
      <c r="AO383" t="s">
        <v>3219</v>
      </c>
      <c r="AP383">
        <v>1.7854924798639E-2</v>
      </c>
      <c r="AQ383">
        <f>(Table2[[#This Row],[Sharpe Ratio]]-AVERAGE(Table2[Sharpe Ratio]))/_xlfn.STDEV.P(Table2[Sharpe Ratio])</f>
        <v>-0.4786856407779051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374</v>
      </c>
      <c r="AT383">
        <f>_xlfn.RANK.AVG(Table2[[#This Row],[6M Return vs Nifty Z-Score]],Table2[6M Return vs Nifty Z-Score])</f>
        <v>304</v>
      </c>
      <c r="AU383">
        <f>_xlfn.RANK.AVG(Table2[[#This Row],[Sharpe Ratio Z-Score]],Table2[Sharpe Ratio Z-Score])</f>
        <v>470</v>
      </c>
      <c r="AV383">
        <f>(Table2[[#This Row],[Rank 1Y]]+Table2[[#This Row],[Rank 6M]]+Table2[[#This Row],[Rank Sharpe]])/3</f>
        <v>382.66666666666669</v>
      </c>
    </row>
    <row r="384" spans="1:48" x14ac:dyDescent="0.3">
      <c r="A384" t="s">
        <v>296</v>
      </c>
      <c r="B384" t="s">
        <v>297</v>
      </c>
      <c r="C384" t="s">
        <v>3173</v>
      </c>
      <c r="D384" t="s">
        <v>24</v>
      </c>
      <c r="E384">
        <v>93438.374900750001</v>
      </c>
      <c r="F384">
        <v>86.9</v>
      </c>
      <c r="G384">
        <v>12.916127925522099</v>
      </c>
      <c r="H384">
        <f>(Table2[[#This Row],[1Y Return vs Nifty]]-AVERAGE(Table2[1Y Return vs Nifty]))/_xlfn.STDEV.P(Table2[1Y Return vs Nifty])</f>
        <v>-0.12092242360244461</v>
      </c>
      <c r="I384">
        <v>-2.4464490823341301</v>
      </c>
      <c r="J384">
        <f>(Table2[[#This Row],[1M Return vs Nifty]]-AVERAGE(Table2[1M Return vs Nifty]))/_xlfn.STDEV.P(Table2[1M Return vs Nifty])</f>
        <v>-0.15140306938928766</v>
      </c>
      <c r="K384">
        <v>-0.89007391491410903</v>
      </c>
      <c r="L384">
        <f>(Table2[[#This Row],[6M Return vs Nifty]]-AVERAGE(Table2[6M Return vs Nifty]))/_xlfn.STDEV.P(Table2[6M Return vs Nifty])</f>
        <v>-0.33448313962750653</v>
      </c>
      <c r="M384">
        <v>0.53573800875130595</v>
      </c>
      <c r="N384">
        <f>(Table2[[#This Row],[1W Return vs Nifty]]-AVERAGE(Table2[1W Return vs Nifty]))/_xlfn.STDEV.P(Table2[1W Return vs Nifty])</f>
        <v>-0.4901833385065747</v>
      </c>
      <c r="O384">
        <v>81.650000000000006</v>
      </c>
      <c r="P384">
        <v>83.206558097896604</v>
      </c>
      <c r="Q384">
        <v>83.579216288385197</v>
      </c>
      <c r="R384">
        <v>76.908870234035305</v>
      </c>
      <c r="S384" s="1">
        <f>(Table2[[#This Row],[Close Price]]-Table2[[#This Row],[20D EMA]])/Table2[[#This Row],[20D EMA]]</f>
        <v>6.4298836497244327E-2</v>
      </c>
      <c r="T384" s="1">
        <f>(Table2[[#This Row],[Close Price]]-Table2[[#This Row],[50D EMA]])/Table2[[#This Row],[50D EMA]]</f>
        <v>4.4388831680285172E-2</v>
      </c>
      <c r="U384" s="1">
        <f>(Table2[[#This Row],[Close Price]]-Table2[[#This Row],[200D EMA]])/Table2[[#This Row],[200D EMA]]</f>
        <v>3.9732170976055081E-2</v>
      </c>
      <c r="V384">
        <v>0.90418864826927303</v>
      </c>
      <c r="W384">
        <v>82.9</v>
      </c>
      <c r="X384">
        <v>87.34</v>
      </c>
      <c r="Y384">
        <v>81</v>
      </c>
      <c r="Z384">
        <v>87.34</v>
      </c>
      <c r="AA384">
        <v>81</v>
      </c>
      <c r="AB384">
        <v>87.34</v>
      </c>
      <c r="AC384" s="1">
        <f>(Table2[[#This Row],[Close Price]]/Table2[[#This Row],[Day Low]])-1</f>
        <v>4.8250904704463249E-2</v>
      </c>
      <c r="AD384" s="1">
        <f>(Table2[[#This Row],[Day High]]/Table2[[#This Row],[Close Price]])-1</f>
        <v>5.0632911392405333E-3</v>
      </c>
      <c r="AE384" s="1">
        <f>(Table2[[#This Row],[Close Price]]/Table2[[#This Row],[Current Week Low]])-1</f>
        <v>7.2839506172839519E-2</v>
      </c>
      <c r="AF384" s="1">
        <f>(Table2[[#This Row],[Current Week High]]/Table2[[#This Row],[Close Price]])-1</f>
        <v>5.0632911392405333E-3</v>
      </c>
      <c r="AG384" s="1">
        <f>(Table2[[#This Row],[Close Price]]/Table2[[#This Row],[Current Month Low]])-1</f>
        <v>7.2839506172839519E-2</v>
      </c>
      <c r="AH384" s="1">
        <f>(Table2[[#This Row],[Current Month High]]/Table2[[#This Row],[Close Price]])-1</f>
        <v>5.0632911392405333E-3</v>
      </c>
      <c r="AI384">
        <v>24.1657077100114</v>
      </c>
      <c r="AJ384">
        <v>37.936507936507901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-0.11</v>
      </c>
      <c r="AM384" t="s">
        <v>3218</v>
      </c>
      <c r="AN384">
        <v>12.77</v>
      </c>
      <c r="AO384" t="s">
        <v>3219</v>
      </c>
      <c r="AP384">
        <v>4.5100607804599999E-2</v>
      </c>
      <c r="AQ384">
        <f>(Table2[[#This Row],[Sharpe Ratio]]-AVERAGE(Table2[Sharpe Ratio]))/_xlfn.STDEV.P(Table2[Sharpe Ratio])</f>
        <v>-0.16243958705437544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343</v>
      </c>
      <c r="AT384">
        <f>_xlfn.RANK.AVG(Table2[[#This Row],[6M Return vs Nifty Z-Score]],Table2[6M Return vs Nifty Z-Score])</f>
        <v>412</v>
      </c>
      <c r="AU384">
        <f>_xlfn.RANK.AVG(Table2[[#This Row],[Sharpe Ratio Z-Score]],Table2[Sharpe Ratio Z-Score])</f>
        <v>395</v>
      </c>
      <c r="AV384">
        <f>(Table2[[#This Row],[Rank 1Y]]+Table2[[#This Row],[Rank 6M]]+Table2[[#This Row],[Rank Sharpe]])/3</f>
        <v>383.33333333333331</v>
      </c>
    </row>
    <row r="385" spans="1:48" x14ac:dyDescent="0.3">
      <c r="A385" t="s">
        <v>1275</v>
      </c>
      <c r="B385" t="s">
        <v>1276</v>
      </c>
      <c r="C385" t="s">
        <v>3184</v>
      </c>
      <c r="D385" t="s">
        <v>94</v>
      </c>
      <c r="E385">
        <v>9451.2502404999996</v>
      </c>
      <c r="F385">
        <v>195.5</v>
      </c>
      <c r="G385">
        <v>18.516074673841398</v>
      </c>
      <c r="H385">
        <f>(Table2[[#This Row],[1Y Return vs Nifty]]-AVERAGE(Table2[1Y Return vs Nifty]))/_xlfn.STDEV.P(Table2[1Y Return vs Nifty])</f>
        <v>-1.1587967717182733E-2</v>
      </c>
      <c r="I385">
        <v>-2.8504337004928599</v>
      </c>
      <c r="J385">
        <f>(Table2[[#This Row],[1M Return vs Nifty]]-AVERAGE(Table2[1M Return vs Nifty]))/_xlfn.STDEV.P(Table2[1M Return vs Nifty])</f>
        <v>-0.1949319223308689</v>
      </c>
      <c r="K385">
        <v>-8.4728359829910307</v>
      </c>
      <c r="L385">
        <f>(Table2[[#This Row],[6M Return vs Nifty]]-AVERAGE(Table2[6M Return vs Nifty]))/_xlfn.STDEV.P(Table2[6M Return vs Nifty])</f>
        <v>-0.55894775126167218</v>
      </c>
      <c r="M385">
        <v>8.5995153155083699</v>
      </c>
      <c r="N385">
        <f>(Table2[[#This Row],[1W Return vs Nifty]]-AVERAGE(Table2[1W Return vs Nifty]))/_xlfn.STDEV.P(Table2[1W Return vs Nifty])</f>
        <v>1.1362428041798105</v>
      </c>
      <c r="O385">
        <v>187.43</v>
      </c>
      <c r="P385">
        <v>196.041853202966</v>
      </c>
      <c r="Q385">
        <v>197.80323537595501</v>
      </c>
      <c r="R385">
        <v>68.688201565528203</v>
      </c>
      <c r="S385" s="1">
        <f>(Table2[[#This Row],[Close Price]]-Table2[[#This Row],[20D EMA]])/Table2[[#This Row],[20D EMA]]</f>
        <v>4.3056074267726577E-2</v>
      </c>
      <c r="T385" s="1">
        <f>(Table2[[#This Row],[Close Price]]-Table2[[#This Row],[50D EMA]])/Table2[[#This Row],[50D EMA]]</f>
        <v>-2.763966949470756E-3</v>
      </c>
      <c r="U385" s="1">
        <f>(Table2[[#This Row],[Close Price]]-Table2[[#This Row],[200D EMA]])/Table2[[#This Row],[200D EMA]]</f>
        <v>-1.1644073321537761E-2</v>
      </c>
      <c r="V385">
        <v>1.1751439013482099</v>
      </c>
      <c r="W385">
        <v>194.26</v>
      </c>
      <c r="X385">
        <v>199.69</v>
      </c>
      <c r="Y385">
        <v>185.13</v>
      </c>
      <c r="Z385">
        <v>203</v>
      </c>
      <c r="AA385">
        <v>185.13</v>
      </c>
      <c r="AB385">
        <v>203</v>
      </c>
      <c r="AC385" s="1">
        <f>(Table2[[#This Row],[Close Price]]/Table2[[#This Row],[Day Low]])-1</f>
        <v>6.3831977761763525E-3</v>
      </c>
      <c r="AD385" s="1">
        <f>(Table2[[#This Row],[Day High]]/Table2[[#This Row],[Close Price]])-1</f>
        <v>2.1432225063938715E-2</v>
      </c>
      <c r="AE385" s="1">
        <f>(Table2[[#This Row],[Close Price]]/Table2[[#This Row],[Current Week Low]])-1</f>
        <v>5.6014692378328679E-2</v>
      </c>
      <c r="AF385" s="1">
        <f>(Table2[[#This Row],[Current Week High]]/Table2[[#This Row],[Close Price]])-1</f>
        <v>3.8363171355498826E-2</v>
      </c>
      <c r="AG385" s="1">
        <f>(Table2[[#This Row],[Close Price]]/Table2[[#This Row],[Current Month Low]])-1</f>
        <v>5.6014692378328679E-2</v>
      </c>
      <c r="AH385" s="1">
        <f>(Table2[[#This Row],[Current Month High]]/Table2[[#This Row],[Close Price]])-1</f>
        <v>3.8363171355498826E-2</v>
      </c>
      <c r="AI385">
        <v>28.230179028132898</v>
      </c>
      <c r="AJ385">
        <v>41.6666666666666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</v>
      </c>
      <c r="AM385" t="s">
        <v>3218</v>
      </c>
      <c r="AN385">
        <v>11.36</v>
      </c>
      <c r="AO385" t="s">
        <v>3219</v>
      </c>
      <c r="AP385">
        <v>7.0509173562347996E-2</v>
      </c>
      <c r="AQ385">
        <f>(Table2[[#This Row],[Sharpe Ratio]]-AVERAGE(Table2[Sharpe Ratio]))/_xlfn.STDEV.P(Table2[Sharpe Ratio])</f>
        <v>0.13248268191221926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310</v>
      </c>
      <c r="AT385">
        <f>_xlfn.RANK.AVG(Table2[[#This Row],[6M Return vs Nifty Z-Score]],Table2[6M Return vs Nifty Z-Score])</f>
        <v>527</v>
      </c>
      <c r="AU385">
        <f>_xlfn.RANK.AVG(Table2[[#This Row],[Sharpe Ratio Z-Score]],Table2[Sharpe Ratio Z-Score])</f>
        <v>314</v>
      </c>
      <c r="AV385">
        <f>(Table2[[#This Row],[Rank 1Y]]+Table2[[#This Row],[Rank 6M]]+Table2[[#This Row],[Rank Sharpe]])/3</f>
        <v>383.66666666666669</v>
      </c>
    </row>
    <row r="386" spans="1:48" x14ac:dyDescent="0.3">
      <c r="A386" t="s">
        <v>866</v>
      </c>
      <c r="B386" t="s">
        <v>867</v>
      </c>
      <c r="C386" t="s">
        <v>3181</v>
      </c>
      <c r="D386" t="s">
        <v>271</v>
      </c>
      <c r="E386">
        <v>17876.39805</v>
      </c>
      <c r="F386">
        <v>16733.5</v>
      </c>
      <c r="G386">
        <v>5.7401912892293403</v>
      </c>
      <c r="H386">
        <f>(Table2[[#This Row],[1Y Return vs Nifty]]-AVERAGE(Table2[1Y Return vs Nifty]))/_xlfn.STDEV.P(Table2[1Y Return vs Nifty])</f>
        <v>-0.26102681438645675</v>
      </c>
      <c r="I386">
        <v>-2.5240530152176102</v>
      </c>
      <c r="J386">
        <f>(Table2[[#This Row],[1M Return vs Nifty]]-AVERAGE(Table2[1M Return vs Nifty]))/_xlfn.STDEV.P(Table2[1M Return vs Nifty])</f>
        <v>-0.15976479909466493</v>
      </c>
      <c r="K386">
        <v>-0.91536857113338999</v>
      </c>
      <c r="L386">
        <f>(Table2[[#This Row],[6M Return vs Nifty]]-AVERAGE(Table2[6M Return vs Nifty]))/_xlfn.STDEV.P(Table2[6M Return vs Nifty])</f>
        <v>-0.33523191100312227</v>
      </c>
      <c r="M386">
        <v>3.92458140378716</v>
      </c>
      <c r="N386">
        <f>(Table2[[#This Row],[1W Return vs Nifty]]-AVERAGE(Table2[1W Return vs Nifty]))/_xlfn.STDEV.P(Table2[1W Return vs Nifty])</f>
        <v>0.19333051380899594</v>
      </c>
      <c r="O386" t="e">
        <v>#N/A</v>
      </c>
      <c r="P386">
        <v>16139.4960528428</v>
      </c>
      <c r="Q386">
        <v>15679.5349716077</v>
      </c>
      <c r="R386">
        <v>75.957047599497898</v>
      </c>
      <c r="S386" s="1" t="e">
        <f>(Table2[[#This Row],[Close Price]]-Table2[[#This Row],[20D EMA]])/Table2[[#This Row],[20D EMA]]</f>
        <v>#N/A</v>
      </c>
      <c r="T386" s="1">
        <f>(Table2[[#This Row],[Close Price]]-Table2[[#This Row],[50D EMA]])/Table2[[#This Row],[50D EMA]]</f>
        <v>3.6804367696014431E-2</v>
      </c>
      <c r="U386" s="1">
        <f>(Table2[[#This Row],[Close Price]]-Table2[[#This Row],[200D EMA]])/Table2[[#This Row],[200D EMA]]</f>
        <v>6.721915096977088E-2</v>
      </c>
      <c r="V386">
        <v>1.2131854462527201</v>
      </c>
      <c r="W386" t="e">
        <v>#N/A</v>
      </c>
      <c r="X386" t="e">
        <v>#N/A</v>
      </c>
      <c r="Y386" t="e">
        <v>#N/A</v>
      </c>
      <c r="Z386" t="e">
        <v>#N/A</v>
      </c>
      <c r="AA386" t="e">
        <v>#N/A</v>
      </c>
      <c r="AB386" t="e">
        <v>#N/A</v>
      </c>
      <c r="AC386" s="1" t="e">
        <f>(Table2[[#This Row],[Close Price]]/Table2[[#This Row],[Day Low]])-1</f>
        <v>#N/A</v>
      </c>
      <c r="AD386" s="1" t="e">
        <f>(Table2[[#This Row],[Day High]]/Table2[[#This Row],[Close Price]])-1</f>
        <v>#N/A</v>
      </c>
      <c r="AE386" s="1" t="e">
        <f>(Table2[[#This Row],[Close Price]]/Table2[[#This Row],[Current Week Low]])-1</f>
        <v>#N/A</v>
      </c>
      <c r="AF386" s="1" t="e">
        <f>(Table2[[#This Row],[Current Week High]]/Table2[[#This Row],[Close Price]])-1</f>
        <v>#N/A</v>
      </c>
      <c r="AG386" s="1" t="e">
        <f>(Table2[[#This Row],[Close Price]]/Table2[[#This Row],[Current Month Low]])-1</f>
        <v>#N/A</v>
      </c>
      <c r="AH386" s="1" t="e">
        <f>(Table2[[#This Row],[Current Month High]]/Table2[[#This Row],[Close Price]])-1</f>
        <v>#N/A</v>
      </c>
      <c r="AI386">
        <v>14.7395942271491</v>
      </c>
      <c r="AJ386">
        <v>28.875864512253301</v>
      </c>
      <c r="AK386" t="e">
        <f>IF(AND(Table2[[#This Row],[20D EMA]]&gt;Table2[[#This Row],[50D EMA]],Table2[[#This Row],[50D EMA]]&gt;Table2[[#This Row],[200D EMA]]),"Uptrend","Downtrend/NoTrend")</f>
        <v>#N/A</v>
      </c>
      <c r="AL386" t="e">
        <v>#N/A</v>
      </c>
      <c r="AM386" t="e">
        <v>#N/A</v>
      </c>
      <c r="AN386" t="e">
        <v>#N/A</v>
      </c>
      <c r="AO386" t="e">
        <v>#N/A</v>
      </c>
      <c r="AP386">
        <v>6.1223093841084E-2</v>
      </c>
      <c r="AQ386">
        <f>(Table2[[#This Row],[Sharpe Ratio]]-AVERAGE(Table2[Sharpe Ratio]))/_xlfn.STDEV.P(Table2[Sharpe Ratio])</f>
        <v>2.4697310344572222E-2</v>
      </c>
      <c r="AR386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86">
        <f>_xlfn.RANK.AVG(Table2[[#This Row],[1Y Return vs Nifty Z-Score]],Table2[1Y Return vs Nifty Z-Score])</f>
        <v>394</v>
      </c>
      <c r="AT386">
        <f>_xlfn.RANK.AVG(Table2[[#This Row],[6M Return vs Nifty Z-Score]],Table2[6M Return vs Nifty Z-Score])</f>
        <v>414</v>
      </c>
      <c r="AU386">
        <f>_xlfn.RANK.AVG(Table2[[#This Row],[Sharpe Ratio Z-Score]],Table2[Sharpe Ratio Z-Score])</f>
        <v>344</v>
      </c>
      <c r="AV386">
        <f>(Table2[[#This Row],[Rank 1Y]]+Table2[[#This Row],[Rank 6M]]+Table2[[#This Row],[Rank Sharpe]])/3</f>
        <v>384</v>
      </c>
    </row>
    <row r="387" spans="1:48" x14ac:dyDescent="0.3">
      <c r="A387" t="s">
        <v>1877</v>
      </c>
      <c r="B387" t="s">
        <v>1878</v>
      </c>
      <c r="C387" t="s">
        <v>3181</v>
      </c>
      <c r="D387" t="s">
        <v>285</v>
      </c>
      <c r="E387">
        <v>4129.5214137900002</v>
      </c>
      <c r="F387">
        <v>1315.45</v>
      </c>
      <c r="G387">
        <v>3.2589554120412898</v>
      </c>
      <c r="H387">
        <f>(Table2[[#This Row],[1Y Return vs Nifty]]-AVERAGE(Table2[1Y Return vs Nifty]))/_xlfn.STDEV.P(Table2[1Y Return vs Nifty])</f>
        <v>-0.30947094908055289</v>
      </c>
      <c r="I387">
        <v>12.2753944765442</v>
      </c>
      <c r="J387">
        <f>(Table2[[#This Row],[1M Return vs Nifty]]-AVERAGE(Table2[1M Return vs Nifty]))/_xlfn.STDEV.P(Table2[1M Return vs Nifty])</f>
        <v>1.4348577299057801</v>
      </c>
      <c r="K387">
        <v>59.848688538604399</v>
      </c>
      <c r="L387">
        <f>(Table2[[#This Row],[6M Return vs Nifty]]-AVERAGE(Table2[6M Return vs Nifty]))/_xlfn.STDEV.P(Table2[6M Return vs Nifty])</f>
        <v>1.4635032145357263</v>
      </c>
      <c r="M387">
        <v>3.5054363827269501</v>
      </c>
      <c r="N387">
        <f>(Table2[[#This Row],[1W Return vs Nifty]]-AVERAGE(Table2[1W Return vs Nifty]))/_xlfn.STDEV.P(Table2[1W Return vs Nifty])</f>
        <v>0.10879092474346935</v>
      </c>
      <c r="O387">
        <v>1237.4100000000001</v>
      </c>
      <c r="P387">
        <v>1198.0615757973001</v>
      </c>
      <c r="Q387">
        <v>1116.65241128704</v>
      </c>
      <c r="R387">
        <v>74.341381948700302</v>
      </c>
      <c r="S387" s="1">
        <f>(Table2[[#This Row],[Close Price]]-Table2[[#This Row],[20D EMA]])/Table2[[#This Row],[20D EMA]]</f>
        <v>6.306721296902397E-2</v>
      </c>
      <c r="T387" s="1">
        <f>(Table2[[#This Row],[Close Price]]-Table2[[#This Row],[50D EMA]])/Table2[[#This Row],[50D EMA]]</f>
        <v>9.7981962341609163E-2</v>
      </c>
      <c r="U387" s="1">
        <f>(Table2[[#This Row],[Close Price]]-Table2[[#This Row],[200D EMA]])/Table2[[#This Row],[200D EMA]]</f>
        <v>0.17802996411732849</v>
      </c>
      <c r="V387">
        <v>1.2699126794675</v>
      </c>
      <c r="W387">
        <v>1290.05</v>
      </c>
      <c r="X387">
        <v>1335</v>
      </c>
      <c r="Y387">
        <v>1268.9000000000001</v>
      </c>
      <c r="Z387">
        <v>1335</v>
      </c>
      <c r="AA387">
        <v>1268.9000000000001</v>
      </c>
      <c r="AB387">
        <v>1335</v>
      </c>
      <c r="AC387" s="1">
        <f>(Table2[[#This Row],[Close Price]]/Table2[[#This Row],[Day Low]])-1</f>
        <v>1.9689159334909556E-2</v>
      </c>
      <c r="AD387" s="1">
        <f>(Table2[[#This Row],[Day High]]/Table2[[#This Row],[Close Price]])-1</f>
        <v>1.4861834353263159E-2</v>
      </c>
      <c r="AE387" s="1">
        <f>(Table2[[#This Row],[Close Price]]/Table2[[#This Row],[Current Week Low]])-1</f>
        <v>3.6685317991961508E-2</v>
      </c>
      <c r="AF387" s="1">
        <f>(Table2[[#This Row],[Current Week High]]/Table2[[#This Row],[Close Price]])-1</f>
        <v>1.4861834353263159E-2</v>
      </c>
      <c r="AG387" s="1">
        <f>(Table2[[#This Row],[Close Price]]/Table2[[#This Row],[Current Month Low]])-1</f>
        <v>3.6685317991961508E-2</v>
      </c>
      <c r="AH387" s="1">
        <f>(Table2[[#This Row],[Current Month High]]/Table2[[#This Row],[Close Price]])-1</f>
        <v>1.4861834353263159E-2</v>
      </c>
      <c r="AI387">
        <v>4.5269679577330804</v>
      </c>
      <c r="AJ387">
        <v>75.008315040244796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0.15</v>
      </c>
      <c r="AM387" t="s">
        <v>3219</v>
      </c>
      <c r="AN387">
        <v>10.119999999999999</v>
      </c>
      <c r="AO387" t="s">
        <v>3219</v>
      </c>
      <c r="AP387">
        <v>-5.7340926087848999E-2</v>
      </c>
      <c r="AQ387">
        <f>(Table2[[#This Row],[Sharpe Ratio]]-AVERAGE(Table2[Sharpe Ratio]))/_xlfn.STDEV.P(Table2[Sharpe Ratio])</f>
        <v>-1.3514988161360697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1.346182103968353</v>
      </c>
      <c r="AS387">
        <f>_xlfn.RANK.AVG(Table2[[#This Row],[1Y Return vs Nifty Z-Score]],Table2[1Y Return vs Nifty Z-Score])</f>
        <v>417</v>
      </c>
      <c r="AT387">
        <f>_xlfn.RANK.AVG(Table2[[#This Row],[6M Return vs Nifty Z-Score]],Table2[6M Return vs Nifty Z-Score])</f>
        <v>59</v>
      </c>
      <c r="AU387">
        <f>_xlfn.RANK.AVG(Table2[[#This Row],[Sharpe Ratio Z-Score]],Table2[Sharpe Ratio Z-Score])</f>
        <v>676</v>
      </c>
      <c r="AV387">
        <f>(Table2[[#This Row],[Rank 1Y]]+Table2[[#This Row],[Rank 6M]]+Table2[[#This Row],[Rank Sharpe]])/3</f>
        <v>384</v>
      </c>
    </row>
    <row r="388" spans="1:48" x14ac:dyDescent="0.3">
      <c r="A388" t="s">
        <v>1416</v>
      </c>
      <c r="B388" t="s">
        <v>1417</v>
      </c>
      <c r="C388" t="s">
        <v>3173</v>
      </c>
      <c r="D388" t="s">
        <v>21</v>
      </c>
      <c r="E388">
        <v>7872.3164633399902</v>
      </c>
      <c r="F388">
        <v>28.35</v>
      </c>
      <c r="G388">
        <v>25.511021167125602</v>
      </c>
      <c r="H388">
        <f>(Table2[[#This Row],[1Y Return vs Nifty]]-AVERAGE(Table2[1Y Return vs Nifty]))/_xlfn.STDEV.P(Table2[1Y Return vs Nifty])</f>
        <v>0.12498273610589979</v>
      </c>
      <c r="I388">
        <v>-6.8144909991631204</v>
      </c>
      <c r="J388">
        <f>(Table2[[#This Row],[1M Return vs Nifty]]-AVERAGE(Table2[1M Return vs Nifty]))/_xlfn.STDEV.P(Table2[1M Return vs Nifty])</f>
        <v>-0.6220542914751872</v>
      </c>
      <c r="K388">
        <v>-3.8246120389587901</v>
      </c>
      <c r="L388">
        <f>(Table2[[#This Row],[6M Return vs Nifty]]-AVERAGE(Table2[6M Return vs Nifty]))/_xlfn.STDEV.P(Table2[6M Return vs Nifty])</f>
        <v>-0.42135121677744625</v>
      </c>
      <c r="M388">
        <v>3.1887622935686699</v>
      </c>
      <c r="N388">
        <f>(Table2[[#This Row],[1W Return vs Nifty]]-AVERAGE(Table2[1W Return vs Nifty]))/_xlfn.STDEV.P(Table2[1W Return vs Nifty])</f>
        <v>4.4919243058157796E-2</v>
      </c>
      <c r="O388">
        <v>27.28</v>
      </c>
      <c r="P388">
        <v>27.787984008519</v>
      </c>
      <c r="Q388">
        <v>27.930135024019702</v>
      </c>
      <c r="R388">
        <v>69.258683138685498</v>
      </c>
      <c r="S388" s="1">
        <f>(Table2[[#This Row],[Close Price]]-Table2[[#This Row],[20D EMA]])/Table2[[#This Row],[20D EMA]]</f>
        <v>3.9222873900293262E-2</v>
      </c>
      <c r="T388" s="1">
        <f>(Table2[[#This Row],[Close Price]]-Table2[[#This Row],[50D EMA]])/Table2[[#This Row],[50D EMA]]</f>
        <v>2.0225144483626556E-2</v>
      </c>
      <c r="U388" s="1">
        <f>(Table2[[#This Row],[Close Price]]-Table2[[#This Row],[200D EMA]])/Table2[[#This Row],[200D EMA]]</f>
        <v>1.5032686939007601E-2</v>
      </c>
      <c r="V388">
        <v>0.75891289309153498</v>
      </c>
      <c r="W388">
        <v>27.77</v>
      </c>
      <c r="X388">
        <v>29.25</v>
      </c>
      <c r="Y388">
        <v>26.8</v>
      </c>
      <c r="Z388">
        <v>29.25</v>
      </c>
      <c r="AA388">
        <v>26.8</v>
      </c>
      <c r="AB388">
        <v>29.25</v>
      </c>
      <c r="AC388" s="1">
        <f>(Table2[[#This Row],[Close Price]]/Table2[[#This Row],[Day Low]])-1</f>
        <v>2.0885848037450527E-2</v>
      </c>
      <c r="AD388" s="1">
        <f>(Table2[[#This Row],[Day High]]/Table2[[#This Row],[Close Price]])-1</f>
        <v>3.1746031746031633E-2</v>
      </c>
      <c r="AE388" s="1">
        <f>(Table2[[#This Row],[Close Price]]/Table2[[#This Row],[Current Week Low]])-1</f>
        <v>5.7835820895522305E-2</v>
      </c>
      <c r="AF388" s="1">
        <f>(Table2[[#This Row],[Current Week High]]/Table2[[#This Row],[Close Price]])-1</f>
        <v>3.1746031746031633E-2</v>
      </c>
      <c r="AG388" s="1">
        <f>(Table2[[#This Row],[Close Price]]/Table2[[#This Row],[Current Month Low]])-1</f>
        <v>5.7835820895522305E-2</v>
      </c>
      <c r="AH388" s="1">
        <f>(Table2[[#This Row],[Current Month High]]/Table2[[#This Row],[Close Price]])-1</f>
        <v>3.1746031746031633E-2</v>
      </c>
      <c r="AI388">
        <v>42.866995753401703</v>
      </c>
      <c r="AJ388">
        <v>49.112522686025301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-0.01</v>
      </c>
      <c r="AM388" t="s">
        <v>3218</v>
      </c>
      <c r="AN388">
        <v>3.81</v>
      </c>
      <c r="AO388" t="s">
        <v>3219</v>
      </c>
      <c r="AP388">
        <v>3.2826755926475999E-2</v>
      </c>
      <c r="AQ388">
        <f>(Table2[[#This Row],[Sharpe Ratio]]-AVERAGE(Table2[Sharpe Ratio]))/_xlfn.STDEV.P(Table2[Sharpe Ratio])</f>
        <v>-0.30490462342709596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271</v>
      </c>
      <c r="AT388">
        <f>_xlfn.RANK.AVG(Table2[[#This Row],[6M Return vs Nifty Z-Score]],Table2[6M Return vs Nifty Z-Score])</f>
        <v>461</v>
      </c>
      <c r="AU388">
        <f>_xlfn.RANK.AVG(Table2[[#This Row],[Sharpe Ratio Z-Score]],Table2[Sharpe Ratio Z-Score])</f>
        <v>424</v>
      </c>
      <c r="AV388">
        <f>(Table2[[#This Row],[Rank 1Y]]+Table2[[#This Row],[Rank 6M]]+Table2[[#This Row],[Rank Sharpe]])/3</f>
        <v>385.33333333333331</v>
      </c>
    </row>
    <row r="389" spans="1:48" x14ac:dyDescent="0.3">
      <c r="A389" t="s">
        <v>73</v>
      </c>
      <c r="B389" t="s">
        <v>74</v>
      </c>
      <c r="C389" t="s">
        <v>3172</v>
      </c>
      <c r="D389" t="s">
        <v>21</v>
      </c>
      <c r="E389">
        <v>307297.12972560001</v>
      </c>
      <c r="F389">
        <v>291.64999999999998</v>
      </c>
      <c r="G389">
        <v>25.1922464647689</v>
      </c>
      <c r="H389">
        <f>(Table2[[#This Row],[1Y Return vs Nifty]]-AVERAGE(Table2[1Y Return vs Nifty]))/_xlfn.STDEV.P(Table2[1Y Return vs Nifty])</f>
        <v>0.11875891645214742</v>
      </c>
      <c r="I389">
        <v>4.0003799612851303</v>
      </c>
      <c r="J389">
        <f>(Table2[[#This Row],[1M Return vs Nifty]]-AVERAGE(Table2[1M Return vs Nifty]))/_xlfn.STDEV.P(Table2[1M Return vs Nifty])</f>
        <v>0.54323494593474564</v>
      </c>
      <c r="K389">
        <v>21.325278518713301</v>
      </c>
      <c r="L389">
        <f>(Table2[[#This Row],[6M Return vs Nifty]]-AVERAGE(Table2[6M Return vs Nifty]))/_xlfn.STDEV.P(Table2[6M Return vs Nifty])</f>
        <v>0.3231348116627607</v>
      </c>
      <c r="M389">
        <v>-2.24615428434028</v>
      </c>
      <c r="N389">
        <f>(Table2[[#This Row],[1W Return vs Nifty]]-AVERAGE(Table2[1W Return vs Nifty]))/_xlfn.STDEV.P(Table2[1W Return vs Nifty])</f>
        <v>-1.0512779942122299</v>
      </c>
      <c r="O389">
        <v>285.93</v>
      </c>
      <c r="P389">
        <v>277.31373513090398</v>
      </c>
      <c r="Q389">
        <v>256.45285667273998</v>
      </c>
      <c r="R389">
        <v>64.475254815778399</v>
      </c>
      <c r="S389" s="1">
        <f>(Table2[[#This Row],[Close Price]]-Table2[[#This Row],[20D EMA]])/Table2[[#This Row],[20D EMA]]</f>
        <v>2.0004896303290911E-2</v>
      </c>
      <c r="T389" s="1">
        <f>(Table2[[#This Row],[Close Price]]-Table2[[#This Row],[50D EMA]])/Table2[[#This Row],[50D EMA]]</f>
        <v>5.1696915994184953E-2</v>
      </c>
      <c r="U389" s="1">
        <f>(Table2[[#This Row],[Close Price]]-Table2[[#This Row],[200D EMA]])/Table2[[#This Row],[200D EMA]]</f>
        <v>0.13724605677594437</v>
      </c>
      <c r="V389">
        <v>0.91541279472663295</v>
      </c>
      <c r="W389">
        <v>291.8</v>
      </c>
      <c r="X389">
        <v>297</v>
      </c>
      <c r="Y389">
        <v>289.10000000000002</v>
      </c>
      <c r="Z389">
        <v>297</v>
      </c>
      <c r="AA389">
        <v>289.10000000000002</v>
      </c>
      <c r="AB389">
        <v>297</v>
      </c>
      <c r="AC389" s="1">
        <f>(Table2[[#This Row],[Close Price]]/Table2[[#This Row],[Day Low]])-1</f>
        <v>-5.1405071967114413E-4</v>
      </c>
      <c r="AD389" s="1">
        <f>(Table2[[#This Row],[Day High]]/Table2[[#This Row],[Close Price]])-1</f>
        <v>1.834390536602104E-2</v>
      </c>
      <c r="AE389" s="1">
        <f>(Table2[[#This Row],[Close Price]]/Table2[[#This Row],[Current Week Low]])-1</f>
        <v>8.8204773434796824E-3</v>
      </c>
      <c r="AF389" s="1">
        <f>(Table2[[#This Row],[Current Week High]]/Table2[[#This Row],[Close Price]])-1</f>
        <v>1.834390536602104E-2</v>
      </c>
      <c r="AG389" s="1">
        <f>(Table2[[#This Row],[Close Price]]/Table2[[#This Row],[Current Month Low]])-1</f>
        <v>8.8204773434796824E-3</v>
      </c>
      <c r="AH389" s="1">
        <f>(Table2[[#This Row],[Current Month High]]/Table2[[#This Row],[Close Price]])-1</f>
        <v>1.834390536602104E-2</v>
      </c>
      <c r="AI389">
        <v>2.1772672724155799</v>
      </c>
      <c r="AJ389">
        <v>45.063417060432698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0.05</v>
      </c>
      <c r="AM389" t="s">
        <v>3219</v>
      </c>
      <c r="AN389">
        <v>3.76</v>
      </c>
      <c r="AO389" t="s">
        <v>3219</v>
      </c>
      <c r="AP389">
        <v>-7.5895456890786001E-2</v>
      </c>
      <c r="AQ389">
        <f>(Table2[[#This Row],[Sharpe Ratio]]-AVERAGE(Table2[Sharpe Ratio]))/_xlfn.STDEV.P(Table2[Sharpe Ratio])</f>
        <v>-1.5668649401505312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-1.6330142603131073</v>
      </c>
      <c r="AS389">
        <f>_xlfn.RANK.AVG(Table2[[#This Row],[1Y Return vs Nifty Z-Score]],Table2[1Y Return vs Nifty Z-Score])</f>
        <v>272</v>
      </c>
      <c r="AT389">
        <f>_xlfn.RANK.AVG(Table2[[#This Row],[6M Return vs Nifty Z-Score]],Table2[6M Return vs Nifty Z-Score])</f>
        <v>193</v>
      </c>
      <c r="AU389">
        <f>_xlfn.RANK.AVG(Table2[[#This Row],[Sharpe Ratio Z-Score]],Table2[Sharpe Ratio Z-Score])</f>
        <v>693</v>
      </c>
      <c r="AV389">
        <f>(Table2[[#This Row],[Rank 1Y]]+Table2[[#This Row],[Rank 6M]]+Table2[[#This Row],[Rank Sharpe]])/3</f>
        <v>386</v>
      </c>
    </row>
    <row r="390" spans="1:48" x14ac:dyDescent="0.3">
      <c r="A390" t="s">
        <v>685</v>
      </c>
      <c r="B390" t="s">
        <v>686</v>
      </c>
      <c r="C390" t="s">
        <v>3177</v>
      </c>
      <c r="D390" t="s">
        <v>255</v>
      </c>
      <c r="E390">
        <v>26738.093277749998</v>
      </c>
      <c r="F390">
        <v>1316.5</v>
      </c>
      <c r="G390">
        <v>-13.8009955075763</v>
      </c>
      <c r="H390">
        <f>(Table2[[#This Row],[1Y Return vs Nifty]]-AVERAGE(Table2[1Y Return vs Nifty]))/_xlfn.STDEV.P(Table2[1Y Return vs Nifty])</f>
        <v>-0.64255276843633047</v>
      </c>
      <c r="I390">
        <v>1.2099083552089001</v>
      </c>
      <c r="J390">
        <f>(Table2[[#This Row],[1M Return vs Nifty]]-AVERAGE(Table2[1M Return vs Nifty]))/_xlfn.STDEV.P(Table2[1M Return vs Nifty])</f>
        <v>0.24256501267796771</v>
      </c>
      <c r="K390">
        <v>1.1531672476633399</v>
      </c>
      <c r="L390">
        <f>(Table2[[#This Row],[6M Return vs Nifty]]-AVERAGE(Table2[6M Return vs Nifty]))/_xlfn.STDEV.P(Table2[6M Return vs Nifty])</f>
        <v>-0.2739991985628486</v>
      </c>
      <c r="M390">
        <v>-5.6280636154218702E-2</v>
      </c>
      <c r="N390">
        <f>(Table2[[#This Row],[1W Return vs Nifty]]-AVERAGE(Table2[1W Return vs Nifty]))/_xlfn.STDEV.P(Table2[1W Return vs Nifty])</f>
        <v>-0.60959072841865347</v>
      </c>
      <c r="O390">
        <v>1266.0899999999999</v>
      </c>
      <c r="P390">
        <v>1259.3004793707801</v>
      </c>
      <c r="Q390">
        <v>1231.7311287980301</v>
      </c>
      <c r="R390">
        <v>71.112923273878096</v>
      </c>
      <c r="S390" s="1">
        <f>(Table2[[#This Row],[Close Price]]-Table2[[#This Row],[20D EMA]])/Table2[[#This Row],[20D EMA]]</f>
        <v>3.9815494949016331E-2</v>
      </c>
      <c r="T390" s="1">
        <f>(Table2[[#This Row],[Close Price]]-Table2[[#This Row],[50D EMA]])/Table2[[#This Row],[50D EMA]]</f>
        <v>4.5421661919639818E-2</v>
      </c>
      <c r="U390" s="1">
        <f>(Table2[[#This Row],[Close Price]]-Table2[[#This Row],[200D EMA]])/Table2[[#This Row],[200D EMA]]</f>
        <v>6.8820921400834095E-2</v>
      </c>
      <c r="V390">
        <v>1.07049508164681</v>
      </c>
      <c r="W390">
        <v>1269.8</v>
      </c>
      <c r="X390">
        <v>1324.9</v>
      </c>
      <c r="Y390">
        <v>1248</v>
      </c>
      <c r="Z390">
        <v>1324.9</v>
      </c>
      <c r="AA390">
        <v>1248</v>
      </c>
      <c r="AB390">
        <v>1324.9</v>
      </c>
      <c r="AC390" s="1">
        <f>(Table2[[#This Row],[Close Price]]/Table2[[#This Row],[Day Low]])-1</f>
        <v>3.6777445266971132E-2</v>
      </c>
      <c r="AD390" s="1">
        <f>(Table2[[#This Row],[Day High]]/Table2[[#This Row],[Close Price]])-1</f>
        <v>6.3805545005697351E-3</v>
      </c>
      <c r="AE390" s="1">
        <f>(Table2[[#This Row],[Close Price]]/Table2[[#This Row],[Current Week Low]])-1</f>
        <v>5.4887820512820484E-2</v>
      </c>
      <c r="AF390" s="1">
        <f>(Table2[[#This Row],[Current Week High]]/Table2[[#This Row],[Close Price]])-1</f>
        <v>6.3805545005697351E-3</v>
      </c>
      <c r="AG390" s="1">
        <f>(Table2[[#This Row],[Close Price]]/Table2[[#This Row],[Current Month Low]])-1</f>
        <v>5.4887820512820484E-2</v>
      </c>
      <c r="AH390" s="1">
        <f>(Table2[[#This Row],[Current Month High]]/Table2[[#This Row],[Close Price]])-1</f>
        <v>6.3805545005697351E-3</v>
      </c>
      <c r="AI390">
        <v>9.7531333080136804</v>
      </c>
      <c r="AJ390">
        <v>21.898148148148099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0.05</v>
      </c>
      <c r="AM390" t="s">
        <v>3219</v>
      </c>
      <c r="AN390">
        <v>3.14</v>
      </c>
      <c r="AO390" t="s">
        <v>3219</v>
      </c>
      <c r="AP390">
        <v>9.9372936798272998E-2</v>
      </c>
      <c r="AQ390">
        <f>(Table2[[#This Row],[Sharpe Ratio]]-AVERAGE(Table2[Sharpe Ratio]))/_xlfn.STDEV.P(Table2[Sharpe Ratio])</f>
        <v>0.46751011422046712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-0.81606756851939766</v>
      </c>
      <c r="AS390">
        <f>_xlfn.RANK.AVG(Table2[[#This Row],[1Y Return vs Nifty Z-Score]],Table2[1Y Return vs Nifty Z-Score])</f>
        <v>544</v>
      </c>
      <c r="AT390">
        <f>_xlfn.RANK.AVG(Table2[[#This Row],[6M Return vs Nifty Z-Score]],Table2[6M Return vs Nifty Z-Score])</f>
        <v>384</v>
      </c>
      <c r="AU390">
        <f>_xlfn.RANK.AVG(Table2[[#This Row],[Sharpe Ratio Z-Score]],Table2[Sharpe Ratio Z-Score])</f>
        <v>230</v>
      </c>
      <c r="AV390">
        <f>(Table2[[#This Row],[Rank 1Y]]+Table2[[#This Row],[Rank 6M]]+Table2[[#This Row],[Rank Sharpe]])/3</f>
        <v>386</v>
      </c>
    </row>
    <row r="391" spans="1:48" x14ac:dyDescent="0.3">
      <c r="A391" t="s">
        <v>38</v>
      </c>
      <c r="B391" t="s">
        <v>39</v>
      </c>
      <c r="C391" t="s">
        <v>3175</v>
      </c>
      <c r="D391" t="s">
        <v>40</v>
      </c>
      <c r="E391">
        <v>584380.02156020899</v>
      </c>
      <c r="F391">
        <v>467.1</v>
      </c>
      <c r="G391">
        <v>-14.201222567414799</v>
      </c>
      <c r="H391">
        <f>(Table2[[#This Row],[1Y Return vs Nifty]]-AVERAGE(Table2[1Y Return vs Nifty]))/_xlfn.STDEV.P(Table2[1Y Return vs Nifty])</f>
        <v>-0.65036687985286024</v>
      </c>
      <c r="I391">
        <v>-5.5680357250163803</v>
      </c>
      <c r="J391">
        <f>(Table2[[#This Row],[1M Return vs Nifty]]-AVERAGE(Table2[1M Return vs Nifty]))/_xlfn.STDEV.P(Table2[1M Return vs Nifty])</f>
        <v>-0.48775024649970822</v>
      </c>
      <c r="K391">
        <v>0.69735429185040199</v>
      </c>
      <c r="L391">
        <f>(Table2[[#This Row],[6M Return vs Nifty]]-AVERAGE(Table2[6M Return vs Nifty]))/_xlfn.STDEV.P(Table2[6M Return vs Nifty])</f>
        <v>-0.28749215497976016</v>
      </c>
      <c r="M391">
        <v>-2.06762378413561</v>
      </c>
      <c r="N391">
        <f>(Table2[[#This Row],[1W Return vs Nifty]]-AVERAGE(Table2[1W Return vs Nifty]))/_xlfn.STDEV.P(Table2[1W Return vs Nifty])</f>
        <v>-1.0152692278793058</v>
      </c>
      <c r="O391">
        <v>475.4</v>
      </c>
      <c r="P391">
        <v>482.35619337025702</v>
      </c>
      <c r="Q391">
        <v>468.31192206571802</v>
      </c>
      <c r="R391">
        <v>35.0436164088064</v>
      </c>
      <c r="S391" s="1">
        <f>(Table2[[#This Row],[Close Price]]-Table2[[#This Row],[20D EMA]])/Table2[[#This Row],[20D EMA]]</f>
        <v>-1.7458981909970455E-2</v>
      </c>
      <c r="T391" s="1">
        <f>(Table2[[#This Row],[Close Price]]-Table2[[#This Row],[50D EMA]])/Table2[[#This Row],[50D EMA]]</f>
        <v>-3.1628480322105718E-2</v>
      </c>
      <c r="U391" s="1">
        <f>(Table2[[#This Row],[Close Price]]-Table2[[#This Row],[200D EMA]])/Table2[[#This Row],[200D EMA]]</f>
        <v>-2.5878522596055773E-3</v>
      </c>
      <c r="V391">
        <v>1.0906400452424301</v>
      </c>
      <c r="W391">
        <v>466.4</v>
      </c>
      <c r="X391">
        <v>478.2</v>
      </c>
      <c r="Y391">
        <v>462.75</v>
      </c>
      <c r="Z391">
        <v>479.3</v>
      </c>
      <c r="AA391">
        <v>462.75</v>
      </c>
      <c r="AB391">
        <v>479.3</v>
      </c>
      <c r="AC391" s="1">
        <f>(Table2[[#This Row],[Close Price]]/Table2[[#This Row],[Day Low]])-1</f>
        <v>1.5008576329331724E-3</v>
      </c>
      <c r="AD391" s="1">
        <f>(Table2[[#This Row],[Day High]]/Table2[[#This Row],[Close Price]])-1</f>
        <v>2.3763648041104535E-2</v>
      </c>
      <c r="AE391" s="1">
        <f>(Table2[[#This Row],[Close Price]]/Table2[[#This Row],[Current Week Low]])-1</f>
        <v>9.4003241491087408E-3</v>
      </c>
      <c r="AF391" s="1">
        <f>(Table2[[#This Row],[Current Week High]]/Table2[[#This Row],[Close Price]])-1</f>
        <v>2.6118604153286151E-2</v>
      </c>
      <c r="AG391" s="1">
        <f>(Table2[[#This Row],[Close Price]]/Table2[[#This Row],[Current Month Low]])-1</f>
        <v>9.4003241491087408E-3</v>
      </c>
      <c r="AH391" s="1">
        <f>(Table2[[#This Row],[Current Month High]]/Table2[[#This Row],[Close Price]])-1</f>
        <v>2.6118604153286151E-2</v>
      </c>
      <c r="AI391">
        <v>13.144936844358799</v>
      </c>
      <c r="AJ391">
        <v>16.965068235883301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0.03</v>
      </c>
      <c r="AM391" t="s">
        <v>3219</v>
      </c>
      <c r="AN391">
        <v>0.25</v>
      </c>
      <c r="AO391" t="s">
        <v>3219</v>
      </c>
      <c r="AP391">
        <v>0.10163289333792599</v>
      </c>
      <c r="AQ391">
        <f>(Table2[[#This Row],[Sharpe Ratio]]-AVERAGE(Table2[Sharpe Ratio]))/_xlfn.STDEV.P(Table2[Sharpe Ratio])</f>
        <v>0.49374187861028168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547</v>
      </c>
      <c r="AT391">
        <f>_xlfn.RANK.AVG(Table2[[#This Row],[6M Return vs Nifty Z-Score]],Table2[6M Return vs Nifty Z-Score])</f>
        <v>391</v>
      </c>
      <c r="AU391">
        <f>_xlfn.RANK.AVG(Table2[[#This Row],[Sharpe Ratio Z-Score]],Table2[Sharpe Ratio Z-Score])</f>
        <v>221</v>
      </c>
      <c r="AV391">
        <f>(Table2[[#This Row],[Rank 1Y]]+Table2[[#This Row],[Rank 6M]]+Table2[[#This Row],[Rank Sharpe]])/3</f>
        <v>386.33333333333331</v>
      </c>
    </row>
    <row r="392" spans="1:48" x14ac:dyDescent="0.3">
      <c r="A392" t="s">
        <v>791</v>
      </c>
      <c r="B392" t="s">
        <v>792</v>
      </c>
      <c r="C392" t="s">
        <v>3171</v>
      </c>
      <c r="D392" t="s">
        <v>189</v>
      </c>
      <c r="E392">
        <v>20661.42058912</v>
      </c>
      <c r="F392">
        <v>366.2</v>
      </c>
      <c r="G392">
        <v>8.2387011238634305</v>
      </c>
      <c r="H392">
        <f>(Table2[[#This Row],[1Y Return vs Nifty]]-AVERAGE(Table2[1Y Return vs Nifty]))/_xlfn.STDEV.P(Table2[1Y Return vs Nifty])</f>
        <v>-0.21224541956771481</v>
      </c>
      <c r="I392">
        <v>-8.7633334572921804</v>
      </c>
      <c r="J392">
        <f>(Table2[[#This Row],[1M Return vs Nifty]]-AVERAGE(Table2[1M Return vs Nifty]))/_xlfn.STDEV.P(Table2[1M Return vs Nifty])</f>
        <v>-0.83203970416948569</v>
      </c>
      <c r="K392">
        <v>16.261701205646499</v>
      </c>
      <c r="L392">
        <f>(Table2[[#This Row],[6M Return vs Nifty]]-AVERAGE(Table2[6M Return vs Nifty]))/_xlfn.STDEV.P(Table2[6M Return vs Nifty])</f>
        <v>0.17324300378946345</v>
      </c>
      <c r="M392">
        <v>5.7820963710238802</v>
      </c>
      <c r="N392">
        <f>(Table2[[#This Row],[1W Return vs Nifty]]-AVERAGE(Table2[1W Return vs Nifty]))/_xlfn.STDEV.P(Table2[1W Return vs Nifty])</f>
        <v>0.56798258916002253</v>
      </c>
      <c r="O392">
        <v>358.88</v>
      </c>
      <c r="P392">
        <v>371.82484586756902</v>
      </c>
      <c r="Q392">
        <v>353.33708333745199</v>
      </c>
      <c r="R392">
        <v>64.541138888280003</v>
      </c>
      <c r="S392" s="1">
        <f>(Table2[[#This Row],[Close Price]]-Table2[[#This Row],[20D EMA]])/Table2[[#This Row],[20D EMA]]</f>
        <v>2.0396790013374924E-2</v>
      </c>
      <c r="T392" s="1">
        <f>(Table2[[#This Row],[Close Price]]-Table2[[#This Row],[50D EMA]])/Table2[[#This Row],[50D EMA]]</f>
        <v>-1.5127676189698224E-2</v>
      </c>
      <c r="U392" s="1">
        <f>(Table2[[#This Row],[Close Price]]-Table2[[#This Row],[200D EMA]])/Table2[[#This Row],[200D EMA]]</f>
        <v>3.6404094755781317E-2</v>
      </c>
      <c r="V392">
        <v>0.57209073664982601</v>
      </c>
      <c r="W392">
        <v>364.8</v>
      </c>
      <c r="X392">
        <v>373.35</v>
      </c>
      <c r="Y392">
        <v>349.75</v>
      </c>
      <c r="Z392">
        <v>373.35</v>
      </c>
      <c r="AA392">
        <v>349.75</v>
      </c>
      <c r="AB392">
        <v>373.35</v>
      </c>
      <c r="AC392" s="1">
        <f>(Table2[[#This Row],[Close Price]]/Table2[[#This Row],[Day Low]])-1</f>
        <v>3.8377192982455011E-3</v>
      </c>
      <c r="AD392" s="1">
        <f>(Table2[[#This Row],[Day High]]/Table2[[#This Row],[Close Price]])-1</f>
        <v>1.9524849808847611E-2</v>
      </c>
      <c r="AE392" s="1">
        <f>(Table2[[#This Row],[Close Price]]/Table2[[#This Row],[Current Week Low]])-1</f>
        <v>4.7033595425303831E-2</v>
      </c>
      <c r="AF392" s="1">
        <f>(Table2[[#This Row],[Current Week High]]/Table2[[#This Row],[Close Price]])-1</f>
        <v>1.9524849808847611E-2</v>
      </c>
      <c r="AG392" s="1">
        <f>(Table2[[#This Row],[Close Price]]/Table2[[#This Row],[Current Month Low]])-1</f>
        <v>4.7033595425303831E-2</v>
      </c>
      <c r="AH392" s="1">
        <f>(Table2[[#This Row],[Current Month High]]/Table2[[#This Row],[Close Price]])-1</f>
        <v>1.9524849808847611E-2</v>
      </c>
      <c r="AI392">
        <v>28.263244128891301</v>
      </c>
      <c r="AJ392">
        <v>40.819073255143202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-0.03</v>
      </c>
      <c r="AM392" t="s">
        <v>3218</v>
      </c>
      <c r="AN392">
        <v>4.2699999999999996</v>
      </c>
      <c r="AO392" t="s">
        <v>3219</v>
      </c>
      <c r="AP392">
        <v>-8.3634577079000003E-5</v>
      </c>
      <c r="AQ392">
        <f>(Table2[[#This Row],[Sharpe Ratio]]-AVERAGE(Table2[Sharpe Ratio]))/_xlfn.STDEV.P(Table2[Sharpe Ratio])</f>
        <v>-0.68690206210288574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373</v>
      </c>
      <c r="AT392">
        <f>_xlfn.RANK.AVG(Table2[[#This Row],[6M Return vs Nifty Z-Score]],Table2[6M Return vs Nifty Z-Score])</f>
        <v>227</v>
      </c>
      <c r="AU392">
        <f>_xlfn.RANK.AVG(Table2[[#This Row],[Sharpe Ratio Z-Score]],Table2[Sharpe Ratio Z-Score])</f>
        <v>564</v>
      </c>
      <c r="AV392">
        <f>(Table2[[#This Row],[Rank 1Y]]+Table2[[#This Row],[Rank 6M]]+Table2[[#This Row],[Rank Sharpe]])/3</f>
        <v>388</v>
      </c>
    </row>
    <row r="393" spans="1:48" x14ac:dyDescent="0.3">
      <c r="A393" t="s">
        <v>400</v>
      </c>
      <c r="B393" t="s">
        <v>401</v>
      </c>
      <c r="C393" t="s">
        <v>3173</v>
      </c>
      <c r="D393" t="s">
        <v>402</v>
      </c>
      <c r="E393">
        <v>59881.398858565</v>
      </c>
      <c r="F393">
        <v>939.85</v>
      </c>
      <c r="G393">
        <v>-12.7577773393082</v>
      </c>
      <c r="H393">
        <f>(Table2[[#This Row],[1Y Return vs Nifty]]-AVERAGE(Table2[1Y Return vs Nifty]))/_xlfn.STDEV.P(Table2[1Y Return vs Nifty])</f>
        <v>-0.62218477282432838</v>
      </c>
      <c r="I393">
        <v>16.991349308964299</v>
      </c>
      <c r="J393">
        <f>(Table2[[#This Row],[1M Return vs Nifty]]-AVERAGE(Table2[1M Return vs Nifty]))/_xlfn.STDEV.P(Table2[1M Return vs Nifty])</f>
        <v>1.9429961469454533</v>
      </c>
      <c r="K393">
        <v>151.16601685480501</v>
      </c>
      <c r="L393">
        <f>(Table2[[#This Row],[6M Return vs Nifty]]-AVERAGE(Table2[6M Return vs Nifty]))/_xlfn.STDEV.P(Table2[6M Return vs Nifty])</f>
        <v>4.1666750207907501</v>
      </c>
      <c r="M393">
        <v>5.2750593548354097E-3</v>
      </c>
      <c r="N393">
        <f>(Table2[[#This Row],[1W Return vs Nifty]]-AVERAGE(Table2[1W Return vs Nifty]))/_xlfn.STDEV.P(Table2[1W Return vs Nifty])</f>
        <v>-0.59717523272741257</v>
      </c>
      <c r="O393">
        <v>855.86</v>
      </c>
      <c r="P393">
        <v>772.71753961156901</v>
      </c>
      <c r="Q393">
        <v>630.15057082793396</v>
      </c>
      <c r="R393">
        <v>73.0870236921279</v>
      </c>
      <c r="S393" s="1">
        <f>(Table2[[#This Row],[Close Price]]-Table2[[#This Row],[20D EMA]])/Table2[[#This Row],[20D EMA]]</f>
        <v>9.8135209029514184E-2</v>
      </c>
      <c r="T393" s="1">
        <f>(Table2[[#This Row],[Close Price]]-Table2[[#This Row],[50D EMA]])/Table2[[#This Row],[50D EMA]]</f>
        <v>0.21629179075247268</v>
      </c>
      <c r="U393" s="1">
        <f>(Table2[[#This Row],[Close Price]]-Table2[[#This Row],[200D EMA]])/Table2[[#This Row],[200D EMA]]</f>
        <v>0.49146893379016104</v>
      </c>
      <c r="V393">
        <v>0.93988502840134303</v>
      </c>
      <c r="W393">
        <v>902.6</v>
      </c>
      <c r="X393">
        <v>942</v>
      </c>
      <c r="Y393">
        <v>882.2</v>
      </c>
      <c r="Z393">
        <v>942</v>
      </c>
      <c r="AA393">
        <v>882.2</v>
      </c>
      <c r="AB393">
        <v>942</v>
      </c>
      <c r="AC393" s="1">
        <f>(Table2[[#This Row],[Close Price]]/Table2[[#This Row],[Day Low]])-1</f>
        <v>4.1269665411034717E-2</v>
      </c>
      <c r="AD393" s="1">
        <f>(Table2[[#This Row],[Day High]]/Table2[[#This Row],[Close Price]])-1</f>
        <v>2.2875990849602346E-3</v>
      </c>
      <c r="AE393" s="1">
        <f>(Table2[[#This Row],[Close Price]]/Table2[[#This Row],[Current Week Low]])-1</f>
        <v>6.5347993652232983E-2</v>
      </c>
      <c r="AF393" s="1">
        <f>(Table2[[#This Row],[Current Week High]]/Table2[[#This Row],[Close Price]])-1</f>
        <v>2.2875990849602346E-3</v>
      </c>
      <c r="AG393" s="1">
        <f>(Table2[[#This Row],[Close Price]]/Table2[[#This Row],[Current Month Low]])-1</f>
        <v>6.5347993652232983E-2</v>
      </c>
      <c r="AH393" s="1">
        <f>(Table2[[#This Row],[Current Month High]]/Table2[[#This Row],[Close Price]])-1</f>
        <v>2.2875990849602346E-3</v>
      </c>
      <c r="AI393">
        <v>1.07995956801616</v>
      </c>
      <c r="AJ393">
        <v>203.17741935483801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0.42</v>
      </c>
      <c r="AM393" t="s">
        <v>3219</v>
      </c>
      <c r="AN393">
        <v>22.2</v>
      </c>
      <c r="AO393" t="s">
        <v>3219</v>
      </c>
      <c r="AP393">
        <v>-2.7437515153249999E-2</v>
      </c>
      <c r="AQ393">
        <f>(Table2[[#This Row],[Sharpe Ratio]]-AVERAGE(Table2[Sharpe Ratio]))/_xlfn.STDEV.P(Table2[Sharpe Ratio])</f>
        <v>-1.0044039865122005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3.8859071756722621</v>
      </c>
      <c r="AS393">
        <f>_xlfn.RANK.AVG(Table2[[#This Row],[1Y Return vs Nifty Z-Score]],Table2[1Y Return vs Nifty Z-Score])</f>
        <v>537</v>
      </c>
      <c r="AT393">
        <f>_xlfn.RANK.AVG(Table2[[#This Row],[6M Return vs Nifty Z-Score]],Table2[6M Return vs Nifty Z-Score])</f>
        <v>6</v>
      </c>
      <c r="AU393">
        <f>_xlfn.RANK.AVG(Table2[[#This Row],[Sharpe Ratio Z-Score]],Table2[Sharpe Ratio Z-Score])</f>
        <v>624</v>
      </c>
      <c r="AV393">
        <f>(Table2[[#This Row],[Rank 1Y]]+Table2[[#This Row],[Rank 6M]]+Table2[[#This Row],[Rank Sharpe]])/3</f>
        <v>389</v>
      </c>
    </row>
    <row r="394" spans="1:48" x14ac:dyDescent="0.3">
      <c r="A394" t="s">
        <v>339</v>
      </c>
      <c r="B394" t="s">
        <v>340</v>
      </c>
      <c r="C394" t="s">
        <v>3173</v>
      </c>
      <c r="D394" t="s">
        <v>54</v>
      </c>
      <c r="E394">
        <v>78197.136688979997</v>
      </c>
      <c r="F394">
        <v>1947.8</v>
      </c>
      <c r="G394">
        <v>13.6695866586733</v>
      </c>
      <c r="H394">
        <f>(Table2[[#This Row],[1Y Return vs Nifty]]-AVERAGE(Table2[1Y Return vs Nifty]))/_xlfn.STDEV.P(Table2[1Y Return vs Nifty])</f>
        <v>-0.10621174789007119</v>
      </c>
      <c r="I394">
        <v>-2.3385985502044999</v>
      </c>
      <c r="J394">
        <f>(Table2[[#This Row],[1M Return vs Nifty]]-AVERAGE(Table2[1M Return vs Nifty]))/_xlfn.STDEV.P(Table2[1M Return vs Nifty])</f>
        <v>-0.13978230527668625</v>
      </c>
      <c r="K394">
        <v>6.4824092502520401</v>
      </c>
      <c r="L394">
        <f>(Table2[[#This Row],[6M Return vs Nifty]]-AVERAGE(Table2[6M Return vs Nifty]))/_xlfn.STDEV.P(Table2[6M Return vs Nifty])</f>
        <v>-0.11624319544999694</v>
      </c>
      <c r="M394">
        <v>-1.2079728771287299</v>
      </c>
      <c r="N394">
        <f>(Table2[[#This Row],[1W Return vs Nifty]]-AVERAGE(Table2[1W Return vs Nifty]))/_xlfn.STDEV.P(Table2[1W Return vs Nifty])</f>
        <v>-0.84188166327376268</v>
      </c>
      <c r="O394">
        <v>1910.56</v>
      </c>
      <c r="P394">
        <v>1911.9340547592999</v>
      </c>
      <c r="Q394">
        <v>1770.16154158976</v>
      </c>
      <c r="R394">
        <v>64.731381174662701</v>
      </c>
      <c r="S394" s="1">
        <f>(Table2[[#This Row],[Close Price]]-Table2[[#This Row],[20D EMA]])/Table2[[#This Row],[20D EMA]]</f>
        <v>1.9491667364542338E-2</v>
      </c>
      <c r="T394" s="1">
        <f>(Table2[[#This Row],[Close Price]]-Table2[[#This Row],[50D EMA]])/Table2[[#This Row],[50D EMA]]</f>
        <v>1.8758986562021015E-2</v>
      </c>
      <c r="U394" s="1">
        <f>(Table2[[#This Row],[Close Price]]-Table2[[#This Row],[200D EMA]])/Table2[[#This Row],[200D EMA]]</f>
        <v>0.1003515522378286</v>
      </c>
      <c r="V394">
        <v>0.99062768313655802</v>
      </c>
      <c r="W394">
        <v>1924.75</v>
      </c>
      <c r="X394">
        <v>1953.8</v>
      </c>
      <c r="Y394">
        <v>1910.1</v>
      </c>
      <c r="Z394">
        <v>1953.8</v>
      </c>
      <c r="AA394">
        <v>1910.1</v>
      </c>
      <c r="AB394">
        <v>1953.8</v>
      </c>
      <c r="AC394" s="1">
        <f>(Table2[[#This Row],[Close Price]]/Table2[[#This Row],[Day Low]])-1</f>
        <v>1.1975581244317413E-2</v>
      </c>
      <c r="AD394" s="1">
        <f>(Table2[[#This Row],[Day High]]/Table2[[#This Row],[Close Price]])-1</f>
        <v>3.0803983981928518E-3</v>
      </c>
      <c r="AE394" s="1">
        <f>(Table2[[#This Row],[Close Price]]/Table2[[#This Row],[Current Week Low]])-1</f>
        <v>1.9737186534736439E-2</v>
      </c>
      <c r="AF394" s="1">
        <f>(Table2[[#This Row],[Current Week High]]/Table2[[#This Row],[Close Price]])-1</f>
        <v>3.0803983981928518E-3</v>
      </c>
      <c r="AG394" s="1">
        <f>(Table2[[#This Row],[Close Price]]/Table2[[#This Row],[Current Month Low]])-1</f>
        <v>1.9737186534736439E-2</v>
      </c>
      <c r="AH394" s="1">
        <f>(Table2[[#This Row],[Current Month High]]/Table2[[#This Row],[Close Price]])-1</f>
        <v>3.0803983981928518E-3</v>
      </c>
      <c r="AI394">
        <v>6.7229695040558601</v>
      </c>
      <c r="AJ394">
        <v>54.354544734130997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-0.06</v>
      </c>
      <c r="AM394" t="s">
        <v>3218</v>
      </c>
      <c r="AN394">
        <v>9.68</v>
      </c>
      <c r="AO394" t="s">
        <v>3219</v>
      </c>
      <c r="AP394">
        <v>2.3129984819609999E-3</v>
      </c>
      <c r="AQ394">
        <f>(Table2[[#This Row],[Sharpe Ratio]]-AVERAGE(Table2[Sharpe Ratio]))/_xlfn.STDEV.P(Table2[Sharpe Ratio])</f>
        <v>-0.6590838662081846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337</v>
      </c>
      <c r="AT394">
        <f>_xlfn.RANK.AVG(Table2[[#This Row],[6M Return vs Nifty Z-Score]],Table2[6M Return vs Nifty Z-Score])</f>
        <v>324</v>
      </c>
      <c r="AU394">
        <f>_xlfn.RANK.AVG(Table2[[#This Row],[Sharpe Ratio Z-Score]],Table2[Sharpe Ratio Z-Score])</f>
        <v>508</v>
      </c>
      <c r="AV394">
        <f>(Table2[[#This Row],[Rank 1Y]]+Table2[[#This Row],[Rank 6M]]+Table2[[#This Row],[Rank Sharpe]])/3</f>
        <v>389.66666666666669</v>
      </c>
    </row>
    <row r="395" spans="1:48" x14ac:dyDescent="0.3">
      <c r="A395" t="s">
        <v>264</v>
      </c>
      <c r="B395" t="s">
        <v>265</v>
      </c>
      <c r="C395" t="s">
        <v>3173</v>
      </c>
      <c r="D395" t="s">
        <v>34</v>
      </c>
      <c r="E395">
        <v>98534.484637379996</v>
      </c>
      <c r="F395">
        <v>108.63</v>
      </c>
      <c r="G395">
        <v>4.8300863795738902</v>
      </c>
      <c r="H395">
        <f>(Table2[[#This Row],[1Y Return vs Nifty]]-AVERAGE(Table2[1Y Return vs Nifty]))/_xlfn.STDEV.P(Table2[1Y Return vs Nifty])</f>
        <v>-0.27879588069508704</v>
      </c>
      <c r="I395">
        <v>-0.27451686585372498</v>
      </c>
      <c r="J395">
        <f>(Table2[[#This Row],[1M Return vs Nifty]]-AVERAGE(Table2[1M Return vs Nifty]))/_xlfn.STDEV.P(Table2[1M Return vs Nifty])</f>
        <v>8.2619994362886348E-2</v>
      </c>
      <c r="K395">
        <v>-12.913251079109999</v>
      </c>
      <c r="L395">
        <f>(Table2[[#This Row],[6M Return vs Nifty]]-AVERAGE(Table2[6M Return vs Nifty]))/_xlfn.STDEV.P(Table2[6M Return vs Nifty])</f>
        <v>-0.69039273675593682</v>
      </c>
      <c r="M395">
        <v>2.0438120448380599</v>
      </c>
      <c r="N395">
        <f>(Table2[[#This Row],[1W Return vs Nifty]]-AVERAGE(Table2[1W Return vs Nifty]))/_xlfn.STDEV.P(Table2[1W Return vs Nifty])</f>
        <v>-0.18601186351522525</v>
      </c>
      <c r="O395">
        <v>102.13</v>
      </c>
      <c r="P395">
        <v>103.290534916589</v>
      </c>
      <c r="Q395">
        <v>104.504290274402</v>
      </c>
      <c r="R395">
        <v>75.353860308136106</v>
      </c>
      <c r="S395" s="1">
        <f>(Table2[[#This Row],[Close Price]]-Table2[[#This Row],[20D EMA]])/Table2[[#This Row],[20D EMA]]</f>
        <v>6.3644374816410457E-2</v>
      </c>
      <c r="T395" s="1">
        <f>(Table2[[#This Row],[Close Price]]-Table2[[#This Row],[50D EMA]])/Table2[[#This Row],[50D EMA]]</f>
        <v>5.1693653128264065E-2</v>
      </c>
      <c r="U395" s="1">
        <f>(Table2[[#This Row],[Close Price]]-Table2[[#This Row],[200D EMA]])/Table2[[#This Row],[200D EMA]]</f>
        <v>3.9478855028486616E-2</v>
      </c>
      <c r="V395">
        <v>1.0538184964996</v>
      </c>
      <c r="W395">
        <v>105.57</v>
      </c>
      <c r="X395">
        <v>109.45</v>
      </c>
      <c r="Y395">
        <v>101.15</v>
      </c>
      <c r="Z395">
        <v>109.45</v>
      </c>
      <c r="AA395">
        <v>101.15</v>
      </c>
      <c r="AB395">
        <v>109.45</v>
      </c>
      <c r="AC395" s="1">
        <f>(Table2[[#This Row],[Close Price]]/Table2[[#This Row],[Day Low]])-1</f>
        <v>2.898550724637694E-2</v>
      </c>
      <c r="AD395" s="1">
        <f>(Table2[[#This Row],[Day High]]/Table2[[#This Row],[Close Price]])-1</f>
        <v>7.5485593298352249E-3</v>
      </c>
      <c r="AE395" s="1">
        <f>(Table2[[#This Row],[Close Price]]/Table2[[#This Row],[Current Week Low]])-1</f>
        <v>7.3949579831932732E-2</v>
      </c>
      <c r="AF395" s="1">
        <f>(Table2[[#This Row],[Current Week High]]/Table2[[#This Row],[Close Price]])-1</f>
        <v>7.5485593298352249E-3</v>
      </c>
      <c r="AG395" s="1">
        <f>(Table2[[#This Row],[Close Price]]/Table2[[#This Row],[Current Month Low]])-1</f>
        <v>7.3949579831932732E-2</v>
      </c>
      <c r="AH395" s="1">
        <f>(Table2[[#This Row],[Current Month High]]/Table2[[#This Row],[Close Price]])-1</f>
        <v>7.5485593298352249E-3</v>
      </c>
      <c r="AI395">
        <v>18.6596704409463</v>
      </c>
      <c r="AJ395">
        <v>31.370177772402901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0</v>
      </c>
      <c r="AM395" t="s">
        <v>3220</v>
      </c>
      <c r="AN395">
        <v>11.43</v>
      </c>
      <c r="AO395" t="s">
        <v>3219</v>
      </c>
      <c r="AP395">
        <v>0.11130500476503299</v>
      </c>
      <c r="AQ395">
        <f>(Table2[[#This Row],[Sharpe Ratio]]-AVERAGE(Table2[Sharpe Ratio]))/_xlfn.STDEV.P(Table2[Sharpe Ratio])</f>
        <v>0.60600799685468854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402</v>
      </c>
      <c r="AT395">
        <f>_xlfn.RANK.AVG(Table2[[#This Row],[6M Return vs Nifty Z-Score]],Table2[6M Return vs Nifty Z-Score])</f>
        <v>579</v>
      </c>
      <c r="AU395">
        <f>_xlfn.RANK.AVG(Table2[[#This Row],[Sharpe Ratio Z-Score]],Table2[Sharpe Ratio Z-Score])</f>
        <v>192</v>
      </c>
      <c r="AV395">
        <f>(Table2[[#This Row],[Rank 1Y]]+Table2[[#This Row],[Rank 6M]]+Table2[[#This Row],[Rank Sharpe]])/3</f>
        <v>391</v>
      </c>
    </row>
    <row r="396" spans="1:48" x14ac:dyDescent="0.3">
      <c r="A396" t="s">
        <v>30</v>
      </c>
      <c r="B396" t="s">
        <v>31</v>
      </c>
      <c r="C396" t="s">
        <v>3172</v>
      </c>
      <c r="D396" t="s">
        <v>21</v>
      </c>
      <c r="E396">
        <v>782529.17482657498</v>
      </c>
      <c r="F396">
        <v>1889.25</v>
      </c>
      <c r="G396">
        <v>10.9352489833795</v>
      </c>
      <c r="H396">
        <f>(Table2[[#This Row],[1Y Return vs Nifty]]-AVERAGE(Table2[1Y Return vs Nifty]))/_xlfn.STDEV.P(Table2[1Y Return vs Nifty])</f>
        <v>-0.15959749160710651</v>
      </c>
      <c r="I396">
        <v>6.96172372602717</v>
      </c>
      <c r="J396">
        <f>(Table2[[#This Row],[1M Return vs Nifty]]-AVERAGE(Table2[1M Return vs Nifty]))/_xlfn.STDEV.P(Table2[1M Return vs Nifty])</f>
        <v>0.8623161471756231</v>
      </c>
      <c r="K396">
        <v>23.7586501695815</v>
      </c>
      <c r="L396">
        <f>(Table2[[#This Row],[6M Return vs Nifty]]-AVERAGE(Table2[6M Return vs Nifty]))/_xlfn.STDEV.P(Table2[6M Return vs Nifty])</f>
        <v>0.39516737943555424</v>
      </c>
      <c r="M396">
        <v>-3.1515506656074499</v>
      </c>
      <c r="N396">
        <f>(Table2[[#This Row],[1W Return vs Nifty]]-AVERAGE(Table2[1W Return vs Nifty]))/_xlfn.STDEV.P(Table2[1W Return vs Nifty])</f>
        <v>-1.2338922068781277</v>
      </c>
      <c r="O396">
        <v>1868.88</v>
      </c>
      <c r="P396">
        <v>1862.71963838699</v>
      </c>
      <c r="Q396">
        <v>1735.9540700479999</v>
      </c>
      <c r="R396">
        <v>56.063497401012803</v>
      </c>
      <c r="S396" s="1">
        <f>(Table2[[#This Row],[Close Price]]-Table2[[#This Row],[20D EMA]])/Table2[[#This Row],[20D EMA]]</f>
        <v>1.0899576216771484E-2</v>
      </c>
      <c r="T396" s="1">
        <f>(Table2[[#This Row],[Close Price]]-Table2[[#This Row],[50D EMA]])/Table2[[#This Row],[50D EMA]]</f>
        <v>1.4242809849787038E-2</v>
      </c>
      <c r="U396" s="1">
        <f>(Table2[[#This Row],[Close Price]]-Table2[[#This Row],[200D EMA]])/Table2[[#This Row],[200D EMA]]</f>
        <v>8.8306443469302928E-2</v>
      </c>
      <c r="V396">
        <v>1.03509868210206</v>
      </c>
      <c r="W396">
        <v>1875</v>
      </c>
      <c r="X396">
        <v>1913.95</v>
      </c>
      <c r="Y396">
        <v>1835.2</v>
      </c>
      <c r="Z396">
        <v>1913.95</v>
      </c>
      <c r="AA396">
        <v>1835.2</v>
      </c>
      <c r="AB396">
        <v>1913.95</v>
      </c>
      <c r="AC396" s="1">
        <f>(Table2[[#This Row],[Close Price]]/Table2[[#This Row],[Day Low]])-1</f>
        <v>7.6000000000000512E-3</v>
      </c>
      <c r="AD396" s="1">
        <f>(Table2[[#This Row],[Day High]]/Table2[[#This Row],[Close Price]])-1</f>
        <v>1.3073971152573804E-2</v>
      </c>
      <c r="AE396" s="1">
        <f>(Table2[[#This Row],[Close Price]]/Table2[[#This Row],[Current Week Low]])-1</f>
        <v>2.9451830863121087E-2</v>
      </c>
      <c r="AF396" s="1">
        <f>(Table2[[#This Row],[Current Week High]]/Table2[[#This Row],[Close Price]])-1</f>
        <v>1.3073971152573804E-2</v>
      </c>
      <c r="AG396" s="1">
        <f>(Table2[[#This Row],[Close Price]]/Table2[[#This Row],[Current Month Low]])-1</f>
        <v>2.9451830863121087E-2</v>
      </c>
      <c r="AH396" s="1">
        <f>(Table2[[#This Row],[Current Month High]]/Table2[[#This Row],[Close Price]])-1</f>
        <v>1.3073971152573804E-2</v>
      </c>
      <c r="AI396">
        <v>5.4095540558422597</v>
      </c>
      <c r="AJ396">
        <v>39.084183016159301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-0.04</v>
      </c>
      <c r="AM396" t="s">
        <v>3218</v>
      </c>
      <c r="AN396">
        <v>1.32</v>
      </c>
      <c r="AO396" t="s">
        <v>3219</v>
      </c>
      <c r="AP396">
        <v>-3.8113294353016997E-2</v>
      </c>
      <c r="AQ396">
        <f>(Table2[[#This Row],[Sharpe Ratio]]-AVERAGE(Table2[Sharpe Ratio]))/_xlfn.STDEV.P(Table2[Sharpe Ratio])</f>
        <v>-1.1283198759252644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-1.2643260477993215</v>
      </c>
      <c r="AS396">
        <f>_xlfn.RANK.AVG(Table2[[#This Row],[1Y Return vs Nifty Z-Score]],Table2[1Y Return vs Nifty Z-Score])</f>
        <v>356</v>
      </c>
      <c r="AT396">
        <f>_xlfn.RANK.AVG(Table2[[#This Row],[6M Return vs Nifty Z-Score]],Table2[6M Return vs Nifty Z-Score])</f>
        <v>174</v>
      </c>
      <c r="AU396">
        <f>_xlfn.RANK.AVG(Table2[[#This Row],[Sharpe Ratio Z-Score]],Table2[Sharpe Ratio Z-Score])</f>
        <v>644</v>
      </c>
      <c r="AV396">
        <f>(Table2[[#This Row],[Rank 1Y]]+Table2[[#This Row],[Rank 6M]]+Table2[[#This Row],[Rank Sharpe]])/3</f>
        <v>391.33333333333331</v>
      </c>
    </row>
    <row r="397" spans="1:48" x14ac:dyDescent="0.3">
      <c r="A397" t="s">
        <v>1004</v>
      </c>
      <c r="B397" t="s">
        <v>1005</v>
      </c>
      <c r="C397" t="s">
        <v>3177</v>
      </c>
      <c r="D397" t="s">
        <v>51</v>
      </c>
      <c r="E397">
        <v>14532.55278822</v>
      </c>
      <c r="F397">
        <v>6310.1</v>
      </c>
      <c r="G397">
        <v>7.1004399004861298</v>
      </c>
      <c r="H397">
        <f>(Table2[[#This Row],[1Y Return vs Nifty]]-AVERAGE(Table2[1Y Return vs Nifty]))/_xlfn.STDEV.P(Table2[1Y Return vs Nifty])</f>
        <v>-0.23446905438184959</v>
      </c>
      <c r="I397">
        <v>-8.1855551301466605</v>
      </c>
      <c r="J397">
        <f>(Table2[[#This Row],[1M Return vs Nifty]]-AVERAGE(Table2[1M Return vs Nifty]))/_xlfn.STDEV.P(Table2[1M Return vs Nifty])</f>
        <v>-0.7697847897378961</v>
      </c>
      <c r="K397">
        <v>5.6701450590270497</v>
      </c>
      <c r="L397">
        <f>(Table2[[#This Row],[6M Return vs Nifty]]-AVERAGE(Table2[6M Return vs Nifty]))/_xlfn.STDEV.P(Table2[6M Return vs Nifty])</f>
        <v>-0.14028780671311902</v>
      </c>
      <c r="M397">
        <v>1.7826492393648801</v>
      </c>
      <c r="N397">
        <f>(Table2[[#This Row],[1W Return vs Nifty]]-AVERAGE(Table2[1W Return vs Nifty]))/_xlfn.STDEV.P(Table2[1W Return vs Nifty])</f>
        <v>-0.23868717908513418</v>
      </c>
      <c r="O397">
        <v>6335.72</v>
      </c>
      <c r="P397">
        <v>6507.54476999697</v>
      </c>
      <c r="Q397">
        <v>6182.6209487901797</v>
      </c>
      <c r="R397">
        <v>51.4381156073093</v>
      </c>
      <c r="S397" s="1">
        <f>(Table2[[#This Row],[Close Price]]-Table2[[#This Row],[20D EMA]])/Table2[[#This Row],[20D EMA]]</f>
        <v>-4.0437393066612617E-3</v>
      </c>
      <c r="T397" s="1">
        <f>(Table2[[#This Row],[Close Price]]-Table2[[#This Row],[50D EMA]])/Table2[[#This Row],[50D EMA]]</f>
        <v>-3.0340900750662304E-2</v>
      </c>
      <c r="U397" s="1">
        <f>(Table2[[#This Row],[Close Price]]-Table2[[#This Row],[200D EMA]])/Table2[[#This Row],[200D EMA]]</f>
        <v>2.0618933663524349E-2</v>
      </c>
      <c r="V397">
        <v>0.862012018875566</v>
      </c>
      <c r="W397">
        <v>6297.4</v>
      </c>
      <c r="X397">
        <v>6421.9</v>
      </c>
      <c r="Y397">
        <v>6297.4</v>
      </c>
      <c r="Z397">
        <v>6500</v>
      </c>
      <c r="AA397">
        <v>6297.4</v>
      </c>
      <c r="AB397">
        <v>6500</v>
      </c>
      <c r="AC397" s="1">
        <f>(Table2[[#This Row],[Close Price]]/Table2[[#This Row],[Day Low]])-1</f>
        <v>2.0167053069521934E-3</v>
      </c>
      <c r="AD397" s="1">
        <f>(Table2[[#This Row],[Day High]]/Table2[[#This Row],[Close Price]])-1</f>
        <v>1.77176272959223E-2</v>
      </c>
      <c r="AE397" s="1">
        <f>(Table2[[#This Row],[Close Price]]/Table2[[#This Row],[Current Week Low]])-1</f>
        <v>2.0167053069521934E-3</v>
      </c>
      <c r="AF397" s="1">
        <f>(Table2[[#This Row],[Current Week High]]/Table2[[#This Row],[Close Price]])-1</f>
        <v>3.0094610228047047E-2</v>
      </c>
      <c r="AG397" s="1">
        <f>(Table2[[#This Row],[Close Price]]/Table2[[#This Row],[Current Month Low]])-1</f>
        <v>2.0167053069521934E-3</v>
      </c>
      <c r="AH397" s="1">
        <f>(Table2[[#This Row],[Current Month High]]/Table2[[#This Row],[Close Price]])-1</f>
        <v>3.0094610228047047E-2</v>
      </c>
      <c r="AI397">
        <v>20.441831349740799</v>
      </c>
      <c r="AJ397">
        <v>34.427691094825597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-0.08</v>
      </c>
      <c r="AM397" t="s">
        <v>3218</v>
      </c>
      <c r="AN397">
        <v>2.12</v>
      </c>
      <c r="AO397" t="s">
        <v>3219</v>
      </c>
      <c r="AP397">
        <v>2.3031219131618E-2</v>
      </c>
      <c r="AQ397">
        <f>(Table2[[#This Row],[Sharpe Ratio]]-AVERAGE(Table2[Sharpe Ratio]))/_xlfn.STDEV.P(Table2[Sharpe Ratio])</f>
        <v>-0.4186033644276323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383</v>
      </c>
      <c r="AT397">
        <f>_xlfn.RANK.AVG(Table2[[#This Row],[6M Return vs Nifty Z-Score]],Table2[6M Return vs Nifty Z-Score])</f>
        <v>341</v>
      </c>
      <c r="AU397">
        <f>_xlfn.RANK.AVG(Table2[[#This Row],[Sharpe Ratio Z-Score]],Table2[Sharpe Ratio Z-Score])</f>
        <v>450</v>
      </c>
      <c r="AV397">
        <f>(Table2[[#This Row],[Rank 1Y]]+Table2[[#This Row],[Rank 6M]]+Table2[[#This Row],[Rank Sharpe]])/3</f>
        <v>391.33333333333331</v>
      </c>
    </row>
    <row r="398" spans="1:48" x14ac:dyDescent="0.3">
      <c r="A398" t="s">
        <v>109</v>
      </c>
      <c r="B398" t="s">
        <v>110</v>
      </c>
      <c r="C398" t="s">
        <v>3183</v>
      </c>
      <c r="D398" t="s">
        <v>111</v>
      </c>
      <c r="E398">
        <v>242701.25377666001</v>
      </c>
      <c r="F398">
        <v>994.85</v>
      </c>
      <c r="G398">
        <v>3.5886603522588998</v>
      </c>
      <c r="H398">
        <f>(Table2[[#This Row],[1Y Return vs Nifty]]-AVERAGE(Table2[1Y Return vs Nifty]))/_xlfn.STDEV.P(Table2[1Y Return vs Nifty])</f>
        <v>-0.30303372532441736</v>
      </c>
      <c r="I398">
        <v>1.6801253630099</v>
      </c>
      <c r="J398">
        <f>(Table2[[#This Row],[1M Return vs Nifty]]-AVERAGE(Table2[1M Return vs Nifty]))/_xlfn.STDEV.P(Table2[1M Return vs Nifty])</f>
        <v>0.29323032532400017</v>
      </c>
      <c r="K398">
        <v>6.3716133641316697</v>
      </c>
      <c r="L398">
        <f>(Table2[[#This Row],[6M Return vs Nifty]]-AVERAGE(Table2[6M Return vs Nifty]))/_xlfn.STDEV.P(Table2[6M Return vs Nifty])</f>
        <v>-0.11952297072520605</v>
      </c>
      <c r="M398">
        <v>3.3460911066361998</v>
      </c>
      <c r="N398">
        <f>(Table2[[#This Row],[1W Return vs Nifty]]-AVERAGE(Table2[1W Return vs Nifty]))/_xlfn.STDEV.P(Table2[1W Return vs Nifty])</f>
        <v>7.6651728323646404E-2</v>
      </c>
      <c r="O398">
        <v>972.03</v>
      </c>
      <c r="P398">
        <v>968.57816803276899</v>
      </c>
      <c r="Q398">
        <v>917.38510894286901</v>
      </c>
      <c r="R398">
        <v>63.002607437520403</v>
      </c>
      <c r="S398" s="1">
        <f>(Table2[[#This Row],[Close Price]]-Table2[[#This Row],[20D EMA]])/Table2[[#This Row],[20D EMA]]</f>
        <v>2.3476641667438299E-2</v>
      </c>
      <c r="T398" s="1">
        <f>(Table2[[#This Row],[Close Price]]-Table2[[#This Row],[50D EMA]])/Table2[[#This Row],[50D EMA]]</f>
        <v>2.7124121557055587E-2</v>
      </c>
      <c r="U398" s="1">
        <f>(Table2[[#This Row],[Close Price]]-Table2[[#This Row],[200D EMA]])/Table2[[#This Row],[200D EMA]]</f>
        <v>8.4440972828081093E-2</v>
      </c>
      <c r="V398">
        <v>0.85976606806993805</v>
      </c>
      <c r="W398">
        <v>985.35</v>
      </c>
      <c r="X398">
        <v>1003</v>
      </c>
      <c r="Y398">
        <v>961.75</v>
      </c>
      <c r="Z398">
        <v>1015.5</v>
      </c>
      <c r="AA398">
        <v>961.75</v>
      </c>
      <c r="AB398">
        <v>1015.5</v>
      </c>
      <c r="AC398" s="1">
        <f>(Table2[[#This Row],[Close Price]]/Table2[[#This Row],[Day Low]])-1</f>
        <v>9.6412442279392163E-3</v>
      </c>
      <c r="AD398" s="1">
        <f>(Table2[[#This Row],[Day High]]/Table2[[#This Row],[Close Price]])-1</f>
        <v>8.1921897773533647E-3</v>
      </c>
      <c r="AE398" s="1">
        <f>(Table2[[#This Row],[Close Price]]/Table2[[#This Row],[Current Week Low]])-1</f>
        <v>3.4416428385755093E-2</v>
      </c>
      <c r="AF398" s="1">
        <f>(Table2[[#This Row],[Current Week High]]/Table2[[#This Row],[Close Price]])-1</f>
        <v>2.075689802482783E-2</v>
      </c>
      <c r="AG398" s="1">
        <f>(Table2[[#This Row],[Close Price]]/Table2[[#This Row],[Current Month Low]])-1</f>
        <v>3.4416428385755093E-2</v>
      </c>
      <c r="AH398" s="1">
        <f>(Table2[[#This Row],[Current Month High]]/Table2[[#This Row],[Close Price]])-1</f>
        <v>2.075689802482783E-2</v>
      </c>
      <c r="AI398">
        <v>6.8502789365231003</v>
      </c>
      <c r="AJ398">
        <v>30.600590744994999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0.06</v>
      </c>
      <c r="AM398" t="s">
        <v>3219</v>
      </c>
      <c r="AN398">
        <v>5.94</v>
      </c>
      <c r="AO398" t="s">
        <v>3219</v>
      </c>
      <c r="AP398">
        <v>2.8744719532835E-2</v>
      </c>
      <c r="AQ398">
        <f>(Table2[[#This Row],[Sharpe Ratio]]-AVERAGE(Table2[Sharpe Ratio]))/_xlfn.STDEV.P(Table2[Sharpe Ratio])</f>
        <v>-0.35228563055260487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-0.40496027295458176</v>
      </c>
      <c r="AS398">
        <f>_xlfn.RANK.AVG(Table2[[#This Row],[1Y Return vs Nifty Z-Score]],Table2[1Y Return vs Nifty Z-Score])</f>
        <v>413</v>
      </c>
      <c r="AT398">
        <f>_xlfn.RANK.AVG(Table2[[#This Row],[6M Return vs Nifty Z-Score]],Table2[6M Return vs Nifty Z-Score])</f>
        <v>328</v>
      </c>
      <c r="AU398">
        <f>_xlfn.RANK.AVG(Table2[[#This Row],[Sharpe Ratio Z-Score]],Table2[Sharpe Ratio Z-Score])</f>
        <v>434</v>
      </c>
      <c r="AV398">
        <f>(Table2[[#This Row],[Rank 1Y]]+Table2[[#This Row],[Rank 6M]]+Table2[[#This Row],[Rank Sharpe]])/3</f>
        <v>391.66666666666669</v>
      </c>
    </row>
    <row r="399" spans="1:48" x14ac:dyDescent="0.3">
      <c r="A399" t="s">
        <v>92</v>
      </c>
      <c r="B399" t="s">
        <v>93</v>
      </c>
      <c r="C399" t="s">
        <v>3184</v>
      </c>
      <c r="D399" t="s">
        <v>94</v>
      </c>
      <c r="E399">
        <v>274240.43976247503</v>
      </c>
      <c r="F399">
        <v>1269.55</v>
      </c>
      <c r="G399">
        <v>28.386829889875099</v>
      </c>
      <c r="H399">
        <f>(Table2[[#This Row],[1Y Return vs Nifty]]-AVERAGE(Table2[1Y Return vs Nifty]))/_xlfn.STDEV.P(Table2[1Y Return vs Nifty])</f>
        <v>0.18113058823079256</v>
      </c>
      <c r="I399">
        <v>-8.6208509837692002</v>
      </c>
      <c r="J399">
        <f>(Table2[[#This Row],[1M Return vs Nifty]]-AVERAGE(Table2[1M Return vs Nifty]))/_xlfn.STDEV.P(Table2[1M Return vs Nifty])</f>
        <v>-0.81668739034872118</v>
      </c>
      <c r="K399">
        <v>-10.1532602243432</v>
      </c>
      <c r="L399">
        <f>(Table2[[#This Row],[6M Return vs Nifty]]-AVERAGE(Table2[6M Return vs Nifty]))/_xlfn.STDEV.P(Table2[6M Return vs Nifty])</f>
        <v>-0.60869160070984751</v>
      </c>
      <c r="M399">
        <v>15.322310158035201</v>
      </c>
      <c r="N399">
        <f>(Table2[[#This Row],[1W Return vs Nifty]]-AVERAGE(Table2[1W Return vs Nifty]))/_xlfn.STDEV.P(Table2[1W Return vs Nifty])</f>
        <v>2.4921990598964157</v>
      </c>
      <c r="O399">
        <v>1252.44</v>
      </c>
      <c r="P399">
        <v>1320.0260427711301</v>
      </c>
      <c r="Q399">
        <v>1322.18221750363</v>
      </c>
      <c r="R399">
        <v>56.6483174748548</v>
      </c>
      <c r="S399" s="1">
        <f>(Table2[[#This Row],[Close Price]]-Table2[[#This Row],[20D EMA]])/Table2[[#This Row],[20D EMA]]</f>
        <v>1.3661333077831992E-2</v>
      </c>
      <c r="T399" s="1">
        <f>(Table2[[#This Row],[Close Price]]-Table2[[#This Row],[50D EMA]])/Table2[[#This Row],[50D EMA]]</f>
        <v>-3.8238671916779585E-2</v>
      </c>
      <c r="U399" s="1">
        <f>(Table2[[#This Row],[Close Price]]-Table2[[#This Row],[200D EMA]])/Table2[[#This Row],[200D EMA]]</f>
        <v>-3.9807083174211229E-2</v>
      </c>
      <c r="V399">
        <v>3.5533812111899601</v>
      </c>
      <c r="W399">
        <v>1262</v>
      </c>
      <c r="X399">
        <v>1301</v>
      </c>
      <c r="Y399">
        <v>1189.4000000000001</v>
      </c>
      <c r="Z399">
        <v>1309.5</v>
      </c>
      <c r="AA399">
        <v>1189.4000000000001</v>
      </c>
      <c r="AB399">
        <v>1309.5</v>
      </c>
      <c r="AC399" s="1">
        <f>(Table2[[#This Row],[Close Price]]/Table2[[#This Row],[Day Low]])-1</f>
        <v>5.9825673534072976E-3</v>
      </c>
      <c r="AD399" s="1">
        <f>(Table2[[#This Row],[Day High]]/Table2[[#This Row],[Close Price]])-1</f>
        <v>2.477255720530902E-2</v>
      </c>
      <c r="AE399" s="1">
        <f>(Table2[[#This Row],[Close Price]]/Table2[[#This Row],[Current Week Low]])-1</f>
        <v>6.7386917773667232E-2</v>
      </c>
      <c r="AF399" s="1">
        <f>(Table2[[#This Row],[Current Week High]]/Table2[[#This Row],[Close Price]])-1</f>
        <v>3.1467842936473644E-2</v>
      </c>
      <c r="AG399" s="1">
        <f>(Table2[[#This Row],[Close Price]]/Table2[[#This Row],[Current Month Low]])-1</f>
        <v>6.7386917773667232E-2</v>
      </c>
      <c r="AH399" s="1">
        <f>(Table2[[#This Row],[Current Month High]]/Table2[[#This Row],[Close Price]])-1</f>
        <v>3.1467842936473644E-2</v>
      </c>
      <c r="AI399">
        <v>27.714544523650101</v>
      </c>
      <c r="AJ399">
        <v>47.880023296447199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-0.08</v>
      </c>
      <c r="AM399" t="s">
        <v>3218</v>
      </c>
      <c r="AN399">
        <v>0.4</v>
      </c>
      <c r="AO399" t="s">
        <v>3219</v>
      </c>
      <c r="AP399">
        <v>5.0518473937146001E-2</v>
      </c>
      <c r="AQ399">
        <f>(Table2[[#This Row],[Sharpe Ratio]]-AVERAGE(Table2[Sharpe Ratio]))/_xlfn.STDEV.P(Table2[Sharpe Ratio])</f>
        <v>-9.955333884965363E-2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250</v>
      </c>
      <c r="AT399">
        <f>_xlfn.RANK.AVG(Table2[[#This Row],[6M Return vs Nifty Z-Score]],Table2[6M Return vs Nifty Z-Score])</f>
        <v>548</v>
      </c>
      <c r="AU399">
        <f>_xlfn.RANK.AVG(Table2[[#This Row],[Sharpe Ratio Z-Score]],Table2[Sharpe Ratio Z-Score])</f>
        <v>379</v>
      </c>
      <c r="AV399">
        <f>(Table2[[#This Row],[Rank 1Y]]+Table2[[#This Row],[Rank 6M]]+Table2[[#This Row],[Rank Sharpe]])/3</f>
        <v>392.33333333333331</v>
      </c>
    </row>
    <row r="400" spans="1:48" x14ac:dyDescent="0.3">
      <c r="A400" t="s">
        <v>588</v>
      </c>
      <c r="B400" t="s">
        <v>589</v>
      </c>
      <c r="C400" t="s">
        <v>3176</v>
      </c>
      <c r="D400" t="s">
        <v>46</v>
      </c>
      <c r="E400">
        <v>34084.116000000002</v>
      </c>
      <c r="F400">
        <v>56.44</v>
      </c>
      <c r="G400">
        <v>27.140452540090301</v>
      </c>
      <c r="H400">
        <f>(Table2[[#This Row],[1Y Return vs Nifty]]-AVERAGE(Table2[1Y Return vs Nifty]))/_xlfn.STDEV.P(Table2[1Y Return vs Nifty])</f>
        <v>0.15679607301288723</v>
      </c>
      <c r="I400">
        <v>1.5300909423959901</v>
      </c>
      <c r="J400">
        <f>(Table2[[#This Row],[1M Return vs Nifty]]-AVERAGE(Table2[1M Return vs Nifty]))/_xlfn.STDEV.P(Table2[1M Return vs Nifty])</f>
        <v>0.27706429835781454</v>
      </c>
      <c r="K400">
        <v>-25.700433656280801</v>
      </c>
      <c r="L400">
        <f>(Table2[[#This Row],[6M Return vs Nifty]]-AVERAGE(Table2[6M Return vs Nifty]))/_xlfn.STDEV.P(Table2[6M Return vs Nifty])</f>
        <v>-1.0689183907736883</v>
      </c>
      <c r="M400">
        <v>5.7908372260172696</v>
      </c>
      <c r="N400">
        <f>(Table2[[#This Row],[1W Return vs Nifty]]-AVERAGE(Table2[1W Return vs Nifty]))/_xlfn.STDEV.P(Table2[1W Return vs Nifty])</f>
        <v>0.56974557870324405</v>
      </c>
      <c r="O400">
        <v>52.46</v>
      </c>
      <c r="P400">
        <v>54.538757396403803</v>
      </c>
      <c r="Q400">
        <v>57.122162138769497</v>
      </c>
      <c r="R400">
        <v>77.596442410779702</v>
      </c>
      <c r="S400" s="1">
        <f>(Table2[[#This Row],[Close Price]]-Table2[[#This Row],[20D EMA]])/Table2[[#This Row],[20D EMA]]</f>
        <v>7.5867327487609548E-2</v>
      </c>
      <c r="T400" s="1">
        <f>(Table2[[#This Row],[Close Price]]-Table2[[#This Row],[50D EMA]])/Table2[[#This Row],[50D EMA]]</f>
        <v>3.4860394595670786E-2</v>
      </c>
      <c r="U400" s="1">
        <f>(Table2[[#This Row],[Close Price]]-Table2[[#This Row],[200D EMA]])/Table2[[#This Row],[200D EMA]]</f>
        <v>-1.1942162432722541E-2</v>
      </c>
      <c r="V400">
        <v>1.09673029665296</v>
      </c>
      <c r="W400">
        <v>54.92</v>
      </c>
      <c r="X400">
        <v>56.74</v>
      </c>
      <c r="Y400">
        <v>52.89</v>
      </c>
      <c r="Z400">
        <v>56.74</v>
      </c>
      <c r="AA400">
        <v>52.89</v>
      </c>
      <c r="AB400">
        <v>56.74</v>
      </c>
      <c r="AC400" s="1">
        <f>(Table2[[#This Row],[Close Price]]/Table2[[#This Row],[Day Low]])-1</f>
        <v>2.7676620538965802E-2</v>
      </c>
      <c r="AD400" s="1">
        <f>(Table2[[#This Row],[Day High]]/Table2[[#This Row],[Close Price]])-1</f>
        <v>5.3153791637137182E-3</v>
      </c>
      <c r="AE400" s="1">
        <f>(Table2[[#This Row],[Close Price]]/Table2[[#This Row],[Current Week Low]])-1</f>
        <v>6.7120438646246949E-2</v>
      </c>
      <c r="AF400" s="1">
        <f>(Table2[[#This Row],[Current Week High]]/Table2[[#This Row],[Close Price]])-1</f>
        <v>5.3153791637137182E-3</v>
      </c>
      <c r="AG400" s="1">
        <f>(Table2[[#This Row],[Close Price]]/Table2[[#This Row],[Current Month Low]])-1</f>
        <v>6.7120438646246949E-2</v>
      </c>
      <c r="AH400" s="1">
        <f>(Table2[[#This Row],[Current Month High]]/Table2[[#This Row],[Close Price]])-1</f>
        <v>5.3153791637137182E-3</v>
      </c>
      <c r="AI400">
        <v>38.465627214741303</v>
      </c>
      <c r="AJ400">
        <v>53.578231292516897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-0.03</v>
      </c>
      <c r="AM400" t="s">
        <v>3218</v>
      </c>
      <c r="AN400">
        <v>18.170000000000002</v>
      </c>
      <c r="AO400" t="s">
        <v>3219</v>
      </c>
      <c r="AP400">
        <v>0.100066128576997</v>
      </c>
      <c r="AQ400">
        <f>(Table2[[#This Row],[Sharpe Ratio]]-AVERAGE(Table2[Sharpe Ratio]))/_xlfn.STDEV.P(Table2[Sharpe Ratio])</f>
        <v>0.47555612886605686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261</v>
      </c>
      <c r="AT400">
        <f>_xlfn.RANK.AVG(Table2[[#This Row],[6M Return vs Nifty Z-Score]],Table2[6M Return vs Nifty Z-Score])</f>
        <v>690</v>
      </c>
      <c r="AU400">
        <f>_xlfn.RANK.AVG(Table2[[#This Row],[Sharpe Ratio Z-Score]],Table2[Sharpe Ratio Z-Score])</f>
        <v>226</v>
      </c>
      <c r="AV400">
        <f>(Table2[[#This Row],[Rank 1Y]]+Table2[[#This Row],[Rank 6M]]+Table2[[#This Row],[Rank Sharpe]])/3</f>
        <v>392.33333333333331</v>
      </c>
    </row>
    <row r="401" spans="1:48" x14ac:dyDescent="0.3">
      <c r="A401" t="s">
        <v>2157</v>
      </c>
      <c r="B401" t="s">
        <v>2158</v>
      </c>
      <c r="C401" t="s">
        <v>3175</v>
      </c>
      <c r="D401" t="s">
        <v>541</v>
      </c>
      <c r="E401">
        <v>2904.2194733000001</v>
      </c>
      <c r="F401">
        <v>399.55</v>
      </c>
      <c r="G401">
        <v>-2.7698833614375999</v>
      </c>
      <c r="H401">
        <f>(Table2[[#This Row],[1Y Return vs Nifty]]-AVERAGE(Table2[1Y Return vs Nifty]))/_xlfn.STDEV.P(Table2[1Y Return vs Nifty])</f>
        <v>-0.42717917677327455</v>
      </c>
      <c r="I401">
        <v>-2.9216157067854498</v>
      </c>
      <c r="J401">
        <f>(Table2[[#This Row],[1M Return vs Nifty]]-AVERAGE(Table2[1M Return vs Nifty]))/_xlfn.STDEV.P(Table2[1M Return vs Nifty])</f>
        <v>-0.20260169723001969</v>
      </c>
      <c r="K401">
        <v>20.062040760497201</v>
      </c>
      <c r="L401">
        <f>(Table2[[#This Row],[6M Return vs Nifty]]-AVERAGE(Table2[6M Return vs Nifty]))/_xlfn.STDEV.P(Table2[6M Return vs Nifty])</f>
        <v>0.28574049937208068</v>
      </c>
      <c r="M401">
        <v>3.5268147310664699</v>
      </c>
      <c r="N401">
        <f>(Table2[[#This Row],[1W Return vs Nifty]]-AVERAGE(Table2[1W Return vs Nifty]))/_xlfn.STDEV.P(Table2[1W Return vs Nifty])</f>
        <v>0.11310283754861529</v>
      </c>
      <c r="O401">
        <v>390.17</v>
      </c>
      <c r="P401">
        <v>402.905653956712</v>
      </c>
      <c r="Q401">
        <v>392.95314269603398</v>
      </c>
      <c r="R401">
        <v>65.143164937236406</v>
      </c>
      <c r="S401" s="1">
        <f>(Table2[[#This Row],[Close Price]]-Table2[[#This Row],[20D EMA]])/Table2[[#This Row],[20D EMA]]</f>
        <v>2.4040802727016416E-2</v>
      </c>
      <c r="T401" s="1">
        <f>(Table2[[#This Row],[Close Price]]-Table2[[#This Row],[50D EMA]])/Table2[[#This Row],[50D EMA]]</f>
        <v>-8.3286345668222364E-3</v>
      </c>
      <c r="U401" s="1">
        <f>(Table2[[#This Row],[Close Price]]-Table2[[#This Row],[200D EMA]])/Table2[[#This Row],[200D EMA]]</f>
        <v>1.6787898065161889E-2</v>
      </c>
      <c r="V401">
        <v>0.43349083008495698</v>
      </c>
      <c r="W401">
        <v>397.35</v>
      </c>
      <c r="X401">
        <v>403.2</v>
      </c>
      <c r="Y401">
        <v>385</v>
      </c>
      <c r="Z401">
        <v>403.2</v>
      </c>
      <c r="AA401">
        <v>385</v>
      </c>
      <c r="AB401">
        <v>403.2</v>
      </c>
      <c r="AC401" s="1">
        <f>(Table2[[#This Row],[Close Price]]/Table2[[#This Row],[Day Low]])-1</f>
        <v>5.5366805083678639E-3</v>
      </c>
      <c r="AD401" s="1">
        <f>(Table2[[#This Row],[Day High]]/Table2[[#This Row],[Close Price]])-1</f>
        <v>9.1352771868351557E-3</v>
      </c>
      <c r="AE401" s="1">
        <f>(Table2[[#This Row],[Close Price]]/Table2[[#This Row],[Current Week Low]])-1</f>
        <v>3.7792207792207932E-2</v>
      </c>
      <c r="AF401" s="1">
        <f>(Table2[[#This Row],[Current Week High]]/Table2[[#This Row],[Close Price]])-1</f>
        <v>9.1352771868351557E-3</v>
      </c>
      <c r="AG401" s="1">
        <f>(Table2[[#This Row],[Close Price]]/Table2[[#This Row],[Current Month Low]])-1</f>
        <v>3.7792207792207932E-2</v>
      </c>
      <c r="AH401" s="1">
        <f>(Table2[[#This Row],[Current Month High]]/Table2[[#This Row],[Close Price]])-1</f>
        <v>9.1352771868351557E-3</v>
      </c>
      <c r="AI401">
        <v>26.392191215116998</v>
      </c>
      <c r="AJ401">
        <v>35.417725809184802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-0.06</v>
      </c>
      <c r="AM401" t="s">
        <v>3218</v>
      </c>
      <c r="AN401">
        <v>9.09</v>
      </c>
      <c r="AO401" t="s">
        <v>3219</v>
      </c>
      <c r="AP401">
        <v>1.016426837049E-3</v>
      </c>
      <c r="AQ401">
        <f>(Table2[[#This Row],[Sharpe Ratio]]-AVERAGE(Table2[Sharpe Ratio]))/_xlfn.STDEV.P(Table2[Sharpe Ratio])</f>
        <v>-0.67413343079364707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462</v>
      </c>
      <c r="AT401">
        <f>_xlfn.RANK.AVG(Table2[[#This Row],[6M Return vs Nifty Z-Score]],Table2[6M Return vs Nifty Z-Score])</f>
        <v>204</v>
      </c>
      <c r="AU401">
        <f>_xlfn.RANK.AVG(Table2[[#This Row],[Sharpe Ratio Z-Score]],Table2[Sharpe Ratio Z-Score])</f>
        <v>511</v>
      </c>
      <c r="AV401">
        <f>(Table2[[#This Row],[Rank 1Y]]+Table2[[#This Row],[Rank 6M]]+Table2[[#This Row],[Rank Sharpe]])/3</f>
        <v>392.33333333333331</v>
      </c>
    </row>
    <row r="402" spans="1:48" x14ac:dyDescent="0.3">
      <c r="A402" t="s">
        <v>1838</v>
      </c>
      <c r="B402" t="s">
        <v>1839</v>
      </c>
      <c r="C402" t="s">
        <v>3175</v>
      </c>
      <c r="D402" t="s">
        <v>948</v>
      </c>
      <c r="E402">
        <v>4335.6962228579996</v>
      </c>
      <c r="F402">
        <v>33.99</v>
      </c>
      <c r="G402">
        <v>-14.521909954504601</v>
      </c>
      <c r="H402">
        <f>(Table2[[#This Row],[1Y Return vs Nifty]]-AVERAGE(Table2[1Y Return vs Nifty]))/_xlfn.STDEV.P(Table2[1Y Return vs Nifty])</f>
        <v>-0.65662804313753831</v>
      </c>
      <c r="I402">
        <v>-2.1119732001061902</v>
      </c>
      <c r="J402">
        <f>(Table2[[#This Row],[1M Return vs Nifty]]-AVERAGE(Table2[1M Return vs Nifty]))/_xlfn.STDEV.P(Table2[1M Return vs Nifty])</f>
        <v>-0.11536369849352471</v>
      </c>
      <c r="K402">
        <v>5.0014780031906003</v>
      </c>
      <c r="L402">
        <f>(Table2[[#This Row],[6M Return vs Nifty]]-AVERAGE(Table2[6M Return vs Nifty]))/_xlfn.STDEV.P(Table2[6M Return vs Nifty])</f>
        <v>-0.16008166146596303</v>
      </c>
      <c r="M402">
        <v>5.8755187638875501</v>
      </c>
      <c r="N402">
        <f>(Table2[[#This Row],[1W Return vs Nifty]]-AVERAGE(Table2[1W Return vs Nifty]))/_xlfn.STDEV.P(Table2[1W Return vs Nifty])</f>
        <v>0.58682544856518848</v>
      </c>
      <c r="O402">
        <v>33.22</v>
      </c>
      <c r="P402">
        <v>34.9204146718738</v>
      </c>
      <c r="Q402">
        <v>35.115833364838203</v>
      </c>
      <c r="R402">
        <v>60.630998606593501</v>
      </c>
      <c r="S402" s="1">
        <f>(Table2[[#This Row],[Close Price]]-Table2[[#This Row],[20D EMA]])/Table2[[#This Row],[20D EMA]]</f>
        <v>2.3178807947019962E-2</v>
      </c>
      <c r="T402" s="1">
        <f>(Table2[[#This Row],[Close Price]]-Table2[[#This Row],[50D EMA]])/Table2[[#This Row],[50D EMA]]</f>
        <v>-2.6643860922510431E-2</v>
      </c>
      <c r="U402" s="1">
        <f>(Table2[[#This Row],[Close Price]]-Table2[[#This Row],[200D EMA]])/Table2[[#This Row],[200D EMA]]</f>
        <v>-3.2060562343524147E-2</v>
      </c>
      <c r="V402">
        <v>0.63001788873345799</v>
      </c>
      <c r="W402">
        <v>33.85</v>
      </c>
      <c r="X402">
        <v>34.840000000000003</v>
      </c>
      <c r="Y402">
        <v>32.950000000000003</v>
      </c>
      <c r="Z402">
        <v>34.840000000000003</v>
      </c>
      <c r="AA402">
        <v>32.950000000000003</v>
      </c>
      <c r="AB402">
        <v>34.840000000000003</v>
      </c>
      <c r="AC402" s="1">
        <f>(Table2[[#This Row],[Close Price]]/Table2[[#This Row],[Day Low]])-1</f>
        <v>4.1358936484490183E-3</v>
      </c>
      <c r="AD402" s="1">
        <f>(Table2[[#This Row],[Day High]]/Table2[[#This Row],[Close Price]])-1</f>
        <v>2.5007355104442519E-2</v>
      </c>
      <c r="AE402" s="1">
        <f>(Table2[[#This Row],[Close Price]]/Table2[[#This Row],[Current Week Low]])-1</f>
        <v>3.1562974203338312E-2</v>
      </c>
      <c r="AF402" s="1">
        <f>(Table2[[#This Row],[Current Week High]]/Table2[[#This Row],[Close Price]])-1</f>
        <v>2.5007355104442519E-2</v>
      </c>
      <c r="AG402" s="1">
        <f>(Table2[[#This Row],[Close Price]]/Table2[[#This Row],[Current Month Low]])-1</f>
        <v>3.1562974203338312E-2</v>
      </c>
      <c r="AH402" s="1">
        <f>(Table2[[#This Row],[Current Month High]]/Table2[[#This Row],[Close Price]])-1</f>
        <v>2.5007355104442519E-2</v>
      </c>
      <c r="AI402">
        <v>35.628125919387998</v>
      </c>
      <c r="AJ402">
        <v>37.3333333333333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0</v>
      </c>
      <c r="AM402" t="s">
        <v>3220</v>
      </c>
      <c r="AN402">
        <v>9.9600000000000009</v>
      </c>
      <c r="AO402" t="s">
        <v>3219</v>
      </c>
      <c r="AP402">
        <v>7.8950072361808996E-2</v>
      </c>
      <c r="AQ402">
        <f>(Table2[[#This Row],[Sharpe Ratio]]-AVERAGE(Table2[Sharpe Ratio]))/_xlfn.STDEV.P(Table2[Sharpe Ratio])</f>
        <v>0.23045787066506462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549</v>
      </c>
      <c r="AT402">
        <f>_xlfn.RANK.AVG(Table2[[#This Row],[6M Return vs Nifty Z-Score]],Table2[6M Return vs Nifty Z-Score])</f>
        <v>347</v>
      </c>
      <c r="AU402">
        <f>_xlfn.RANK.AVG(Table2[[#This Row],[Sharpe Ratio Z-Score]],Table2[Sharpe Ratio Z-Score])</f>
        <v>285</v>
      </c>
      <c r="AV402">
        <f>(Table2[[#This Row],[Rank 1Y]]+Table2[[#This Row],[Rank 6M]]+Table2[[#This Row],[Rank Sharpe]])/3</f>
        <v>393.66666666666669</v>
      </c>
    </row>
    <row r="403" spans="1:48" x14ac:dyDescent="0.3">
      <c r="A403" t="s">
        <v>1162</v>
      </c>
      <c r="B403" t="s">
        <v>1163</v>
      </c>
      <c r="C403" t="s">
        <v>3178</v>
      </c>
      <c r="D403" t="s">
        <v>428</v>
      </c>
      <c r="E403">
        <v>10837.49206785</v>
      </c>
      <c r="F403">
        <v>395.5</v>
      </c>
      <c r="G403">
        <v>-8.3912869457090693</v>
      </c>
      <c r="H403">
        <f>(Table2[[#This Row],[1Y Return vs Nifty]]-AVERAGE(Table2[1Y Return vs Nifty]))/_xlfn.STDEV.P(Table2[1Y Return vs Nifty])</f>
        <v>-0.53693256012147239</v>
      </c>
      <c r="I403">
        <v>-3.1091618529399998</v>
      </c>
      <c r="J403">
        <f>(Table2[[#This Row],[1M Return vs Nifty]]-AVERAGE(Table2[1M Return vs Nifty]))/_xlfn.STDEV.P(Table2[1M Return vs Nifty])</f>
        <v>-0.22280956715568631</v>
      </c>
      <c r="K403">
        <v>-6.1528527336604899</v>
      </c>
      <c r="L403">
        <f>(Table2[[#This Row],[6M Return vs Nifty]]-AVERAGE(Table2[6M Return vs Nifty]))/_xlfn.STDEV.P(Table2[6M Return vs Nifty])</f>
        <v>-0.49027170229910477</v>
      </c>
      <c r="M403">
        <v>3.1134605154569699</v>
      </c>
      <c r="N403">
        <f>(Table2[[#This Row],[1W Return vs Nifty]]-AVERAGE(Table2[1W Return vs Nifty]))/_xlfn.STDEV.P(Table2[1W Return vs Nifty])</f>
        <v>2.9731226840372122E-2</v>
      </c>
      <c r="O403">
        <v>380.92</v>
      </c>
      <c r="P403">
        <v>391.08183997428603</v>
      </c>
      <c r="Q403">
        <v>397.84976121918299</v>
      </c>
      <c r="R403">
        <v>73.321482091153499</v>
      </c>
      <c r="S403" s="1">
        <f>(Table2[[#This Row],[Close Price]]-Table2[[#This Row],[20D EMA]])/Table2[[#This Row],[20D EMA]]</f>
        <v>3.8275753439042277E-2</v>
      </c>
      <c r="T403" s="1">
        <f>(Table2[[#This Row],[Close Price]]-Table2[[#This Row],[50D EMA]])/Table2[[#This Row],[50D EMA]]</f>
        <v>1.1297277383180133E-2</v>
      </c>
      <c r="U403" s="1">
        <f>(Table2[[#This Row],[Close Price]]-Table2[[#This Row],[200D EMA]])/Table2[[#This Row],[200D EMA]]</f>
        <v>-5.9061521414071338E-3</v>
      </c>
      <c r="V403">
        <v>0.576647126983449</v>
      </c>
      <c r="W403">
        <v>389.4</v>
      </c>
      <c r="X403">
        <v>398</v>
      </c>
      <c r="Y403">
        <v>379.2</v>
      </c>
      <c r="Z403">
        <v>398</v>
      </c>
      <c r="AA403">
        <v>379.2</v>
      </c>
      <c r="AB403">
        <v>398</v>
      </c>
      <c r="AC403" s="1">
        <f>(Table2[[#This Row],[Close Price]]/Table2[[#This Row],[Day Low]])-1</f>
        <v>1.5665125834617433E-2</v>
      </c>
      <c r="AD403" s="1">
        <f>(Table2[[#This Row],[Day High]]/Table2[[#This Row],[Close Price]])-1</f>
        <v>6.321112515802696E-3</v>
      </c>
      <c r="AE403" s="1">
        <f>(Table2[[#This Row],[Close Price]]/Table2[[#This Row],[Current Week Low]])-1</f>
        <v>4.2985232067510593E-2</v>
      </c>
      <c r="AF403" s="1">
        <f>(Table2[[#This Row],[Current Week High]]/Table2[[#This Row],[Close Price]])-1</f>
        <v>6.321112515802696E-3</v>
      </c>
      <c r="AG403" s="1">
        <f>(Table2[[#This Row],[Close Price]]/Table2[[#This Row],[Current Month Low]])-1</f>
        <v>4.2985232067510593E-2</v>
      </c>
      <c r="AH403" s="1">
        <f>(Table2[[#This Row],[Current Month High]]/Table2[[#This Row],[Close Price]])-1</f>
        <v>6.321112515802696E-3</v>
      </c>
      <c r="AI403">
        <v>40.063211125157999</v>
      </c>
      <c r="AJ403">
        <v>15.643274853801101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-0.02</v>
      </c>
      <c r="AM403" t="s">
        <v>3218</v>
      </c>
      <c r="AN403">
        <v>8.2100000000000009</v>
      </c>
      <c r="AO403" t="s">
        <v>3219</v>
      </c>
      <c r="AP403">
        <v>0.111900712269283</v>
      </c>
      <c r="AQ403">
        <f>(Table2[[#This Row],[Sharpe Ratio]]-AVERAGE(Table2[Sharpe Ratio]))/_xlfn.STDEV.P(Table2[Sharpe Ratio])</f>
        <v>0.61292249216579309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503</v>
      </c>
      <c r="AT403">
        <f>_xlfn.RANK.AVG(Table2[[#This Row],[6M Return vs Nifty Z-Score]],Table2[6M Return vs Nifty Z-Score])</f>
        <v>490</v>
      </c>
      <c r="AU403">
        <f>_xlfn.RANK.AVG(Table2[[#This Row],[Sharpe Ratio Z-Score]],Table2[Sharpe Ratio Z-Score])</f>
        <v>189</v>
      </c>
      <c r="AV403">
        <f>(Table2[[#This Row],[Rank 1Y]]+Table2[[#This Row],[Rank 6M]]+Table2[[#This Row],[Rank Sharpe]])/3</f>
        <v>394</v>
      </c>
    </row>
    <row r="404" spans="1:48" x14ac:dyDescent="0.3">
      <c r="A404" t="s">
        <v>657</v>
      </c>
      <c r="B404" t="s">
        <v>658</v>
      </c>
      <c r="C404" t="s">
        <v>3177</v>
      </c>
      <c r="D404" t="s">
        <v>51</v>
      </c>
      <c r="E404">
        <v>28148.583361500001</v>
      </c>
      <c r="F404">
        <v>1811.25</v>
      </c>
      <c r="G404">
        <v>3.8053475735140299</v>
      </c>
      <c r="H404">
        <f>(Table2[[#This Row],[1Y Return vs Nifty]]-AVERAGE(Table2[1Y Return vs Nifty]))/_xlfn.STDEV.P(Table2[1Y Return vs Nifty])</f>
        <v>-0.29880308162404118</v>
      </c>
      <c r="I404">
        <v>-9.2839084695271197</v>
      </c>
      <c r="J404">
        <f>(Table2[[#This Row],[1M Return vs Nifty]]-AVERAGE(Table2[1M Return vs Nifty]))/_xlfn.STDEV.P(Table2[1M Return vs Nifty])</f>
        <v>-0.88813103075492805</v>
      </c>
      <c r="K404">
        <v>-8.0803837181710794</v>
      </c>
      <c r="L404">
        <f>(Table2[[#This Row],[6M Return vs Nifty]]-AVERAGE(Table2[6M Return vs Nifty]))/_xlfn.STDEV.P(Table2[6M Return vs Nifty])</f>
        <v>-0.54733039541997686</v>
      </c>
      <c r="M404">
        <v>0.80459934071645001</v>
      </c>
      <c r="N404">
        <f>(Table2[[#This Row],[1W Return vs Nifty]]-AVERAGE(Table2[1W Return vs Nifty]))/_xlfn.STDEV.P(Table2[1W Return vs Nifty])</f>
        <v>-0.43595526617387648</v>
      </c>
      <c r="O404">
        <v>1774.73</v>
      </c>
      <c r="P404">
        <v>1811.7388169798801</v>
      </c>
      <c r="Q404">
        <v>1764.95665422657</v>
      </c>
      <c r="R404">
        <v>65.7909690703016</v>
      </c>
      <c r="S404" s="1">
        <f>(Table2[[#This Row],[Close Price]]-Table2[[#This Row],[20D EMA]])/Table2[[#This Row],[20D EMA]]</f>
        <v>2.0577778028207098E-2</v>
      </c>
      <c r="T404" s="1">
        <f>(Table2[[#This Row],[Close Price]]-Table2[[#This Row],[50D EMA]])/Table2[[#This Row],[50D EMA]]</f>
        <v>-2.6980543514264893E-4</v>
      </c>
      <c r="U404" s="1">
        <f>(Table2[[#This Row],[Close Price]]-Table2[[#This Row],[200D EMA]])/Table2[[#This Row],[200D EMA]]</f>
        <v>2.6229168666873831E-2</v>
      </c>
      <c r="V404">
        <v>0.71621160787664895</v>
      </c>
      <c r="W404">
        <v>1780</v>
      </c>
      <c r="X404">
        <v>1827.45</v>
      </c>
      <c r="Y404">
        <v>1734</v>
      </c>
      <c r="Z404">
        <v>1827.45</v>
      </c>
      <c r="AA404">
        <v>1734</v>
      </c>
      <c r="AB404">
        <v>1827.45</v>
      </c>
      <c r="AC404" s="1">
        <f>(Table2[[#This Row],[Close Price]]/Table2[[#This Row],[Day Low]])-1</f>
        <v>1.7556179775280789E-2</v>
      </c>
      <c r="AD404" s="1">
        <f>(Table2[[#This Row],[Day High]]/Table2[[#This Row],[Close Price]])-1</f>
        <v>8.9440993788820755E-3</v>
      </c>
      <c r="AE404" s="1">
        <f>(Table2[[#This Row],[Close Price]]/Table2[[#This Row],[Current Week Low]])-1</f>
        <v>4.4550173010380556E-2</v>
      </c>
      <c r="AF404" s="1">
        <f>(Table2[[#This Row],[Current Week High]]/Table2[[#This Row],[Close Price]])-1</f>
        <v>8.9440993788820755E-3</v>
      </c>
      <c r="AG404" s="1">
        <f>(Table2[[#This Row],[Close Price]]/Table2[[#This Row],[Current Month Low]])-1</f>
        <v>4.4550173010380556E-2</v>
      </c>
      <c r="AH404" s="1">
        <f>(Table2[[#This Row],[Current Month High]]/Table2[[#This Row],[Close Price]])-1</f>
        <v>8.9440993788820755E-3</v>
      </c>
      <c r="AI404">
        <v>12.077294685990299</v>
      </c>
      <c r="AJ404">
        <v>28.225549538069401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-0.01</v>
      </c>
      <c r="AM404" t="s">
        <v>3218</v>
      </c>
      <c r="AN404">
        <v>7.69</v>
      </c>
      <c r="AO404" t="s">
        <v>3219</v>
      </c>
      <c r="AP404">
        <v>9.3094648627300006E-2</v>
      </c>
      <c r="AQ404">
        <f>(Table2[[#This Row],[Sharpe Ratio]]-AVERAGE(Table2[Sharpe Ratio]))/_xlfn.STDEV.P(Table2[Sharpe Ratio])</f>
        <v>0.39463677653335799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410</v>
      </c>
      <c r="AT404">
        <f>_xlfn.RANK.AVG(Table2[[#This Row],[6M Return vs Nifty Z-Score]],Table2[6M Return vs Nifty Z-Score])</f>
        <v>522</v>
      </c>
      <c r="AU404">
        <f>_xlfn.RANK.AVG(Table2[[#This Row],[Sharpe Ratio Z-Score]],Table2[Sharpe Ratio Z-Score])</f>
        <v>251</v>
      </c>
      <c r="AV404">
        <f>(Table2[[#This Row],[Rank 1Y]]+Table2[[#This Row],[Rank 6M]]+Table2[[#This Row],[Rank Sharpe]])/3</f>
        <v>394.33333333333331</v>
      </c>
    </row>
    <row r="405" spans="1:48" x14ac:dyDescent="0.3">
      <c r="A405" t="s">
        <v>1828</v>
      </c>
      <c r="B405" t="s">
        <v>1829</v>
      </c>
      <c r="C405" t="s">
        <v>3178</v>
      </c>
      <c r="D405" t="s">
        <v>226</v>
      </c>
      <c r="E405">
        <v>4381.5070025730001</v>
      </c>
      <c r="F405">
        <v>172.31</v>
      </c>
      <c r="G405">
        <v>7.4761611092598299</v>
      </c>
      <c r="H405">
        <f>(Table2[[#This Row],[1Y Return vs Nifty]]-AVERAGE(Table2[1Y Return vs Nifty]))/_xlfn.STDEV.P(Table2[1Y Return vs Nifty])</f>
        <v>-0.22713339999582272</v>
      </c>
      <c r="I405">
        <v>-2.1991068738064699</v>
      </c>
      <c r="J405">
        <f>(Table2[[#This Row],[1M Return vs Nifty]]-AVERAGE(Table2[1M Return vs Nifty]))/_xlfn.STDEV.P(Table2[1M Return vs Nifty])</f>
        <v>-0.12475224622102496</v>
      </c>
      <c r="K405">
        <v>-4.0415450202196501</v>
      </c>
      <c r="L405">
        <f>(Table2[[#This Row],[6M Return vs Nifty]]-AVERAGE(Table2[6M Return vs Nifty]))/_xlfn.STDEV.P(Table2[6M Return vs Nifty])</f>
        <v>-0.42777285798841863</v>
      </c>
      <c r="M405">
        <v>2.40554789215919</v>
      </c>
      <c r="N405">
        <f>(Table2[[#This Row],[1W Return vs Nifty]]-AVERAGE(Table2[1W Return vs Nifty]))/_xlfn.STDEV.P(Table2[1W Return vs Nifty])</f>
        <v>-0.11305143610648488</v>
      </c>
      <c r="O405">
        <v>168.3</v>
      </c>
      <c r="P405">
        <v>170.60355819014899</v>
      </c>
      <c r="Q405">
        <v>170.84399140171999</v>
      </c>
      <c r="R405">
        <v>65.194363800687199</v>
      </c>
      <c r="S405" s="1">
        <f>(Table2[[#This Row],[Close Price]]-Table2[[#This Row],[20D EMA]])/Table2[[#This Row],[20D EMA]]</f>
        <v>2.3826500297088476E-2</v>
      </c>
      <c r="T405" s="1">
        <f>(Table2[[#This Row],[Close Price]]-Table2[[#This Row],[50D EMA]])/Table2[[#This Row],[50D EMA]]</f>
        <v>1.00023811223742E-2</v>
      </c>
      <c r="U405" s="1">
        <f>(Table2[[#This Row],[Close Price]]-Table2[[#This Row],[200D EMA]])/Table2[[#This Row],[200D EMA]]</f>
        <v>8.5809783900029704E-3</v>
      </c>
      <c r="V405">
        <v>0.67968414683780098</v>
      </c>
      <c r="W405">
        <v>170.3</v>
      </c>
      <c r="X405">
        <v>173.09</v>
      </c>
      <c r="Y405">
        <v>170.3</v>
      </c>
      <c r="Z405">
        <v>176</v>
      </c>
      <c r="AA405">
        <v>170.3</v>
      </c>
      <c r="AB405">
        <v>176</v>
      </c>
      <c r="AC405" s="1">
        <f>(Table2[[#This Row],[Close Price]]/Table2[[#This Row],[Day Low]])-1</f>
        <v>1.1802701115678271E-2</v>
      </c>
      <c r="AD405" s="1">
        <f>(Table2[[#This Row],[Day High]]/Table2[[#This Row],[Close Price]])-1</f>
        <v>4.5267250885032695E-3</v>
      </c>
      <c r="AE405" s="1">
        <f>(Table2[[#This Row],[Close Price]]/Table2[[#This Row],[Current Week Low]])-1</f>
        <v>1.1802701115678271E-2</v>
      </c>
      <c r="AF405" s="1">
        <f>(Table2[[#This Row],[Current Week High]]/Table2[[#This Row],[Close Price]])-1</f>
        <v>2.1414891764842459E-2</v>
      </c>
      <c r="AG405" s="1">
        <f>(Table2[[#This Row],[Close Price]]/Table2[[#This Row],[Current Month Low]])-1</f>
        <v>1.1802701115678271E-2</v>
      </c>
      <c r="AH405" s="1">
        <f>(Table2[[#This Row],[Current Month High]]/Table2[[#This Row],[Close Price]])-1</f>
        <v>2.1414891764842459E-2</v>
      </c>
      <c r="AI405">
        <v>30.984852881434598</v>
      </c>
      <c r="AJ405">
        <v>30.636846095526899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0.12</v>
      </c>
      <c r="AM405" t="s">
        <v>3219</v>
      </c>
      <c r="AN405">
        <v>6.44</v>
      </c>
      <c r="AO405" t="s">
        <v>3219</v>
      </c>
      <c r="AP405">
        <v>6.4179614919673E-2</v>
      </c>
      <c r="AQ405">
        <f>(Table2[[#This Row],[Sharpe Ratio]]-AVERAGE(Table2[Sharpe Ratio]))/_xlfn.STDEV.P(Table2[Sharpe Ratio])</f>
        <v>5.9014237677597475E-2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379</v>
      </c>
      <c r="AT405">
        <f>_xlfn.RANK.AVG(Table2[[#This Row],[6M Return vs Nifty Z-Score]],Table2[6M Return vs Nifty Z-Score])</f>
        <v>467</v>
      </c>
      <c r="AU405">
        <f>_xlfn.RANK.AVG(Table2[[#This Row],[Sharpe Ratio Z-Score]],Table2[Sharpe Ratio Z-Score])</f>
        <v>337</v>
      </c>
      <c r="AV405">
        <f>(Table2[[#This Row],[Rank 1Y]]+Table2[[#This Row],[Rank 6M]]+Table2[[#This Row],[Rank Sharpe]])/3</f>
        <v>394.33333333333331</v>
      </c>
    </row>
    <row r="406" spans="1:48" x14ac:dyDescent="0.3">
      <c r="A406" t="s">
        <v>573</v>
      </c>
      <c r="B406" t="s">
        <v>574</v>
      </c>
      <c r="C406" t="s">
        <v>3173</v>
      </c>
      <c r="D406" t="s">
        <v>575</v>
      </c>
      <c r="E406">
        <v>35107.770974999999</v>
      </c>
      <c r="F406">
        <v>638.25</v>
      </c>
      <c r="G406">
        <v>6.9041215345748004</v>
      </c>
      <c r="H406">
        <f>(Table2[[#This Row],[1Y Return vs Nifty]]-AVERAGE(Table2[1Y Return vs Nifty]))/_xlfn.STDEV.P(Table2[1Y Return vs Nifty])</f>
        <v>-0.23830201256553965</v>
      </c>
      <c r="I406">
        <v>-2.07751877060472</v>
      </c>
      <c r="J406">
        <f>(Table2[[#This Row],[1M Return vs Nifty]]-AVERAGE(Table2[1M Return vs Nifty]))/_xlfn.STDEV.P(Table2[1M Return vs Nifty])</f>
        <v>-0.11165127547655157</v>
      </c>
      <c r="K406">
        <v>-1.18739440832291</v>
      </c>
      <c r="L406">
        <f>(Table2[[#This Row],[6M Return vs Nifty]]-AVERAGE(Table2[6M Return vs Nifty]))/_xlfn.STDEV.P(Table2[6M Return vs Nifty])</f>
        <v>-0.3432844086749488</v>
      </c>
      <c r="M406">
        <v>1.1809532260473701</v>
      </c>
      <c r="N406">
        <f>(Table2[[#This Row],[1W Return vs Nifty]]-AVERAGE(Table2[1W Return vs Nifty]))/_xlfn.STDEV.P(Table2[1W Return vs Nifty])</f>
        <v>-0.36004644891389559</v>
      </c>
      <c r="O406">
        <v>626.97</v>
      </c>
      <c r="P406">
        <v>635.05908384996303</v>
      </c>
      <c r="Q406">
        <v>636.98895424514205</v>
      </c>
      <c r="R406">
        <v>61.791165900567698</v>
      </c>
      <c r="S406" s="1">
        <f>(Table2[[#This Row],[Close Price]]-Table2[[#This Row],[20D EMA]])/Table2[[#This Row],[20D EMA]]</f>
        <v>1.7991291449351601E-2</v>
      </c>
      <c r="T406" s="1">
        <f>(Table2[[#This Row],[Close Price]]-Table2[[#This Row],[50D EMA]])/Table2[[#This Row],[50D EMA]]</f>
        <v>5.0245972873775076E-3</v>
      </c>
      <c r="U406" s="1">
        <f>(Table2[[#This Row],[Close Price]]-Table2[[#This Row],[200D EMA]])/Table2[[#This Row],[200D EMA]]</f>
        <v>1.9796979939037357E-3</v>
      </c>
      <c r="V406">
        <v>0.51934930535121304</v>
      </c>
      <c r="W406">
        <v>634.1</v>
      </c>
      <c r="X406">
        <v>645</v>
      </c>
      <c r="Y406">
        <v>623.85</v>
      </c>
      <c r="Z406">
        <v>645</v>
      </c>
      <c r="AA406">
        <v>623.85</v>
      </c>
      <c r="AB406">
        <v>645</v>
      </c>
      <c r="AC406" s="1">
        <f>(Table2[[#This Row],[Close Price]]/Table2[[#This Row],[Day Low]])-1</f>
        <v>6.5447090364294525E-3</v>
      </c>
      <c r="AD406" s="1">
        <f>(Table2[[#This Row],[Day High]]/Table2[[#This Row],[Close Price]])-1</f>
        <v>1.0575793184488758E-2</v>
      </c>
      <c r="AE406" s="1">
        <f>(Table2[[#This Row],[Close Price]]/Table2[[#This Row],[Current Week Low]])-1</f>
        <v>2.3082471748016253E-2</v>
      </c>
      <c r="AF406" s="1">
        <f>(Table2[[#This Row],[Current Week High]]/Table2[[#This Row],[Close Price]])-1</f>
        <v>1.0575793184488758E-2</v>
      </c>
      <c r="AG406" s="1">
        <f>(Table2[[#This Row],[Close Price]]/Table2[[#This Row],[Current Month Low]])-1</f>
        <v>2.3082471748016253E-2</v>
      </c>
      <c r="AH406" s="1">
        <f>(Table2[[#This Row],[Current Month High]]/Table2[[#This Row],[Close Price]])-1</f>
        <v>1.0575793184488758E-2</v>
      </c>
      <c r="AI406">
        <v>29.533881707794698</v>
      </c>
      <c r="AJ406">
        <v>28.6794354838709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-0.14000000000000001</v>
      </c>
      <c r="AM406" t="s">
        <v>3218</v>
      </c>
      <c r="AN406">
        <v>4.95</v>
      </c>
      <c r="AO406" t="s">
        <v>3219</v>
      </c>
      <c r="AP406">
        <v>4.9624215521599999E-2</v>
      </c>
      <c r="AQ406">
        <f>(Table2[[#This Row],[Sharpe Ratio]]-AVERAGE(Table2[Sharpe Ratio]))/_xlfn.STDEV.P(Table2[Sharpe Ratio])</f>
        <v>-0.109933173881266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385</v>
      </c>
      <c r="AT406">
        <f>_xlfn.RANK.AVG(Table2[[#This Row],[6M Return vs Nifty Z-Score]],Table2[6M Return vs Nifty Z-Score])</f>
        <v>417</v>
      </c>
      <c r="AU406">
        <f>_xlfn.RANK.AVG(Table2[[#This Row],[Sharpe Ratio Z-Score]],Table2[Sharpe Ratio Z-Score])</f>
        <v>382</v>
      </c>
      <c r="AV406">
        <f>(Table2[[#This Row],[Rank 1Y]]+Table2[[#This Row],[Rank 6M]]+Table2[[#This Row],[Rank Sharpe]])/3</f>
        <v>394.66666666666669</v>
      </c>
    </row>
    <row r="407" spans="1:48" x14ac:dyDescent="0.3">
      <c r="A407" t="s">
        <v>733</v>
      </c>
      <c r="B407" t="s">
        <v>734</v>
      </c>
      <c r="C407" t="s">
        <v>3182</v>
      </c>
      <c r="D407" t="s">
        <v>250</v>
      </c>
      <c r="E407">
        <v>24231.2508117</v>
      </c>
      <c r="F407">
        <v>1870.7</v>
      </c>
      <c r="G407">
        <v>20.598716519590599</v>
      </c>
      <c r="H407">
        <f>(Table2[[#This Row],[1Y Return vs Nifty]]-AVERAGE(Table2[1Y Return vs Nifty]))/_xlfn.STDEV.P(Table2[1Y Return vs Nifty])</f>
        <v>2.9073939126343398E-2</v>
      </c>
      <c r="I407">
        <v>-10.504109520540799</v>
      </c>
      <c r="J407">
        <f>(Table2[[#This Row],[1M Return vs Nifty]]-AVERAGE(Table2[1M Return vs Nifty]))/_xlfn.STDEV.P(Table2[1M Return vs Nifty])</f>
        <v>-1.0196062150102561</v>
      </c>
      <c r="K407">
        <v>16.0079647520013</v>
      </c>
      <c r="L407">
        <f>(Table2[[#This Row],[6M Return vs Nifty]]-AVERAGE(Table2[6M Return vs Nifty]))/_xlfn.STDEV.P(Table2[6M Return vs Nifty])</f>
        <v>0.16573190769894025</v>
      </c>
      <c r="M407">
        <v>2.3580717291906401</v>
      </c>
      <c r="N407">
        <f>(Table2[[#This Row],[1W Return vs Nifty]]-AVERAGE(Table2[1W Return vs Nifty]))/_xlfn.STDEV.P(Table2[1W Return vs Nifty])</f>
        <v>-0.12262715597932723</v>
      </c>
      <c r="O407">
        <v>1894.03</v>
      </c>
      <c r="P407">
        <v>2008.4575798195001</v>
      </c>
      <c r="Q407">
        <v>1871.9179351533201</v>
      </c>
      <c r="R407">
        <v>60.406750371429297</v>
      </c>
      <c r="S407" s="1">
        <f>(Table2[[#This Row],[Close Price]]-Table2[[#This Row],[20D EMA]])/Table2[[#This Row],[20D EMA]]</f>
        <v>-1.2317650723589346E-2</v>
      </c>
      <c r="T407" s="1">
        <f>(Table2[[#This Row],[Close Price]]-Table2[[#This Row],[50D EMA]])/Table2[[#This Row],[50D EMA]]</f>
        <v>-6.8588742527427596E-2</v>
      </c>
      <c r="U407" s="1">
        <f>(Table2[[#This Row],[Close Price]]-Table2[[#This Row],[200D EMA]])/Table2[[#This Row],[200D EMA]]</f>
        <v>-6.5063490789208018E-4</v>
      </c>
      <c r="V407">
        <v>0.71677442802207203</v>
      </c>
      <c r="W407">
        <v>1857.6</v>
      </c>
      <c r="X407">
        <v>1937.35</v>
      </c>
      <c r="Y407">
        <v>1801.2</v>
      </c>
      <c r="Z407">
        <v>1937.35</v>
      </c>
      <c r="AA407">
        <v>1801.2</v>
      </c>
      <c r="AB407">
        <v>1937.35</v>
      </c>
      <c r="AC407" s="1">
        <f>(Table2[[#This Row],[Close Price]]/Table2[[#This Row],[Day Low]])-1</f>
        <v>7.0521102497846933E-3</v>
      </c>
      <c r="AD407" s="1">
        <f>(Table2[[#This Row],[Day High]]/Table2[[#This Row],[Close Price]])-1</f>
        <v>3.5628374405302754E-2</v>
      </c>
      <c r="AE407" s="1">
        <f>(Table2[[#This Row],[Close Price]]/Table2[[#This Row],[Current Week Low]])-1</f>
        <v>3.8585387519431524E-2</v>
      </c>
      <c r="AF407" s="1">
        <f>(Table2[[#This Row],[Current Week High]]/Table2[[#This Row],[Close Price]])-1</f>
        <v>3.5628374405302754E-2</v>
      </c>
      <c r="AG407" s="1">
        <f>(Table2[[#This Row],[Close Price]]/Table2[[#This Row],[Current Month Low]])-1</f>
        <v>3.8585387519431524E-2</v>
      </c>
      <c r="AH407" s="1">
        <f>(Table2[[#This Row],[Current Month High]]/Table2[[#This Row],[Close Price]])-1</f>
        <v>3.5628374405302754E-2</v>
      </c>
      <c r="AI407">
        <v>30.950980916234499</v>
      </c>
      <c r="AJ407">
        <v>57.718573476098101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-0.02</v>
      </c>
      <c r="AM407" t="s">
        <v>3218</v>
      </c>
      <c r="AN407">
        <v>5.93</v>
      </c>
      <c r="AO407" t="s">
        <v>3219</v>
      </c>
      <c r="AP407">
        <v>-4.4770455346075003E-2</v>
      </c>
      <c r="AQ407">
        <f>(Table2[[#This Row],[Sharpe Ratio]]-AVERAGE(Table2[Sharpe Ratio]))/_xlfn.STDEV.P(Table2[Sharpe Ratio])</f>
        <v>-1.205590865703579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297</v>
      </c>
      <c r="AT407">
        <f>_xlfn.RANK.AVG(Table2[[#This Row],[6M Return vs Nifty Z-Score]],Table2[6M Return vs Nifty Z-Score])</f>
        <v>229</v>
      </c>
      <c r="AU407">
        <f>_xlfn.RANK.AVG(Table2[[#This Row],[Sharpe Ratio Z-Score]],Table2[Sharpe Ratio Z-Score])</f>
        <v>658</v>
      </c>
      <c r="AV407">
        <f>(Table2[[#This Row],[Rank 1Y]]+Table2[[#This Row],[Rank 6M]]+Table2[[#This Row],[Rank Sharpe]])/3</f>
        <v>394.66666666666669</v>
      </c>
    </row>
    <row r="408" spans="1:48" x14ac:dyDescent="0.3">
      <c r="A408" t="s">
        <v>321</v>
      </c>
      <c r="B408" t="s">
        <v>322</v>
      </c>
      <c r="C408" t="s">
        <v>3179</v>
      </c>
      <c r="D408" t="s">
        <v>139</v>
      </c>
      <c r="E408">
        <v>82319.060226974994</v>
      </c>
      <c r="F408">
        <v>81.95</v>
      </c>
      <c r="G408">
        <v>24.422334551097499</v>
      </c>
      <c r="H408">
        <f>(Table2[[#This Row],[1Y Return vs Nifty]]-AVERAGE(Table2[1Y Return vs Nifty]))/_xlfn.STDEV.P(Table2[1Y Return vs Nifty])</f>
        <v>0.10372700562440475</v>
      </c>
      <c r="I408">
        <v>-3.3745601399287</v>
      </c>
      <c r="J408">
        <f>(Table2[[#This Row],[1M Return vs Nifty]]-AVERAGE(Table2[1M Return vs Nifty]))/_xlfn.STDEV.P(Table2[1M Return vs Nifty])</f>
        <v>-0.25140591089256492</v>
      </c>
      <c r="K408">
        <v>-27.6650687060962</v>
      </c>
      <c r="L408">
        <f>(Table2[[#This Row],[6M Return vs Nifty]]-AVERAGE(Table2[6M Return vs Nifty]))/_xlfn.STDEV.P(Table2[6M Return vs Nifty])</f>
        <v>-1.1270754369134104</v>
      </c>
      <c r="M408">
        <v>0.14252396452536401</v>
      </c>
      <c r="N408">
        <f>(Table2[[#This Row],[1W Return vs Nifty]]-AVERAGE(Table2[1W Return vs Nifty]))/_xlfn.STDEV.P(Table2[1W Return vs Nifty])</f>
        <v>-0.56949277090677419</v>
      </c>
      <c r="O408">
        <v>81.77</v>
      </c>
      <c r="P408">
        <v>85.103659338136694</v>
      </c>
      <c r="Q408">
        <v>87.399234059171206</v>
      </c>
      <c r="R408">
        <v>53.017935612937698</v>
      </c>
      <c r="S408" s="1">
        <f>(Table2[[#This Row],[Close Price]]-Table2[[#This Row],[20D EMA]])/Table2[[#This Row],[20D EMA]]</f>
        <v>2.2012963189434612E-3</v>
      </c>
      <c r="T408" s="1">
        <f>(Table2[[#This Row],[Close Price]]-Table2[[#This Row],[50D EMA]])/Table2[[#This Row],[50D EMA]]</f>
        <v>-3.7056683139869075E-2</v>
      </c>
      <c r="U408" s="1">
        <f>(Table2[[#This Row],[Close Price]]-Table2[[#This Row],[200D EMA]])/Table2[[#This Row],[200D EMA]]</f>
        <v>-6.2348762181164565E-2</v>
      </c>
      <c r="V408">
        <v>0.89199165169233496</v>
      </c>
      <c r="W408">
        <v>81.7</v>
      </c>
      <c r="X408">
        <v>83.27</v>
      </c>
      <c r="Y408">
        <v>81.25</v>
      </c>
      <c r="Z408">
        <v>83.27</v>
      </c>
      <c r="AA408">
        <v>81.25</v>
      </c>
      <c r="AB408">
        <v>83.27</v>
      </c>
      <c r="AC408" s="1">
        <f>(Table2[[#This Row],[Close Price]]/Table2[[#This Row],[Day Low]])-1</f>
        <v>3.0599755201958789E-3</v>
      </c>
      <c r="AD408" s="1">
        <f>(Table2[[#This Row],[Day High]]/Table2[[#This Row],[Close Price]])-1</f>
        <v>1.6107382550335503E-2</v>
      </c>
      <c r="AE408" s="1">
        <f>(Table2[[#This Row],[Close Price]]/Table2[[#This Row],[Current Week Low]])-1</f>
        <v>8.6153846153846914E-3</v>
      </c>
      <c r="AF408" s="1">
        <f>(Table2[[#This Row],[Current Week High]]/Table2[[#This Row],[Close Price]])-1</f>
        <v>1.6107382550335503E-2</v>
      </c>
      <c r="AG408" s="1">
        <f>(Table2[[#This Row],[Close Price]]/Table2[[#This Row],[Current Month Low]])-1</f>
        <v>8.6153846153846914E-3</v>
      </c>
      <c r="AH408" s="1">
        <f>(Table2[[#This Row],[Current Month High]]/Table2[[#This Row],[Close Price]])-1</f>
        <v>1.6107382550335503E-2</v>
      </c>
      <c r="AI408">
        <v>44.478340451494802</v>
      </c>
      <c r="AJ408">
        <v>44.532627865961103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-0.03</v>
      </c>
      <c r="AM408" t="s">
        <v>3218</v>
      </c>
      <c r="AN408">
        <v>4.55</v>
      </c>
      <c r="AO408" t="s">
        <v>3219</v>
      </c>
      <c r="AP408">
        <v>0.10733285232992699</v>
      </c>
      <c r="AQ408">
        <f>(Table2[[#This Row],[Sharpe Ratio]]-AVERAGE(Table2[Sharpe Ratio]))/_xlfn.STDEV.P(Table2[Sharpe Ratio])</f>
        <v>0.559902434659175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279</v>
      </c>
      <c r="AT408">
        <f>_xlfn.RANK.AVG(Table2[[#This Row],[6M Return vs Nifty Z-Score]],Table2[6M Return vs Nifty Z-Score])</f>
        <v>701</v>
      </c>
      <c r="AU408">
        <f>_xlfn.RANK.AVG(Table2[[#This Row],[Sharpe Ratio Z-Score]],Table2[Sharpe Ratio Z-Score])</f>
        <v>207</v>
      </c>
      <c r="AV408">
        <f>(Table2[[#This Row],[Rank 1Y]]+Table2[[#This Row],[Rank 6M]]+Table2[[#This Row],[Rank Sharpe]])/3</f>
        <v>395.66666666666669</v>
      </c>
    </row>
    <row r="409" spans="1:48" x14ac:dyDescent="0.3">
      <c r="A409" t="s">
        <v>485</v>
      </c>
      <c r="B409" t="s">
        <v>486</v>
      </c>
      <c r="C409" t="s">
        <v>3173</v>
      </c>
      <c r="D409" t="s">
        <v>34</v>
      </c>
      <c r="E409">
        <v>45318.641765400003</v>
      </c>
      <c r="F409">
        <v>58.92</v>
      </c>
      <c r="G409">
        <v>6.1954377094078801</v>
      </c>
      <c r="H409">
        <f>(Table2[[#This Row],[1Y Return vs Nifty]]-AVERAGE(Table2[1Y Return vs Nifty]))/_xlfn.STDEV.P(Table2[1Y Return vs Nifty])</f>
        <v>-0.25213849421468504</v>
      </c>
      <c r="I409">
        <v>1.02838459512078</v>
      </c>
      <c r="J409">
        <f>(Table2[[#This Row],[1M Return vs Nifty]]-AVERAGE(Table2[1M Return vs Nifty]))/_xlfn.STDEV.P(Table2[1M Return vs Nifty])</f>
        <v>0.22300604755129533</v>
      </c>
      <c r="K409">
        <v>-18.7220769877704</v>
      </c>
      <c r="L409">
        <f>(Table2[[#This Row],[6M Return vs Nifty]]-AVERAGE(Table2[6M Return vs Nifty]))/_xlfn.STDEV.P(Table2[6M Return vs Nifty])</f>
        <v>-0.8623453629799871</v>
      </c>
      <c r="M409">
        <v>2.35156160588412</v>
      </c>
      <c r="N409">
        <f>(Table2[[#This Row],[1W Return vs Nifty]]-AVERAGE(Table2[1W Return vs Nifty]))/_xlfn.STDEV.P(Table2[1W Return vs Nifty])</f>
        <v>-0.1239402173815765</v>
      </c>
      <c r="O409">
        <v>55.08</v>
      </c>
      <c r="P409">
        <v>55.612321980666003</v>
      </c>
      <c r="Q409">
        <v>57.195202096794297</v>
      </c>
      <c r="R409">
        <v>79.609540729056405</v>
      </c>
      <c r="S409" s="1">
        <f>(Table2[[#This Row],[Close Price]]-Table2[[#This Row],[20D EMA]])/Table2[[#This Row],[20D EMA]]</f>
        <v>6.9716775599128603E-2</v>
      </c>
      <c r="T409" s="1">
        <f>(Table2[[#This Row],[Close Price]]-Table2[[#This Row],[50D EMA]])/Table2[[#This Row],[50D EMA]]</f>
        <v>5.9477430568066099E-2</v>
      </c>
      <c r="U409" s="1">
        <f>(Table2[[#This Row],[Close Price]]-Table2[[#This Row],[200D EMA]])/Table2[[#This Row],[200D EMA]]</f>
        <v>3.0156338993028522E-2</v>
      </c>
      <c r="V409">
        <v>1.3295277892808</v>
      </c>
      <c r="W409">
        <v>57.07</v>
      </c>
      <c r="X409">
        <v>59.25</v>
      </c>
      <c r="Y409">
        <v>55.77</v>
      </c>
      <c r="Z409">
        <v>59.25</v>
      </c>
      <c r="AA409">
        <v>55.77</v>
      </c>
      <c r="AB409">
        <v>59.25</v>
      </c>
      <c r="AC409" s="1">
        <f>(Table2[[#This Row],[Close Price]]/Table2[[#This Row],[Day Low]])-1</f>
        <v>3.2416330821797734E-2</v>
      </c>
      <c r="AD409" s="1">
        <f>(Table2[[#This Row],[Day High]]/Table2[[#This Row],[Close Price]])-1</f>
        <v>5.6008146639510148E-3</v>
      </c>
      <c r="AE409" s="1">
        <f>(Table2[[#This Row],[Close Price]]/Table2[[#This Row],[Current Week Low]])-1</f>
        <v>5.6481979558902662E-2</v>
      </c>
      <c r="AF409" s="1">
        <f>(Table2[[#This Row],[Current Week High]]/Table2[[#This Row],[Close Price]])-1</f>
        <v>5.6008146639510148E-3</v>
      </c>
      <c r="AG409" s="1">
        <f>(Table2[[#This Row],[Close Price]]/Table2[[#This Row],[Current Month Low]])-1</f>
        <v>5.6481979558902662E-2</v>
      </c>
      <c r="AH409" s="1">
        <f>(Table2[[#This Row],[Current Month High]]/Table2[[#This Row],[Close Price]])-1</f>
        <v>5.6008146639510148E-3</v>
      </c>
      <c r="AI409">
        <v>24.745417515274902</v>
      </c>
      <c r="AJ409">
        <v>36.864111498257799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-0.06</v>
      </c>
      <c r="AM409" t="s">
        <v>3218</v>
      </c>
      <c r="AN409">
        <v>16.670000000000002</v>
      </c>
      <c r="AO409" t="s">
        <v>3219</v>
      </c>
      <c r="AP409">
        <v>0.124644207012106</v>
      </c>
      <c r="AQ409">
        <f>(Table2[[#This Row],[Sharpe Ratio]]-AVERAGE(Table2[Sharpe Ratio]))/_xlfn.STDEV.P(Table2[Sharpe Ratio])</f>
        <v>0.76083876654153881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392</v>
      </c>
      <c r="AT409">
        <f>_xlfn.RANK.AVG(Table2[[#This Row],[6M Return vs Nifty Z-Score]],Table2[6M Return vs Nifty Z-Score])</f>
        <v>641</v>
      </c>
      <c r="AU409">
        <f>_xlfn.RANK.AVG(Table2[[#This Row],[Sharpe Ratio Z-Score]],Table2[Sharpe Ratio Z-Score])</f>
        <v>156</v>
      </c>
      <c r="AV409">
        <f>(Table2[[#This Row],[Rank 1Y]]+Table2[[#This Row],[Rank 6M]]+Table2[[#This Row],[Rank Sharpe]])/3</f>
        <v>396.33333333333331</v>
      </c>
    </row>
    <row r="410" spans="1:48" x14ac:dyDescent="0.3">
      <c r="A410" t="s">
        <v>2073</v>
      </c>
      <c r="B410" t="s">
        <v>2074</v>
      </c>
      <c r="C410" t="s">
        <v>3171</v>
      </c>
      <c r="D410" t="s">
        <v>285</v>
      </c>
      <c r="E410">
        <v>3205.2305959999999</v>
      </c>
      <c r="F410">
        <v>1887.15</v>
      </c>
      <c r="G410">
        <v>21.084820728473101</v>
      </c>
      <c r="H410">
        <f>(Table2[[#This Row],[1Y Return vs Nifty]]-AVERAGE(Table2[1Y Return vs Nifty]))/_xlfn.STDEV.P(Table2[1Y Return vs Nifty])</f>
        <v>3.8564732801775255E-2</v>
      </c>
      <c r="I410">
        <v>-5.6843012642798199</v>
      </c>
      <c r="J410">
        <f>(Table2[[#This Row],[1M Return vs Nifty]]-AVERAGE(Table2[1M Return vs Nifty]))/_xlfn.STDEV.P(Table2[1M Return vs Nifty])</f>
        <v>-0.50027771743124605</v>
      </c>
      <c r="K410">
        <v>-0.84929885216582301</v>
      </c>
      <c r="L410">
        <f>(Table2[[#This Row],[6M Return vs Nifty]]-AVERAGE(Table2[6M Return vs Nifty]))/_xlfn.STDEV.P(Table2[6M Return vs Nifty])</f>
        <v>-0.33327611789294831</v>
      </c>
      <c r="M410">
        <v>6.4342719021440997</v>
      </c>
      <c r="N410">
        <f>(Table2[[#This Row],[1W Return vs Nifty]]-AVERAGE(Table2[1W Return vs Nifty]))/_xlfn.STDEV.P(Table2[1W Return vs Nifty])</f>
        <v>0.69952334147537654</v>
      </c>
      <c r="O410">
        <v>1852.31</v>
      </c>
      <c r="P410">
        <v>1979.2129117577999</v>
      </c>
      <c r="Q410">
        <v>1958.23246413588</v>
      </c>
      <c r="R410">
        <v>64.0256803431691</v>
      </c>
      <c r="S410" s="1">
        <f>(Table2[[#This Row],[Close Price]]-Table2[[#This Row],[20D EMA]])/Table2[[#This Row],[20D EMA]]</f>
        <v>1.8808946666594762E-2</v>
      </c>
      <c r="T410" s="1">
        <f>(Table2[[#This Row],[Close Price]]-Table2[[#This Row],[50D EMA]])/Table2[[#This Row],[50D EMA]]</f>
        <v>-4.6514910655082543E-2</v>
      </c>
      <c r="U410" s="1">
        <f>(Table2[[#This Row],[Close Price]]-Table2[[#This Row],[200D EMA]])/Table2[[#This Row],[200D EMA]]</f>
        <v>-3.6299298187381902E-2</v>
      </c>
      <c r="V410">
        <v>0.90563371316695296</v>
      </c>
      <c r="W410">
        <v>1871.85</v>
      </c>
      <c r="X410">
        <v>1908.45</v>
      </c>
      <c r="Y410">
        <v>1850</v>
      </c>
      <c r="Z410">
        <v>1913.35</v>
      </c>
      <c r="AA410">
        <v>1850</v>
      </c>
      <c r="AB410">
        <v>1913.35</v>
      </c>
      <c r="AC410" s="1">
        <f>(Table2[[#This Row],[Close Price]]/Table2[[#This Row],[Day Low]])-1</f>
        <v>8.1737318695409567E-3</v>
      </c>
      <c r="AD410" s="1">
        <f>(Table2[[#This Row],[Day High]]/Table2[[#This Row],[Close Price]])-1</f>
        <v>1.1286861139814031E-2</v>
      </c>
      <c r="AE410" s="1">
        <f>(Table2[[#This Row],[Close Price]]/Table2[[#This Row],[Current Week Low]])-1</f>
        <v>2.0081081081081198E-2</v>
      </c>
      <c r="AF410" s="1">
        <f>(Table2[[#This Row],[Current Week High]]/Table2[[#This Row],[Close Price]])-1</f>
        <v>1.3883369101555187E-2</v>
      </c>
      <c r="AG410" s="1">
        <f>(Table2[[#This Row],[Close Price]]/Table2[[#This Row],[Current Month Low]])-1</f>
        <v>2.0081081081081198E-2</v>
      </c>
      <c r="AH410" s="1">
        <f>(Table2[[#This Row],[Current Month High]]/Table2[[#This Row],[Close Price]])-1</f>
        <v>1.3883369101555187E-2</v>
      </c>
      <c r="AI410">
        <v>48.3718835280714</v>
      </c>
      <c r="AJ410">
        <v>46.075547643006402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-0.15</v>
      </c>
      <c r="AM410" t="s">
        <v>3218</v>
      </c>
      <c r="AN410">
        <v>4.5</v>
      </c>
      <c r="AO410" t="s">
        <v>3219</v>
      </c>
      <c r="AP410">
        <v>1.1789967682347999E-2</v>
      </c>
      <c r="AQ410">
        <f>(Table2[[#This Row],[Sharpe Ratio]]-AVERAGE(Table2[Sharpe Ratio]))/_xlfn.STDEV.P(Table2[Sharpe Ratio])</f>
        <v>-0.54908280254514108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293</v>
      </c>
      <c r="AT410">
        <f>_xlfn.RANK.AVG(Table2[[#This Row],[6M Return vs Nifty Z-Score]],Table2[6M Return vs Nifty Z-Score])</f>
        <v>411</v>
      </c>
      <c r="AU410">
        <f>_xlfn.RANK.AVG(Table2[[#This Row],[Sharpe Ratio Z-Score]],Table2[Sharpe Ratio Z-Score])</f>
        <v>485</v>
      </c>
      <c r="AV410">
        <f>(Table2[[#This Row],[Rank 1Y]]+Table2[[#This Row],[Rank 6M]]+Table2[[#This Row],[Rank Sharpe]])/3</f>
        <v>396.33333333333331</v>
      </c>
    </row>
    <row r="411" spans="1:48" x14ac:dyDescent="0.3">
      <c r="A411" t="s">
        <v>231</v>
      </c>
      <c r="B411" t="s">
        <v>232</v>
      </c>
      <c r="C411" t="s">
        <v>3173</v>
      </c>
      <c r="D411" t="s">
        <v>34</v>
      </c>
      <c r="E411">
        <v>111467.525073632</v>
      </c>
      <c r="F411">
        <v>58.97</v>
      </c>
      <c r="G411">
        <v>14.2060881165591</v>
      </c>
      <c r="H411">
        <f>(Table2[[#This Row],[1Y Return vs Nifty]]-AVERAGE(Table2[1Y Return vs Nifty]))/_xlfn.STDEV.P(Table2[1Y Return vs Nifty])</f>
        <v>-9.5736988465403697E-2</v>
      </c>
      <c r="I411">
        <v>-1.8939486317730301</v>
      </c>
      <c r="J411">
        <f>(Table2[[#This Row],[1M Return vs Nifty]]-AVERAGE(Table2[1M Return vs Nifty]))/_xlfn.STDEV.P(Table2[1M Return vs Nifty])</f>
        <v>-9.1871815520651254E-2</v>
      </c>
      <c r="K411">
        <v>-16.842903357102902</v>
      </c>
      <c r="L411">
        <f>(Table2[[#This Row],[6M Return vs Nifty]]-AVERAGE(Table2[6M Return vs Nifty]))/_xlfn.STDEV.P(Table2[6M Return vs Nifty])</f>
        <v>-0.80671814226357597</v>
      </c>
      <c r="M411">
        <v>1.2686495188934099</v>
      </c>
      <c r="N411">
        <f>(Table2[[#This Row],[1W Return vs Nifty]]-AVERAGE(Table2[1W Return vs Nifty]))/_xlfn.STDEV.P(Table2[1W Return vs Nifty])</f>
        <v>-0.34235851708299525</v>
      </c>
      <c r="O411">
        <v>53.4</v>
      </c>
      <c r="P411">
        <v>54.454188414748103</v>
      </c>
      <c r="Q411">
        <v>56.244142406302103</v>
      </c>
      <c r="R411">
        <v>78.965047602619805</v>
      </c>
      <c r="S411" s="1">
        <f>(Table2[[#This Row],[Close Price]]-Table2[[#This Row],[20D EMA]])/Table2[[#This Row],[20D EMA]]</f>
        <v>0.10430711610486892</v>
      </c>
      <c r="T411" s="1">
        <f>(Table2[[#This Row],[Close Price]]-Table2[[#This Row],[50D EMA]])/Table2[[#This Row],[50D EMA]]</f>
        <v>8.2928636285190802E-2</v>
      </c>
      <c r="U411" s="1">
        <f>(Table2[[#This Row],[Close Price]]-Table2[[#This Row],[200D EMA]])/Table2[[#This Row],[200D EMA]]</f>
        <v>4.8464737430016641E-2</v>
      </c>
      <c r="V411">
        <v>1.4606666202473899</v>
      </c>
      <c r="W411">
        <v>54.3</v>
      </c>
      <c r="X411">
        <v>59.4</v>
      </c>
      <c r="Y411">
        <v>52.9</v>
      </c>
      <c r="Z411">
        <v>59.4</v>
      </c>
      <c r="AA411">
        <v>52.9</v>
      </c>
      <c r="AB411">
        <v>59.4</v>
      </c>
      <c r="AC411" s="1">
        <f>(Table2[[#This Row],[Close Price]]/Table2[[#This Row],[Day Low]])-1</f>
        <v>8.6003683241252293E-2</v>
      </c>
      <c r="AD411" s="1">
        <f>(Table2[[#This Row],[Day High]]/Table2[[#This Row],[Close Price]])-1</f>
        <v>7.2918433101576419E-3</v>
      </c>
      <c r="AE411" s="1">
        <f>(Table2[[#This Row],[Close Price]]/Table2[[#This Row],[Current Week Low]])-1</f>
        <v>0.11474480151228739</v>
      </c>
      <c r="AF411" s="1">
        <f>(Table2[[#This Row],[Current Week High]]/Table2[[#This Row],[Close Price]])-1</f>
        <v>7.2918433101576419E-3</v>
      </c>
      <c r="AG411" s="1">
        <f>(Table2[[#This Row],[Close Price]]/Table2[[#This Row],[Current Month Low]])-1</f>
        <v>0.11474480151228739</v>
      </c>
      <c r="AH411" s="1">
        <f>(Table2[[#This Row],[Current Month High]]/Table2[[#This Row],[Close Price]])-1</f>
        <v>7.2918433101576419E-3</v>
      </c>
      <c r="AI411">
        <v>42.021366796676197</v>
      </c>
      <c r="AJ411">
        <v>47.240948813982499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-0.03</v>
      </c>
      <c r="AM411" t="s">
        <v>3218</v>
      </c>
      <c r="AN411">
        <v>19.010000000000002</v>
      </c>
      <c r="AO411" t="s">
        <v>3219</v>
      </c>
      <c r="AP411">
        <v>9.4990318278506E-2</v>
      </c>
      <c r="AQ411">
        <f>(Table2[[#This Row],[Sharpe Ratio]]-AVERAGE(Table2[Sharpe Ratio]))/_xlfn.STDEV.P(Table2[Sharpe Ratio])</f>
        <v>0.41664019066051322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335</v>
      </c>
      <c r="AT411">
        <f>_xlfn.RANK.AVG(Table2[[#This Row],[6M Return vs Nifty Z-Score]],Table2[6M Return vs Nifty Z-Score])</f>
        <v>620</v>
      </c>
      <c r="AU411">
        <f>_xlfn.RANK.AVG(Table2[[#This Row],[Sharpe Ratio Z-Score]],Table2[Sharpe Ratio Z-Score])</f>
        <v>242</v>
      </c>
      <c r="AV411">
        <f>(Table2[[#This Row],[Rank 1Y]]+Table2[[#This Row],[Rank 6M]]+Table2[[#This Row],[Rank Sharpe]])/3</f>
        <v>399</v>
      </c>
    </row>
    <row r="412" spans="1:48" x14ac:dyDescent="0.3">
      <c r="A412" t="s">
        <v>360</v>
      </c>
      <c r="B412" t="s">
        <v>361</v>
      </c>
      <c r="C412" t="s">
        <v>3183</v>
      </c>
      <c r="D412" t="s">
        <v>362</v>
      </c>
      <c r="E412">
        <v>68596.691130949999</v>
      </c>
      <c r="F412">
        <v>234.07</v>
      </c>
      <c r="G412">
        <v>9.7764960309428801</v>
      </c>
      <c r="H412">
        <f>(Table2[[#This Row],[1Y Return vs Nifty]]-AVERAGE(Table2[1Y Return vs Nifty]))/_xlfn.STDEV.P(Table2[1Y Return vs Nifty])</f>
        <v>-0.18222121094838817</v>
      </c>
      <c r="I412">
        <v>3.2233410941587399</v>
      </c>
      <c r="J412">
        <f>(Table2[[#This Row],[1M Return vs Nifty]]-AVERAGE(Table2[1M Return vs Nifty]))/_xlfn.STDEV.P(Table2[1M Return vs Nifty])</f>
        <v>0.45950994984158272</v>
      </c>
      <c r="K412">
        <v>-13.1637919365524</v>
      </c>
      <c r="L412">
        <f>(Table2[[#This Row],[6M Return vs Nifty]]-AVERAGE(Table2[6M Return vs Nifty]))/_xlfn.STDEV.P(Table2[6M Return vs Nifty])</f>
        <v>-0.6978092369387735</v>
      </c>
      <c r="M412">
        <v>3.2919415765648998</v>
      </c>
      <c r="N412">
        <f>(Table2[[#This Row],[1W Return vs Nifty]]-AVERAGE(Table2[1W Return vs Nifty]))/_xlfn.STDEV.P(Table2[1W Return vs Nifty])</f>
        <v>6.5730021538868741E-2</v>
      </c>
      <c r="O412">
        <v>228.24</v>
      </c>
      <c r="P412">
        <v>227.41484026626</v>
      </c>
      <c r="Q412">
        <v>223.17184267456699</v>
      </c>
      <c r="R412">
        <v>65.297305013603506</v>
      </c>
      <c r="S412" s="1">
        <f>(Table2[[#This Row],[Close Price]]-Table2[[#This Row],[20D EMA]])/Table2[[#This Row],[20D EMA]]</f>
        <v>2.554328776726246E-2</v>
      </c>
      <c r="T412" s="1">
        <f>(Table2[[#This Row],[Close Price]]-Table2[[#This Row],[50D EMA]])/Table2[[#This Row],[50D EMA]]</f>
        <v>2.9264403879483206E-2</v>
      </c>
      <c r="U412" s="1">
        <f>(Table2[[#This Row],[Close Price]]-Table2[[#This Row],[200D EMA]])/Table2[[#This Row],[200D EMA]]</f>
        <v>4.8833030165570147E-2</v>
      </c>
      <c r="V412">
        <v>0.63643950382136105</v>
      </c>
      <c r="W412">
        <v>232.73</v>
      </c>
      <c r="X412">
        <v>237</v>
      </c>
      <c r="Y412">
        <v>229.52</v>
      </c>
      <c r="Z412">
        <v>237</v>
      </c>
      <c r="AA412">
        <v>229.52</v>
      </c>
      <c r="AB412">
        <v>237</v>
      </c>
      <c r="AC412" s="1">
        <f>(Table2[[#This Row],[Close Price]]/Table2[[#This Row],[Day Low]])-1</f>
        <v>5.7577450264254537E-3</v>
      </c>
      <c r="AD412" s="1">
        <f>(Table2[[#This Row],[Day High]]/Table2[[#This Row],[Close Price]])-1</f>
        <v>1.2517622933310601E-2</v>
      </c>
      <c r="AE412" s="1">
        <f>(Table2[[#This Row],[Close Price]]/Table2[[#This Row],[Current Week Low]])-1</f>
        <v>1.9823980481003867E-2</v>
      </c>
      <c r="AF412" s="1">
        <f>(Table2[[#This Row],[Current Week High]]/Table2[[#This Row],[Close Price]])-1</f>
        <v>1.2517622933310601E-2</v>
      </c>
      <c r="AG412" s="1">
        <f>(Table2[[#This Row],[Close Price]]/Table2[[#This Row],[Current Month Low]])-1</f>
        <v>1.9823980481003867E-2</v>
      </c>
      <c r="AH412" s="1">
        <f>(Table2[[#This Row],[Current Month High]]/Table2[[#This Row],[Close Price]])-1</f>
        <v>1.2517622933310601E-2</v>
      </c>
      <c r="AI412">
        <v>22.335198872132199</v>
      </c>
      <c r="AJ412">
        <v>30.111172873818699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0.08</v>
      </c>
      <c r="AM412" t="s">
        <v>3219</v>
      </c>
      <c r="AN412">
        <v>6.98</v>
      </c>
      <c r="AO412" t="s">
        <v>3219</v>
      </c>
      <c r="AP412">
        <v>9.4122604994119993E-2</v>
      </c>
      <c r="AQ412">
        <f>(Table2[[#This Row],[Sharpe Ratio]]-AVERAGE(Table2[Sharpe Ratio]))/_xlfn.STDEV.P(Table2[Sharpe Ratio])</f>
        <v>0.40656847023821663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5.1777993731506475E-2</v>
      </c>
      <c r="AS412">
        <f>_xlfn.RANK.AVG(Table2[[#This Row],[1Y Return vs Nifty Z-Score]],Table2[1Y Return vs Nifty Z-Score])</f>
        <v>366</v>
      </c>
      <c r="AT412">
        <f>_xlfn.RANK.AVG(Table2[[#This Row],[6M Return vs Nifty Z-Score]],Table2[6M Return vs Nifty Z-Score])</f>
        <v>586</v>
      </c>
      <c r="AU412">
        <f>_xlfn.RANK.AVG(Table2[[#This Row],[Sharpe Ratio Z-Score]],Table2[Sharpe Ratio Z-Score])</f>
        <v>245</v>
      </c>
      <c r="AV412">
        <f>(Table2[[#This Row],[Rank 1Y]]+Table2[[#This Row],[Rank 6M]]+Table2[[#This Row],[Rank Sharpe]])/3</f>
        <v>399</v>
      </c>
    </row>
    <row r="413" spans="1:48" x14ac:dyDescent="0.3">
      <c r="A413" t="s">
        <v>1006</v>
      </c>
      <c r="B413" t="s">
        <v>1007</v>
      </c>
      <c r="C413" t="s">
        <v>3181</v>
      </c>
      <c r="D413" t="s">
        <v>271</v>
      </c>
      <c r="E413">
        <v>14460.9187898</v>
      </c>
      <c r="F413">
        <v>830.9</v>
      </c>
      <c r="G413">
        <v>2.2310491544527</v>
      </c>
      <c r="H413">
        <f>(Table2[[#This Row],[1Y Return vs Nifty]]-AVERAGE(Table2[1Y Return vs Nifty]))/_xlfn.STDEV.P(Table2[1Y Return vs Nifty])</f>
        <v>-0.32953999195283284</v>
      </c>
      <c r="I413">
        <v>2.14853172859927</v>
      </c>
      <c r="J413">
        <f>(Table2[[#This Row],[1M Return vs Nifty]]-AVERAGE(Table2[1M Return vs Nifty]))/_xlfn.STDEV.P(Table2[1M Return vs Nifty])</f>
        <v>0.34370054346638768</v>
      </c>
      <c r="K413">
        <v>-18.514371580516698</v>
      </c>
      <c r="L413">
        <f>(Table2[[#This Row],[6M Return vs Nifty]]-AVERAGE(Table2[6M Return vs Nifty]))/_xlfn.STDEV.P(Table2[6M Return vs Nifty])</f>
        <v>-0.85619687603618633</v>
      </c>
      <c r="M413">
        <v>-0.42648738242286499</v>
      </c>
      <c r="N413">
        <f>(Table2[[#This Row],[1W Return vs Nifty]]-AVERAGE(Table2[1W Return vs Nifty]))/_xlfn.STDEV.P(Table2[1W Return vs Nifty])</f>
        <v>-0.68425969649961094</v>
      </c>
      <c r="O413">
        <v>826.89</v>
      </c>
      <c r="P413">
        <v>845.82939592441403</v>
      </c>
      <c r="Q413">
        <v>839.61874694483004</v>
      </c>
      <c r="R413">
        <v>54.014724494416001</v>
      </c>
      <c r="S413" s="1">
        <f>(Table2[[#This Row],[Close Price]]-Table2[[#This Row],[20D EMA]])/Table2[[#This Row],[20D EMA]]</f>
        <v>4.849496305433602E-3</v>
      </c>
      <c r="T413" s="1">
        <f>(Table2[[#This Row],[Close Price]]-Table2[[#This Row],[50D EMA]])/Table2[[#This Row],[50D EMA]]</f>
        <v>-1.7650599513744248E-2</v>
      </c>
      <c r="U413" s="1">
        <f>(Table2[[#This Row],[Close Price]]-Table2[[#This Row],[200D EMA]])/Table2[[#This Row],[200D EMA]]</f>
        <v>-1.0384173741421894E-2</v>
      </c>
      <c r="V413">
        <v>0.46209570546053003</v>
      </c>
      <c r="W413">
        <v>824</v>
      </c>
      <c r="X413">
        <v>840.15</v>
      </c>
      <c r="Y413">
        <v>821.3</v>
      </c>
      <c r="Z413">
        <v>849.7</v>
      </c>
      <c r="AA413">
        <v>821.3</v>
      </c>
      <c r="AB413">
        <v>849.7</v>
      </c>
      <c r="AC413" s="1">
        <f>(Table2[[#This Row],[Close Price]]/Table2[[#This Row],[Day Low]])-1</f>
        <v>8.37378640776687E-3</v>
      </c>
      <c r="AD413" s="1">
        <f>(Table2[[#This Row],[Day High]]/Table2[[#This Row],[Close Price]])-1</f>
        <v>1.1132506920207064E-2</v>
      </c>
      <c r="AE413" s="1">
        <f>(Table2[[#This Row],[Close Price]]/Table2[[#This Row],[Current Week Low]])-1</f>
        <v>1.1688786070863211E-2</v>
      </c>
      <c r="AF413" s="1">
        <f>(Table2[[#This Row],[Current Week High]]/Table2[[#This Row],[Close Price]])-1</f>
        <v>2.2626068118907217E-2</v>
      </c>
      <c r="AG413" s="1">
        <f>(Table2[[#This Row],[Close Price]]/Table2[[#This Row],[Current Month Low]])-1</f>
        <v>1.1688786070863211E-2</v>
      </c>
      <c r="AH413" s="1">
        <f>(Table2[[#This Row],[Current Month High]]/Table2[[#This Row],[Close Price]])-1</f>
        <v>2.2626068118907217E-2</v>
      </c>
      <c r="AI413">
        <v>27.572511734264001</v>
      </c>
      <c r="AJ413">
        <v>30.974148802017599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-0.02</v>
      </c>
      <c r="AM413" t="s">
        <v>3218</v>
      </c>
      <c r="AN413">
        <v>1.47</v>
      </c>
      <c r="AO413" t="s">
        <v>3219</v>
      </c>
      <c r="AP413">
        <v>0.141123743052958</v>
      </c>
      <c r="AQ413">
        <f>(Table2[[#This Row],[Sharpe Ratio]]-AVERAGE(Table2[Sharpe Ratio]))/_xlfn.STDEV.P(Table2[Sharpe Ratio])</f>
        <v>0.95212001425237414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428</v>
      </c>
      <c r="AT413">
        <f>_xlfn.RANK.AVG(Table2[[#This Row],[6M Return vs Nifty Z-Score]],Table2[6M Return vs Nifty Z-Score])</f>
        <v>639</v>
      </c>
      <c r="AU413">
        <f>_xlfn.RANK.AVG(Table2[[#This Row],[Sharpe Ratio Z-Score]],Table2[Sharpe Ratio Z-Score])</f>
        <v>130</v>
      </c>
      <c r="AV413">
        <f>(Table2[[#This Row],[Rank 1Y]]+Table2[[#This Row],[Rank 6M]]+Table2[[#This Row],[Rank Sharpe]])/3</f>
        <v>399</v>
      </c>
    </row>
    <row r="414" spans="1:48" x14ac:dyDescent="0.3">
      <c r="A414" t="s">
        <v>968</v>
      </c>
      <c r="B414" t="s">
        <v>969</v>
      </c>
      <c r="C414" t="s">
        <v>3187</v>
      </c>
      <c r="D414" t="s">
        <v>495</v>
      </c>
      <c r="E414">
        <v>15791.11403904</v>
      </c>
      <c r="F414">
        <v>5150.3999999999996</v>
      </c>
      <c r="G414">
        <v>4.0853840344620096</v>
      </c>
      <c r="H414">
        <f>(Table2[[#This Row],[1Y Return vs Nifty]]-AVERAGE(Table2[1Y Return vs Nifty]))/_xlfn.STDEV.P(Table2[1Y Return vs Nifty])</f>
        <v>-0.29333559497428491</v>
      </c>
      <c r="I414">
        <v>5.6994251713765198</v>
      </c>
      <c r="J414">
        <f>(Table2[[#This Row],[1M Return vs Nifty]]-AVERAGE(Table2[1M Return vs Nifty]))/_xlfn.STDEV.P(Table2[1M Return vs Nifty])</f>
        <v>0.72630500792930253</v>
      </c>
      <c r="K414">
        <v>6.0379500842382496</v>
      </c>
      <c r="L414">
        <f>(Table2[[#This Row],[6M Return vs Nifty]]-AVERAGE(Table2[6M Return vs Nifty]))/_xlfn.STDEV.P(Table2[6M Return vs Nifty])</f>
        <v>-0.12940005744709668</v>
      </c>
      <c r="M414">
        <v>2.3730051465424</v>
      </c>
      <c r="N414">
        <f>(Table2[[#This Row],[1W Return vs Nifty]]-AVERAGE(Table2[1W Return vs Nifty]))/_xlfn.STDEV.P(Table2[1W Return vs Nifty])</f>
        <v>-0.11961515559084968</v>
      </c>
      <c r="O414">
        <v>5054.03</v>
      </c>
      <c r="P414">
        <v>5052.8758071213097</v>
      </c>
      <c r="Q414">
        <v>4937.59477276691</v>
      </c>
      <c r="R414">
        <v>57.010363615195502</v>
      </c>
      <c r="S414" s="1">
        <f>(Table2[[#This Row],[Close Price]]-Table2[[#This Row],[20D EMA]])/Table2[[#This Row],[20D EMA]]</f>
        <v>1.9067951713780864E-2</v>
      </c>
      <c r="T414" s="1">
        <f>(Table2[[#This Row],[Close Price]]-Table2[[#This Row],[50D EMA]])/Table2[[#This Row],[50D EMA]]</f>
        <v>1.9300730237866423E-2</v>
      </c>
      <c r="U414" s="1">
        <f>(Table2[[#This Row],[Close Price]]-Table2[[#This Row],[200D EMA]])/Table2[[#This Row],[200D EMA]]</f>
        <v>4.3098965594910235E-2</v>
      </c>
      <c r="V414">
        <v>0.96140476015001597</v>
      </c>
      <c r="W414">
        <v>5130.55</v>
      </c>
      <c r="X414">
        <v>5278</v>
      </c>
      <c r="Y414">
        <v>5125.3500000000004</v>
      </c>
      <c r="Z414">
        <v>5290</v>
      </c>
      <c r="AA414">
        <v>5125.3500000000004</v>
      </c>
      <c r="AB414">
        <v>5290</v>
      </c>
      <c r="AC414" s="1">
        <f>(Table2[[#This Row],[Close Price]]/Table2[[#This Row],[Day Low]])-1</f>
        <v>3.8689809084795357E-3</v>
      </c>
      <c r="AD414" s="1">
        <f>(Table2[[#This Row],[Day High]]/Table2[[#This Row],[Close Price]])-1</f>
        <v>2.4774774774774855E-2</v>
      </c>
      <c r="AE414" s="1">
        <f>(Table2[[#This Row],[Close Price]]/Table2[[#This Row],[Current Week Low]])-1</f>
        <v>4.8874710995345794E-3</v>
      </c>
      <c r="AF414" s="1">
        <f>(Table2[[#This Row],[Current Week High]]/Table2[[#This Row],[Close Price]])-1</f>
        <v>2.7104690897794326E-2</v>
      </c>
      <c r="AG414" s="1">
        <f>(Table2[[#This Row],[Close Price]]/Table2[[#This Row],[Current Month Low]])-1</f>
        <v>4.8874710995345794E-3</v>
      </c>
      <c r="AH414" s="1">
        <f>(Table2[[#This Row],[Current Month High]]/Table2[[#This Row],[Close Price]])-1</f>
        <v>2.7104690897794326E-2</v>
      </c>
      <c r="AI414">
        <v>15.6968390804597</v>
      </c>
      <c r="AJ414">
        <v>28.087540412832599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0.04</v>
      </c>
      <c r="AM414" t="s">
        <v>3219</v>
      </c>
      <c r="AN414">
        <v>8.06</v>
      </c>
      <c r="AO414" t="s">
        <v>3219</v>
      </c>
      <c r="AP414">
        <v>1.8560266612693999E-2</v>
      </c>
      <c r="AQ414">
        <f>(Table2[[#This Row],[Sharpe Ratio]]-AVERAGE(Table2[Sharpe Ratio]))/_xlfn.STDEV.P(Table2[Sharpe Ratio])</f>
        <v>-0.47049859825919538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-0.28654439834212408</v>
      </c>
      <c r="AS414">
        <f>_xlfn.RANK.AVG(Table2[[#This Row],[1Y Return vs Nifty Z-Score]],Table2[1Y Return vs Nifty Z-Score])</f>
        <v>408</v>
      </c>
      <c r="AT414">
        <f>_xlfn.RANK.AVG(Table2[[#This Row],[6M Return vs Nifty Z-Score]],Table2[6M Return vs Nifty Z-Score])</f>
        <v>331</v>
      </c>
      <c r="AU414">
        <f>_xlfn.RANK.AVG(Table2[[#This Row],[Sharpe Ratio Z-Score]],Table2[Sharpe Ratio Z-Score])</f>
        <v>465</v>
      </c>
      <c r="AV414">
        <f>(Table2[[#This Row],[Rank 1Y]]+Table2[[#This Row],[Rank 6M]]+Table2[[#This Row],[Rank Sharpe]])/3</f>
        <v>401.33333333333331</v>
      </c>
    </row>
    <row r="415" spans="1:48" x14ac:dyDescent="0.3">
      <c r="A415" t="s">
        <v>2049</v>
      </c>
      <c r="B415" t="s">
        <v>2050</v>
      </c>
      <c r="C415" t="s">
        <v>3181</v>
      </c>
      <c r="D415" t="s">
        <v>111</v>
      </c>
      <c r="E415">
        <v>3327.2185920000002</v>
      </c>
      <c r="F415">
        <v>577.6</v>
      </c>
      <c r="G415">
        <v>-15.7208530541544</v>
      </c>
      <c r="H415">
        <f>(Table2[[#This Row],[1Y Return vs Nifty]]-AVERAGE(Table2[1Y Return vs Nifty]))/_xlfn.STDEV.P(Table2[1Y Return vs Nifty])</f>
        <v>-0.68003644277579256</v>
      </c>
      <c r="I415">
        <v>-17.300299234148401</v>
      </c>
      <c r="J415">
        <f>(Table2[[#This Row],[1M Return vs Nifty]]-AVERAGE(Table2[1M Return vs Nifty]))/_xlfn.STDEV.P(Table2[1M Return vs Nifty])</f>
        <v>-1.7518874190695586</v>
      </c>
      <c r="K415">
        <v>2.9941345760598801</v>
      </c>
      <c r="L415">
        <f>(Table2[[#This Row],[6M Return vs Nifty]]-AVERAGE(Table2[6M Return vs Nifty]))/_xlfn.STDEV.P(Table2[6M Return vs Nifty])</f>
        <v>-0.21950295923873678</v>
      </c>
      <c r="M415">
        <v>-0.45638643839281001</v>
      </c>
      <c r="N415">
        <f>(Table2[[#This Row],[1W Return vs Nifty]]-AVERAGE(Table2[1W Return vs Nifty]))/_xlfn.STDEV.P(Table2[1W Return vs Nifty])</f>
        <v>-0.69029019615520193</v>
      </c>
      <c r="O415">
        <v>586.15</v>
      </c>
      <c r="P415">
        <v>605.36151810467697</v>
      </c>
      <c r="Q415">
        <v>588.894809157091</v>
      </c>
      <c r="R415">
        <v>50.341209492613302</v>
      </c>
      <c r="S415" s="1">
        <f>(Table2[[#This Row],[Close Price]]-Table2[[#This Row],[20D EMA]])/Table2[[#This Row],[20D EMA]]</f>
        <v>-1.4586709886547734E-2</v>
      </c>
      <c r="T415" s="1">
        <f>(Table2[[#This Row],[Close Price]]-Table2[[#This Row],[50D EMA]])/Table2[[#This Row],[50D EMA]]</f>
        <v>-4.5859403471161062E-2</v>
      </c>
      <c r="U415" s="1">
        <f>(Table2[[#This Row],[Close Price]]-Table2[[#This Row],[200D EMA]])/Table2[[#This Row],[200D EMA]]</f>
        <v>-1.9179671787662212E-2</v>
      </c>
      <c r="V415">
        <v>0.74830324231701595</v>
      </c>
      <c r="W415">
        <v>564.54999999999995</v>
      </c>
      <c r="X415">
        <v>580.85</v>
      </c>
      <c r="Y415">
        <v>535.20000000000005</v>
      </c>
      <c r="Z415">
        <v>580.85</v>
      </c>
      <c r="AA415">
        <v>535.20000000000005</v>
      </c>
      <c r="AB415">
        <v>580.85</v>
      </c>
      <c r="AC415" s="1">
        <f>(Table2[[#This Row],[Close Price]]/Table2[[#This Row],[Day Low]])-1</f>
        <v>2.3115755911788272E-2</v>
      </c>
      <c r="AD415" s="1">
        <f>(Table2[[#This Row],[Day High]]/Table2[[#This Row],[Close Price]])-1</f>
        <v>5.6267313019391363E-3</v>
      </c>
      <c r="AE415" s="1">
        <f>(Table2[[#This Row],[Close Price]]/Table2[[#This Row],[Current Week Low]])-1</f>
        <v>7.9222720478325792E-2</v>
      </c>
      <c r="AF415" s="1">
        <f>(Table2[[#This Row],[Current Week High]]/Table2[[#This Row],[Close Price]])-1</f>
        <v>5.6267313019391363E-3</v>
      </c>
      <c r="AG415" s="1">
        <f>(Table2[[#This Row],[Close Price]]/Table2[[#This Row],[Current Month Low]])-1</f>
        <v>7.9222720478325792E-2</v>
      </c>
      <c r="AH415" s="1">
        <f>(Table2[[#This Row],[Current Month High]]/Table2[[#This Row],[Close Price]])-1</f>
        <v>5.6267313019391363E-3</v>
      </c>
      <c r="AI415">
        <v>26.3504155124653</v>
      </c>
      <c r="AJ415">
        <v>25.565217391304301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0.02</v>
      </c>
      <c r="AM415" t="s">
        <v>3219</v>
      </c>
      <c r="AN415">
        <v>-3.77</v>
      </c>
      <c r="AO415" t="s">
        <v>3218</v>
      </c>
      <c r="AP415">
        <v>8.3596977063709998E-2</v>
      </c>
      <c r="AQ415">
        <f>(Table2[[#This Row],[Sharpe Ratio]]-AVERAGE(Table2[Sharpe Ratio]))/_xlfn.STDEV.P(Table2[Sharpe Ratio])</f>
        <v>0.28439541642906641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561</v>
      </c>
      <c r="AT415">
        <f>_xlfn.RANK.AVG(Table2[[#This Row],[6M Return vs Nifty Z-Score]],Table2[6M Return vs Nifty Z-Score])</f>
        <v>368</v>
      </c>
      <c r="AU415">
        <f>_xlfn.RANK.AVG(Table2[[#This Row],[Sharpe Ratio Z-Score]],Table2[Sharpe Ratio Z-Score])</f>
        <v>275</v>
      </c>
      <c r="AV415">
        <f>(Table2[[#This Row],[Rank 1Y]]+Table2[[#This Row],[Rank 6M]]+Table2[[#This Row],[Rank Sharpe]])/3</f>
        <v>401.33333333333331</v>
      </c>
    </row>
    <row r="416" spans="1:48" x14ac:dyDescent="0.3">
      <c r="A416" t="s">
        <v>1481</v>
      </c>
      <c r="B416" t="s">
        <v>1482</v>
      </c>
      <c r="C416" t="s">
        <v>3176</v>
      </c>
      <c r="D416" t="s">
        <v>46</v>
      </c>
      <c r="E416">
        <v>7276.3880318149904</v>
      </c>
      <c r="F416">
        <v>497.65</v>
      </c>
      <c r="G416">
        <v>6.3045079548837704</v>
      </c>
      <c r="H416">
        <f>(Table2[[#This Row],[1Y Return vs Nifty]]-AVERAGE(Table2[1Y Return vs Nifty]))/_xlfn.STDEV.P(Table2[1Y Return vs Nifty])</f>
        <v>-0.2500089854035597</v>
      </c>
      <c r="I416">
        <v>-2.3058066531803298</v>
      </c>
      <c r="J416">
        <f>(Table2[[#This Row],[1M Return vs Nifty]]-AVERAGE(Table2[1M Return vs Nifty]))/_xlfn.STDEV.P(Table2[1M Return vs Nifty])</f>
        <v>-0.13624901811900605</v>
      </c>
      <c r="K416">
        <v>19.468786631602399</v>
      </c>
      <c r="L416">
        <f>(Table2[[#This Row],[6M Return vs Nifty]]-AVERAGE(Table2[6M Return vs Nifty]))/_xlfn.STDEV.P(Table2[6M Return vs Nifty])</f>
        <v>0.26817901498852686</v>
      </c>
      <c r="M416">
        <v>10.078043710408799</v>
      </c>
      <c r="N416">
        <f>(Table2[[#This Row],[1W Return vs Nifty]]-AVERAGE(Table2[1W Return vs Nifty]))/_xlfn.STDEV.P(Table2[1W Return vs Nifty])</f>
        <v>1.4344550616233736</v>
      </c>
      <c r="O416">
        <v>475.93</v>
      </c>
      <c r="P416">
        <v>488.381286014078</v>
      </c>
      <c r="Q416">
        <v>472.96847065899999</v>
      </c>
      <c r="R416">
        <v>65.967252994075494</v>
      </c>
      <c r="S416" s="1">
        <f>(Table2[[#This Row],[Close Price]]-Table2[[#This Row],[20D EMA]])/Table2[[#This Row],[20D EMA]]</f>
        <v>4.5636963418990123E-2</v>
      </c>
      <c r="T416" s="1">
        <f>(Table2[[#This Row],[Close Price]]-Table2[[#This Row],[50D EMA]])/Table2[[#This Row],[50D EMA]]</f>
        <v>1.8978438059264208E-2</v>
      </c>
      <c r="U416" s="1">
        <f>(Table2[[#This Row],[Close Price]]-Table2[[#This Row],[200D EMA]])/Table2[[#This Row],[200D EMA]]</f>
        <v>5.2184301644062091E-2</v>
      </c>
      <c r="V416">
        <v>0.92834104619452695</v>
      </c>
      <c r="W416">
        <v>494.65</v>
      </c>
      <c r="X416">
        <v>505.95</v>
      </c>
      <c r="Y416">
        <v>476.55</v>
      </c>
      <c r="Z416">
        <v>505.95</v>
      </c>
      <c r="AA416">
        <v>476.55</v>
      </c>
      <c r="AB416">
        <v>505.95</v>
      </c>
      <c r="AC416" s="1">
        <f>(Table2[[#This Row],[Close Price]]/Table2[[#This Row],[Day Low]])-1</f>
        <v>6.064894369756324E-3</v>
      </c>
      <c r="AD416" s="1">
        <f>(Table2[[#This Row],[Day High]]/Table2[[#This Row],[Close Price]])-1</f>
        <v>1.6678388425600321E-2</v>
      </c>
      <c r="AE416" s="1">
        <f>(Table2[[#This Row],[Close Price]]/Table2[[#This Row],[Current Week Low]])-1</f>
        <v>4.42765711887525E-2</v>
      </c>
      <c r="AF416" s="1">
        <f>(Table2[[#This Row],[Current Week High]]/Table2[[#This Row],[Close Price]])-1</f>
        <v>1.6678388425600321E-2</v>
      </c>
      <c r="AG416" s="1">
        <f>(Table2[[#This Row],[Close Price]]/Table2[[#This Row],[Current Month Low]])-1</f>
        <v>4.42765711887525E-2</v>
      </c>
      <c r="AH416" s="1">
        <f>(Table2[[#This Row],[Current Month High]]/Table2[[#This Row],[Close Price]])-1</f>
        <v>1.6678388425600321E-2</v>
      </c>
      <c r="AI416">
        <v>18.155330051240799</v>
      </c>
      <c r="AJ416">
        <v>45.874248864136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-7.0000000000000007E-2</v>
      </c>
      <c r="AM416" t="s">
        <v>3218</v>
      </c>
      <c r="AN416">
        <v>9.3000000000000007</v>
      </c>
      <c r="AO416" t="s">
        <v>3219</v>
      </c>
      <c r="AP416">
        <v>-2.1708911470202E-2</v>
      </c>
      <c r="AQ416">
        <f>(Table2[[#This Row],[Sharpe Ratio]]-AVERAGE(Table2[Sharpe Ratio]))/_xlfn.STDEV.P(Table2[Sharpe Ratio])</f>
        <v>-0.93791094584540435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388</v>
      </c>
      <c r="AT416">
        <f>_xlfn.RANK.AVG(Table2[[#This Row],[6M Return vs Nifty Z-Score]],Table2[6M Return vs Nifty Z-Score])</f>
        <v>207</v>
      </c>
      <c r="AU416">
        <f>_xlfn.RANK.AVG(Table2[[#This Row],[Sharpe Ratio Z-Score]],Table2[Sharpe Ratio Z-Score])</f>
        <v>611</v>
      </c>
      <c r="AV416">
        <f>(Table2[[#This Row],[Rank 1Y]]+Table2[[#This Row],[Rank 6M]]+Table2[[#This Row],[Rank Sharpe]])/3</f>
        <v>402</v>
      </c>
    </row>
    <row r="417" spans="1:48" x14ac:dyDescent="0.3">
      <c r="A417" t="s">
        <v>100</v>
      </c>
      <c r="B417" t="s">
        <v>101</v>
      </c>
      <c r="C417" t="s">
        <v>3171</v>
      </c>
      <c r="D417" t="s">
        <v>102</v>
      </c>
      <c r="E417">
        <v>256770.07574445399</v>
      </c>
      <c r="F417">
        <v>416.65</v>
      </c>
      <c r="G417">
        <v>0.72630979047291699</v>
      </c>
      <c r="H417">
        <f>(Table2[[#This Row],[1Y Return vs Nifty]]-AVERAGE(Table2[1Y Return vs Nifty]))/_xlfn.STDEV.P(Table2[1Y Return vs Nifty])</f>
        <v>-0.35891881768170986</v>
      </c>
      <c r="I417">
        <v>-9.4929328174597494</v>
      </c>
      <c r="J417">
        <f>(Table2[[#This Row],[1M Return vs Nifty]]-AVERAGE(Table2[1M Return vs Nifty]))/_xlfn.STDEV.P(Table2[1M Return vs Nifty])</f>
        <v>-0.91065315088870602</v>
      </c>
      <c r="K417">
        <v>-17.516608143089599</v>
      </c>
      <c r="L417">
        <f>(Table2[[#This Row],[6M Return vs Nifty]]-AVERAGE(Table2[6M Return vs Nifty]))/_xlfn.STDEV.P(Table2[6M Return vs Nifty])</f>
        <v>-0.82666112369763989</v>
      </c>
      <c r="M417">
        <v>0.260181447545412</v>
      </c>
      <c r="N417">
        <f>(Table2[[#This Row],[1W Return vs Nifty]]-AVERAGE(Table2[1W Return vs Nifty]))/_xlfn.STDEV.P(Table2[1W Return vs Nifty])</f>
        <v>-0.54576180724212375</v>
      </c>
      <c r="O417">
        <v>424.13</v>
      </c>
      <c r="P417">
        <v>447.583590180155</v>
      </c>
      <c r="Q417">
        <v>450.06328298351298</v>
      </c>
      <c r="R417">
        <v>44.407089443245802</v>
      </c>
      <c r="S417" s="1">
        <f>(Table2[[#This Row],[Close Price]]-Table2[[#This Row],[20D EMA]])/Table2[[#This Row],[20D EMA]]</f>
        <v>-1.7636102138495317E-2</v>
      </c>
      <c r="T417" s="1">
        <f>(Table2[[#This Row],[Close Price]]-Table2[[#This Row],[50D EMA]])/Table2[[#This Row],[50D EMA]]</f>
        <v>-6.9112431418015291E-2</v>
      </c>
      <c r="U417" s="1">
        <f>(Table2[[#This Row],[Close Price]]-Table2[[#This Row],[200D EMA]])/Table2[[#This Row],[200D EMA]]</f>
        <v>-7.4241299494624671E-2</v>
      </c>
      <c r="V417">
        <v>0.98575733128801202</v>
      </c>
      <c r="W417">
        <v>415</v>
      </c>
      <c r="X417">
        <v>425.9</v>
      </c>
      <c r="Y417">
        <v>415</v>
      </c>
      <c r="Z417">
        <v>425.9</v>
      </c>
      <c r="AA417">
        <v>415</v>
      </c>
      <c r="AB417">
        <v>425.9</v>
      </c>
      <c r="AC417" s="1">
        <f>(Table2[[#This Row],[Close Price]]/Table2[[#This Row],[Day Low]])-1</f>
        <v>3.9759036144577653E-3</v>
      </c>
      <c r="AD417" s="1">
        <f>(Table2[[#This Row],[Day High]]/Table2[[#This Row],[Close Price]])-1</f>
        <v>2.2200888035521338E-2</v>
      </c>
      <c r="AE417" s="1">
        <f>(Table2[[#This Row],[Close Price]]/Table2[[#This Row],[Current Week Low]])-1</f>
        <v>3.9759036144577653E-3</v>
      </c>
      <c r="AF417" s="1">
        <f>(Table2[[#This Row],[Current Week High]]/Table2[[#This Row],[Close Price]])-1</f>
        <v>2.2200888035521338E-2</v>
      </c>
      <c r="AG417" s="1">
        <f>(Table2[[#This Row],[Close Price]]/Table2[[#This Row],[Current Month Low]])-1</f>
        <v>3.9759036144577653E-3</v>
      </c>
      <c r="AH417" s="1">
        <f>(Table2[[#This Row],[Current Month High]]/Table2[[#This Row],[Close Price]])-1</f>
        <v>2.2200888035521338E-2</v>
      </c>
      <c r="AI417">
        <v>30.4572182887315</v>
      </c>
      <c r="AJ417">
        <v>21.720712825007201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-0.14000000000000001</v>
      </c>
      <c r="AM417" t="s">
        <v>3218</v>
      </c>
      <c r="AN417">
        <v>1.68</v>
      </c>
      <c r="AO417" t="s">
        <v>3219</v>
      </c>
      <c r="AP417">
        <v>0.12900077970069099</v>
      </c>
      <c r="AQ417">
        <f>(Table2[[#This Row],[Sharpe Ratio]]-AVERAGE(Table2[Sharpe Ratio]))/_xlfn.STDEV.P(Table2[Sharpe Ratio])</f>
        <v>0.81140637096618384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435</v>
      </c>
      <c r="AT417">
        <f>_xlfn.RANK.AVG(Table2[[#This Row],[6M Return vs Nifty Z-Score]],Table2[6M Return vs Nifty Z-Score])</f>
        <v>627</v>
      </c>
      <c r="AU417">
        <f>_xlfn.RANK.AVG(Table2[[#This Row],[Sharpe Ratio Z-Score]],Table2[Sharpe Ratio Z-Score])</f>
        <v>145</v>
      </c>
      <c r="AV417">
        <f>(Table2[[#This Row],[Rank 1Y]]+Table2[[#This Row],[Rank 6M]]+Table2[[#This Row],[Rank Sharpe]])/3</f>
        <v>402.33333333333331</v>
      </c>
    </row>
    <row r="418" spans="1:48" x14ac:dyDescent="0.3">
      <c r="A418" t="s">
        <v>1130</v>
      </c>
      <c r="B418" t="s">
        <v>1131</v>
      </c>
      <c r="C418" t="s">
        <v>3176</v>
      </c>
      <c r="D418" t="s">
        <v>46</v>
      </c>
      <c r="E418">
        <v>11481.963638017</v>
      </c>
      <c r="F418">
        <v>204.29</v>
      </c>
      <c r="G418">
        <v>10.630783826507701</v>
      </c>
      <c r="H418">
        <f>(Table2[[#This Row],[1Y Return vs Nifty]]-AVERAGE(Table2[1Y Return vs Nifty]))/_xlfn.STDEV.P(Table2[1Y Return vs Nifty])</f>
        <v>-0.16554192889529859</v>
      </c>
      <c r="I418">
        <v>2.03600344267026</v>
      </c>
      <c r="J418">
        <f>(Table2[[#This Row],[1M Return vs Nifty]]-AVERAGE(Table2[1M Return vs Nifty]))/_xlfn.STDEV.P(Table2[1M Return vs Nifty])</f>
        <v>0.33157575705175363</v>
      </c>
      <c r="K418">
        <v>-19.924975368594801</v>
      </c>
      <c r="L418">
        <f>(Table2[[#This Row],[6M Return vs Nifty]]-AVERAGE(Table2[6M Return vs Nifty]))/_xlfn.STDEV.P(Table2[6M Return vs Nifty])</f>
        <v>-0.89795351149671787</v>
      </c>
      <c r="M418">
        <v>9.9299994085687899</v>
      </c>
      <c r="N418">
        <f>(Table2[[#This Row],[1W Return vs Nifty]]-AVERAGE(Table2[1W Return vs Nifty]))/_xlfn.STDEV.P(Table2[1W Return vs Nifty])</f>
        <v>1.4045952188191109</v>
      </c>
      <c r="O418">
        <v>192.82</v>
      </c>
      <c r="P418">
        <v>196.59585810575601</v>
      </c>
      <c r="Q418">
        <v>207.26798551183001</v>
      </c>
      <c r="R418">
        <v>70.555167388647504</v>
      </c>
      <c r="S418" s="1">
        <f>(Table2[[#This Row],[Close Price]]-Table2[[#This Row],[20D EMA]])/Table2[[#This Row],[20D EMA]]</f>
        <v>5.948553054662379E-2</v>
      </c>
      <c r="T418" s="1">
        <f>(Table2[[#This Row],[Close Price]]-Table2[[#This Row],[50D EMA]])/Table2[[#This Row],[50D EMA]]</f>
        <v>3.9136846362780579E-2</v>
      </c>
      <c r="U418" s="1">
        <f>(Table2[[#This Row],[Close Price]]-Table2[[#This Row],[200D EMA]])/Table2[[#This Row],[200D EMA]]</f>
        <v>-1.4367802651606523E-2</v>
      </c>
      <c r="V418">
        <v>1.21043336606466</v>
      </c>
      <c r="W418">
        <v>202.4</v>
      </c>
      <c r="X418">
        <v>206.3</v>
      </c>
      <c r="Y418">
        <v>197.51</v>
      </c>
      <c r="Z418">
        <v>208.4</v>
      </c>
      <c r="AA418">
        <v>197.51</v>
      </c>
      <c r="AB418">
        <v>208.4</v>
      </c>
      <c r="AC418" s="1">
        <f>(Table2[[#This Row],[Close Price]]/Table2[[#This Row],[Day Low]])-1</f>
        <v>9.3379446640315944E-3</v>
      </c>
      <c r="AD418" s="1">
        <f>(Table2[[#This Row],[Day High]]/Table2[[#This Row],[Close Price]])-1</f>
        <v>9.8389544275296892E-3</v>
      </c>
      <c r="AE418" s="1">
        <f>(Table2[[#This Row],[Close Price]]/Table2[[#This Row],[Current Week Low]])-1</f>
        <v>3.432737582907186E-2</v>
      </c>
      <c r="AF418" s="1">
        <f>(Table2[[#This Row],[Current Week High]]/Table2[[#This Row],[Close Price]])-1</f>
        <v>2.0118459053306559E-2</v>
      </c>
      <c r="AG418" s="1">
        <f>(Table2[[#This Row],[Close Price]]/Table2[[#This Row],[Current Month Low]])-1</f>
        <v>3.432737582907186E-2</v>
      </c>
      <c r="AH418" s="1">
        <f>(Table2[[#This Row],[Current Month High]]/Table2[[#This Row],[Close Price]])-1</f>
        <v>2.0118459053306559E-2</v>
      </c>
      <c r="AI418">
        <v>48.759116941602599</v>
      </c>
      <c r="AJ418">
        <v>38.595658073270002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-0.04</v>
      </c>
      <c r="AM418" t="s">
        <v>3218</v>
      </c>
      <c r="AN418">
        <v>13.27</v>
      </c>
      <c r="AO418" t="s">
        <v>3219</v>
      </c>
      <c r="AP418">
        <v>0.111233489682365</v>
      </c>
      <c r="AQ418">
        <f>(Table2[[#This Row],[Sharpe Ratio]]-AVERAGE(Table2[Sharpe Ratio]))/_xlfn.STDEV.P(Table2[Sharpe Ratio])</f>
        <v>0.60517790708705399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362</v>
      </c>
      <c r="AT418">
        <f>_xlfn.RANK.AVG(Table2[[#This Row],[6M Return vs Nifty Z-Score]],Table2[6M Return vs Nifty Z-Score])</f>
        <v>653</v>
      </c>
      <c r="AU418">
        <f>_xlfn.RANK.AVG(Table2[[#This Row],[Sharpe Ratio Z-Score]],Table2[Sharpe Ratio Z-Score])</f>
        <v>193</v>
      </c>
      <c r="AV418">
        <f>(Table2[[#This Row],[Rank 1Y]]+Table2[[#This Row],[Rank 6M]]+Table2[[#This Row],[Rank Sharpe]])/3</f>
        <v>402.66666666666669</v>
      </c>
    </row>
    <row r="419" spans="1:48" x14ac:dyDescent="0.3">
      <c r="A419" t="s">
        <v>1390</v>
      </c>
      <c r="B419" t="s">
        <v>1391</v>
      </c>
      <c r="C419" t="s">
        <v>3173</v>
      </c>
      <c r="D419" t="s">
        <v>24</v>
      </c>
      <c r="E419">
        <v>8243.7100524259895</v>
      </c>
      <c r="F419">
        <v>218.17</v>
      </c>
      <c r="G419">
        <v>-20.5911681090708</v>
      </c>
      <c r="H419">
        <f>(Table2[[#This Row],[1Y Return vs Nifty]]-AVERAGE(Table2[1Y Return vs Nifty]))/_xlfn.STDEV.P(Table2[1Y Return vs Nifty])</f>
        <v>-0.77512542673423823</v>
      </c>
      <c r="I419">
        <v>-3.5902655659967002</v>
      </c>
      <c r="J419">
        <f>(Table2[[#This Row],[1M Return vs Nifty]]-AVERAGE(Table2[1M Return vs Nifty]))/_xlfn.STDEV.P(Table2[1M Return vs Nifty])</f>
        <v>-0.27464790909737258</v>
      </c>
      <c r="K419">
        <v>-3.55655292720196</v>
      </c>
      <c r="L419">
        <f>(Table2[[#This Row],[6M Return vs Nifty]]-AVERAGE(Table2[6M Return vs Nifty]))/_xlfn.STDEV.P(Table2[6M Return vs Nifty])</f>
        <v>-0.41341614194913162</v>
      </c>
      <c r="M419">
        <v>4.1427907456095401</v>
      </c>
      <c r="N419">
        <f>(Table2[[#This Row],[1W Return vs Nifty]]-AVERAGE(Table2[1W Return vs Nifty]))/_xlfn.STDEV.P(Table2[1W Return vs Nifty])</f>
        <v>0.23734231679131762</v>
      </c>
      <c r="O419">
        <v>210.99</v>
      </c>
      <c r="P419">
        <v>215.26835936157499</v>
      </c>
      <c r="Q419">
        <v>220.47807940620299</v>
      </c>
      <c r="R419">
        <v>70.694744298648502</v>
      </c>
      <c r="S419" s="1">
        <f>(Table2[[#This Row],[Close Price]]-Table2[[#This Row],[20D EMA]])/Table2[[#This Row],[20D EMA]]</f>
        <v>3.4030048817479397E-2</v>
      </c>
      <c r="T419" s="1">
        <f>(Table2[[#This Row],[Close Price]]-Table2[[#This Row],[50D EMA]])/Table2[[#This Row],[50D EMA]]</f>
        <v>1.3479178486938061E-2</v>
      </c>
      <c r="U419" s="1">
        <f>(Table2[[#This Row],[Close Price]]-Table2[[#This Row],[200D EMA]])/Table2[[#This Row],[200D EMA]]</f>
        <v>-1.0468521008615382E-2</v>
      </c>
      <c r="V419">
        <v>0.73061234148449306</v>
      </c>
      <c r="W419">
        <v>215.67</v>
      </c>
      <c r="X419">
        <v>220</v>
      </c>
      <c r="Y419">
        <v>209.5</v>
      </c>
      <c r="Z419">
        <v>220</v>
      </c>
      <c r="AA419">
        <v>209.5</v>
      </c>
      <c r="AB419">
        <v>220</v>
      </c>
      <c r="AC419" s="1">
        <f>(Table2[[#This Row],[Close Price]]/Table2[[#This Row],[Day Low]])-1</f>
        <v>1.1591783743682527E-2</v>
      </c>
      <c r="AD419" s="1">
        <f>(Table2[[#This Row],[Day High]]/Table2[[#This Row],[Close Price]])-1</f>
        <v>8.387954347527149E-3</v>
      </c>
      <c r="AE419" s="1">
        <f>(Table2[[#This Row],[Close Price]]/Table2[[#This Row],[Current Week Low]])-1</f>
        <v>4.1384248210023733E-2</v>
      </c>
      <c r="AF419" s="1">
        <f>(Table2[[#This Row],[Current Week High]]/Table2[[#This Row],[Close Price]])-1</f>
        <v>8.387954347527149E-3</v>
      </c>
      <c r="AG419" s="1">
        <f>(Table2[[#This Row],[Close Price]]/Table2[[#This Row],[Current Month Low]])-1</f>
        <v>4.1384248210023733E-2</v>
      </c>
      <c r="AH419" s="1">
        <f>(Table2[[#This Row],[Current Month High]]/Table2[[#This Row],[Close Price]])-1</f>
        <v>8.387954347527149E-3</v>
      </c>
      <c r="AI419">
        <v>31.342531053765398</v>
      </c>
      <c r="AJ419">
        <v>13.6302083333333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-0.06</v>
      </c>
      <c r="AM419" t="s">
        <v>3218</v>
      </c>
      <c r="AN419">
        <v>6.6</v>
      </c>
      <c r="AO419" t="s">
        <v>3219</v>
      </c>
      <c r="AP419">
        <v>0.121066460328627</v>
      </c>
      <c r="AQ419">
        <f>(Table2[[#This Row],[Sharpe Ratio]]-AVERAGE(Table2[Sharpe Ratio]))/_xlfn.STDEV.P(Table2[Sharpe Ratio])</f>
        <v>0.71931115023531023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586</v>
      </c>
      <c r="AT419">
        <f>_xlfn.RANK.AVG(Table2[[#This Row],[6M Return vs Nifty Z-Score]],Table2[6M Return vs Nifty Z-Score])</f>
        <v>459</v>
      </c>
      <c r="AU419">
        <f>_xlfn.RANK.AVG(Table2[[#This Row],[Sharpe Ratio Z-Score]],Table2[Sharpe Ratio Z-Score])</f>
        <v>163</v>
      </c>
      <c r="AV419">
        <f>(Table2[[#This Row],[Rank 1Y]]+Table2[[#This Row],[Rank 6M]]+Table2[[#This Row],[Rank Sharpe]])/3</f>
        <v>402.66666666666669</v>
      </c>
    </row>
    <row r="420" spans="1:48" x14ac:dyDescent="0.3">
      <c r="A420" t="s">
        <v>995</v>
      </c>
      <c r="B420" t="s">
        <v>996</v>
      </c>
      <c r="C420" t="s">
        <v>585</v>
      </c>
      <c r="D420" t="s">
        <v>585</v>
      </c>
      <c r="E420">
        <v>14898.285696000001</v>
      </c>
      <c r="F420">
        <v>510.8</v>
      </c>
      <c r="G420">
        <v>7.5836439177117603</v>
      </c>
      <c r="H420">
        <f>(Table2[[#This Row],[1Y Return vs Nifty]]-AVERAGE(Table2[1Y Return vs Nifty]))/_xlfn.STDEV.P(Table2[1Y Return vs Nifty])</f>
        <v>-0.22503488461571869</v>
      </c>
      <c r="I420">
        <v>8.1899648428531293</v>
      </c>
      <c r="J420">
        <f>(Table2[[#This Row],[1M Return vs Nifty]]-AVERAGE(Table2[1M Return vs Nifty]))/_xlfn.STDEV.P(Table2[1M Return vs Nifty])</f>
        <v>0.99465763877695468</v>
      </c>
      <c r="K420">
        <v>2.4447262444337001</v>
      </c>
      <c r="L420">
        <f>(Table2[[#This Row],[6M Return vs Nifty]]-AVERAGE(Table2[6M Return vs Nifty]))/_xlfn.STDEV.P(Table2[6M Return vs Nifty])</f>
        <v>-0.23576652213044721</v>
      </c>
      <c r="M420">
        <v>7.2554453559293997</v>
      </c>
      <c r="N420">
        <f>(Table2[[#This Row],[1W Return vs Nifty]]-AVERAGE(Table2[1W Return vs Nifty]))/_xlfn.STDEV.P(Table2[1W Return vs Nifty])</f>
        <v>0.86515018384828424</v>
      </c>
      <c r="O420">
        <v>475.34</v>
      </c>
      <c r="P420">
        <v>470.53183857579</v>
      </c>
      <c r="Q420">
        <v>461.63867772237001</v>
      </c>
      <c r="R420">
        <v>82.648039037351793</v>
      </c>
      <c r="S420" s="1">
        <f>(Table2[[#This Row],[Close Price]]-Table2[[#This Row],[20D EMA]])/Table2[[#This Row],[20D EMA]]</f>
        <v>7.4599234232339037E-2</v>
      </c>
      <c r="T420" s="1">
        <f>(Table2[[#This Row],[Close Price]]-Table2[[#This Row],[50D EMA]])/Table2[[#This Row],[50D EMA]]</f>
        <v>8.5580099204538504E-2</v>
      </c>
      <c r="U420" s="1">
        <f>(Table2[[#This Row],[Close Price]]-Table2[[#This Row],[200D EMA]])/Table2[[#This Row],[200D EMA]]</f>
        <v>0.10649307488744623</v>
      </c>
      <c r="V420">
        <v>1.3153723309899901</v>
      </c>
      <c r="W420">
        <v>509.9</v>
      </c>
      <c r="X420">
        <v>518</v>
      </c>
      <c r="Y420">
        <v>474</v>
      </c>
      <c r="Z420">
        <v>519.95000000000005</v>
      </c>
      <c r="AA420">
        <v>474</v>
      </c>
      <c r="AB420">
        <v>519.95000000000005</v>
      </c>
      <c r="AC420" s="1">
        <f>(Table2[[#This Row],[Close Price]]/Table2[[#This Row],[Day Low]])-1</f>
        <v>1.7650519709748735E-3</v>
      </c>
      <c r="AD420" s="1">
        <f>(Table2[[#This Row],[Day High]]/Table2[[#This Row],[Close Price]])-1</f>
        <v>1.4095536413468945E-2</v>
      </c>
      <c r="AE420" s="1">
        <f>(Table2[[#This Row],[Close Price]]/Table2[[#This Row],[Current Week Low]])-1</f>
        <v>7.7637130801687881E-2</v>
      </c>
      <c r="AF420" s="1">
        <f>(Table2[[#This Row],[Current Week High]]/Table2[[#This Row],[Close Price]])-1</f>
        <v>1.7913077525450349E-2</v>
      </c>
      <c r="AG420" s="1">
        <f>(Table2[[#This Row],[Close Price]]/Table2[[#This Row],[Current Month Low]])-1</f>
        <v>7.7637130801687881E-2</v>
      </c>
      <c r="AH420" s="1">
        <f>(Table2[[#This Row],[Current Month High]]/Table2[[#This Row],[Close Price]])-1</f>
        <v>1.7913077525450349E-2</v>
      </c>
      <c r="AI420">
        <v>15.896632732967801</v>
      </c>
      <c r="AJ420">
        <v>36.249666577753999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0.13</v>
      </c>
      <c r="AM420" t="s">
        <v>3219</v>
      </c>
      <c r="AN420">
        <v>13.46</v>
      </c>
      <c r="AO420" t="s">
        <v>3219</v>
      </c>
      <c r="AP420">
        <v>2.0000512964993E-2</v>
      </c>
      <c r="AQ420">
        <f>(Table2[[#This Row],[Sharpe Ratio]]-AVERAGE(Table2[Sharpe Ratio]))/_xlfn.STDEV.P(Table2[Sharpe Ratio])</f>
        <v>-0.45378137281086961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0.94522504306820332</v>
      </c>
      <c r="AS420">
        <f>_xlfn.RANK.AVG(Table2[[#This Row],[1Y Return vs Nifty Z-Score]],Table2[1Y Return vs Nifty Z-Score])</f>
        <v>378</v>
      </c>
      <c r="AT420">
        <f>_xlfn.RANK.AVG(Table2[[#This Row],[6M Return vs Nifty Z-Score]],Table2[6M Return vs Nifty Z-Score])</f>
        <v>372</v>
      </c>
      <c r="AU420">
        <f>_xlfn.RANK.AVG(Table2[[#This Row],[Sharpe Ratio Z-Score]],Table2[Sharpe Ratio Z-Score])</f>
        <v>460</v>
      </c>
      <c r="AV420">
        <f>(Table2[[#This Row],[Rank 1Y]]+Table2[[#This Row],[Rank 6M]]+Table2[[#This Row],[Rank Sharpe]])/3</f>
        <v>403.33333333333331</v>
      </c>
    </row>
    <row r="421" spans="1:48" x14ac:dyDescent="0.3">
      <c r="A421" t="s">
        <v>828</v>
      </c>
      <c r="B421" t="s">
        <v>829</v>
      </c>
      <c r="C421" t="s">
        <v>3178</v>
      </c>
      <c r="D421" t="s">
        <v>226</v>
      </c>
      <c r="E421">
        <v>19234.078491119999</v>
      </c>
      <c r="F421">
        <v>1626.6</v>
      </c>
      <c r="G421">
        <v>9.7197234154541494</v>
      </c>
      <c r="H421">
        <f>(Table2[[#This Row],[1Y Return vs Nifty]]-AVERAGE(Table2[1Y Return vs Nifty]))/_xlfn.STDEV.P(Table2[1Y Return vs Nifty])</f>
        <v>-0.18332965060015924</v>
      </c>
      <c r="I421">
        <v>-3.3885542358736598</v>
      </c>
      <c r="J421">
        <f>(Table2[[#This Row],[1M Return vs Nifty]]-AVERAGE(Table2[1M Return vs Nifty]))/_xlfn.STDEV.P(Table2[1M Return vs Nifty])</f>
        <v>-0.25291375776855463</v>
      </c>
      <c r="K421">
        <v>-27.939993614934501</v>
      </c>
      <c r="L421">
        <f>(Table2[[#This Row],[6M Return vs Nifty]]-AVERAGE(Table2[6M Return vs Nifty]))/_xlfn.STDEV.P(Table2[6M Return vs Nifty])</f>
        <v>-1.1352137527852413</v>
      </c>
      <c r="M421">
        <v>6.5003703013387204</v>
      </c>
      <c r="N421">
        <f>(Table2[[#This Row],[1W Return vs Nifty]]-AVERAGE(Table2[1W Return vs Nifty]))/_xlfn.STDEV.P(Table2[1W Return vs Nifty])</f>
        <v>0.71285507923923663</v>
      </c>
      <c r="O421">
        <v>1553.19</v>
      </c>
      <c r="P421">
        <v>1637.2490623639201</v>
      </c>
      <c r="Q421">
        <v>1748.9093128345901</v>
      </c>
      <c r="R421">
        <v>74.421309558547506</v>
      </c>
      <c r="S421" s="1">
        <f>(Table2[[#This Row],[Close Price]]-Table2[[#This Row],[20D EMA]])/Table2[[#This Row],[20D EMA]]</f>
        <v>4.7264017924400652E-2</v>
      </c>
      <c r="T421" s="1">
        <f>(Table2[[#This Row],[Close Price]]-Table2[[#This Row],[50D EMA]])/Table2[[#This Row],[50D EMA]]</f>
        <v>-6.5042409299319801E-3</v>
      </c>
      <c r="U421" s="1">
        <f>(Table2[[#This Row],[Close Price]]-Table2[[#This Row],[200D EMA]])/Table2[[#This Row],[200D EMA]]</f>
        <v>-6.9934622645672906E-2</v>
      </c>
      <c r="V421">
        <v>0.51399868802703697</v>
      </c>
      <c r="W421">
        <v>1602.6</v>
      </c>
      <c r="X421">
        <v>1637</v>
      </c>
      <c r="Y421">
        <v>1545.6</v>
      </c>
      <c r="Z421">
        <v>1637</v>
      </c>
      <c r="AA421">
        <v>1545.6</v>
      </c>
      <c r="AB421">
        <v>1637</v>
      </c>
      <c r="AC421" s="1">
        <f>(Table2[[#This Row],[Close Price]]/Table2[[#This Row],[Day Low]])-1</f>
        <v>1.4975664545114231E-2</v>
      </c>
      <c r="AD421" s="1">
        <f>(Table2[[#This Row],[Day High]]/Table2[[#This Row],[Close Price]])-1</f>
        <v>6.3937046600270886E-3</v>
      </c>
      <c r="AE421" s="1">
        <f>(Table2[[#This Row],[Close Price]]/Table2[[#This Row],[Current Week Low]])-1</f>
        <v>5.2406832298136585E-2</v>
      </c>
      <c r="AF421" s="1">
        <f>(Table2[[#This Row],[Current Week High]]/Table2[[#This Row],[Close Price]])-1</f>
        <v>6.3937046600270886E-3</v>
      </c>
      <c r="AG421" s="1">
        <f>(Table2[[#This Row],[Close Price]]/Table2[[#This Row],[Current Month Low]])-1</f>
        <v>5.2406832298136585E-2</v>
      </c>
      <c r="AH421" s="1">
        <f>(Table2[[#This Row],[Current Month High]]/Table2[[#This Row],[Close Price]])-1</f>
        <v>6.3937046600270886E-3</v>
      </c>
      <c r="AI421">
        <v>49.2899299151604</v>
      </c>
      <c r="AJ421">
        <v>30.955639642540799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-0.13</v>
      </c>
      <c r="AM421" t="s">
        <v>3218</v>
      </c>
      <c r="AN421">
        <v>11.87</v>
      </c>
      <c r="AO421" t="s">
        <v>3219</v>
      </c>
      <c r="AP421">
        <v>0.13017646510670899</v>
      </c>
      <c r="AQ421">
        <f>(Table2[[#This Row],[Sharpe Ratio]]-AVERAGE(Table2[Sharpe Ratio]))/_xlfn.STDEV.P(Table2[Sharpe Ratio])</f>
        <v>0.82505278496843859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367</v>
      </c>
      <c r="AT421">
        <f>_xlfn.RANK.AVG(Table2[[#This Row],[6M Return vs Nifty Z-Score]],Table2[6M Return vs Nifty Z-Score])</f>
        <v>703</v>
      </c>
      <c r="AU421">
        <f>_xlfn.RANK.AVG(Table2[[#This Row],[Sharpe Ratio Z-Score]],Table2[Sharpe Ratio Z-Score])</f>
        <v>141</v>
      </c>
      <c r="AV421">
        <f>(Table2[[#This Row],[Rank 1Y]]+Table2[[#This Row],[Rank 6M]]+Table2[[#This Row],[Rank Sharpe]])/3</f>
        <v>403.66666666666669</v>
      </c>
    </row>
    <row r="422" spans="1:48" x14ac:dyDescent="0.3">
      <c r="A422" t="s">
        <v>413</v>
      </c>
      <c r="B422" t="s">
        <v>414</v>
      </c>
      <c r="C422" t="s">
        <v>3172</v>
      </c>
      <c r="D422" t="s">
        <v>21</v>
      </c>
      <c r="E422">
        <v>57156.907693409899</v>
      </c>
      <c r="F422">
        <v>3017.7</v>
      </c>
      <c r="G422">
        <v>9.03635923274439</v>
      </c>
      <c r="H422">
        <f>(Table2[[#This Row],[1Y Return vs Nifty]]-AVERAGE(Table2[1Y Return vs Nifty]))/_xlfn.STDEV.P(Table2[1Y Return vs Nifty])</f>
        <v>-0.19667178659644749</v>
      </c>
      <c r="I422">
        <v>2.39516618513187</v>
      </c>
      <c r="J422">
        <f>(Table2[[#This Row],[1M Return vs Nifty]]-AVERAGE(Table2[1M Return vs Nifty]))/_xlfn.STDEV.P(Table2[1M Return vs Nifty])</f>
        <v>0.37027510721504053</v>
      </c>
      <c r="K422">
        <v>20.814361543003901</v>
      </c>
      <c r="L422">
        <f>(Table2[[#This Row],[6M Return vs Nifty]]-AVERAGE(Table2[6M Return vs Nifty]))/_xlfn.STDEV.P(Table2[6M Return vs Nifty])</f>
        <v>0.30801066830967805</v>
      </c>
      <c r="M422">
        <v>-0.33399446460502902</v>
      </c>
      <c r="N422">
        <f>(Table2[[#This Row],[1W Return vs Nifty]]-AVERAGE(Table2[1W Return vs Nifty]))/_xlfn.STDEV.P(Table2[1W Return vs Nifty])</f>
        <v>-0.66560430786106106</v>
      </c>
      <c r="O422">
        <v>2946.98</v>
      </c>
      <c r="P422">
        <v>2936.9150010657199</v>
      </c>
      <c r="Q422">
        <v>2745.7419572198</v>
      </c>
      <c r="R422">
        <v>62.5923674573882</v>
      </c>
      <c r="S422" s="1">
        <f>(Table2[[#This Row],[Close Price]]-Table2[[#This Row],[20D EMA]])/Table2[[#This Row],[20D EMA]]</f>
        <v>2.3997448235142348E-2</v>
      </c>
      <c r="T422" s="1">
        <f>(Table2[[#This Row],[Close Price]]-Table2[[#This Row],[50D EMA]])/Table2[[#This Row],[50D EMA]]</f>
        <v>2.7506754163796155E-2</v>
      </c>
      <c r="U422" s="1">
        <f>(Table2[[#This Row],[Close Price]]-Table2[[#This Row],[200D EMA]])/Table2[[#This Row],[200D EMA]]</f>
        <v>9.9047196356197575E-2</v>
      </c>
      <c r="V422">
        <v>0.781025031686161</v>
      </c>
      <c r="W422">
        <v>3006</v>
      </c>
      <c r="X422">
        <v>3059</v>
      </c>
      <c r="Y422">
        <v>2953.55</v>
      </c>
      <c r="Z422">
        <v>3066.1</v>
      </c>
      <c r="AA422">
        <v>2953.55</v>
      </c>
      <c r="AB422">
        <v>3066.1</v>
      </c>
      <c r="AC422" s="1">
        <f>(Table2[[#This Row],[Close Price]]/Table2[[#This Row],[Day Low]])-1</f>
        <v>3.8922155688623228E-3</v>
      </c>
      <c r="AD422" s="1">
        <f>(Table2[[#This Row],[Day High]]/Table2[[#This Row],[Close Price]])-1</f>
        <v>1.3685919740199504E-2</v>
      </c>
      <c r="AE422" s="1">
        <f>(Table2[[#This Row],[Close Price]]/Table2[[#This Row],[Current Week Low]])-1</f>
        <v>2.1719625535372655E-2</v>
      </c>
      <c r="AF422" s="1">
        <f>(Table2[[#This Row],[Current Week High]]/Table2[[#This Row],[Close Price]])-1</f>
        <v>1.6038704973986739E-2</v>
      </c>
      <c r="AG422" s="1">
        <f>(Table2[[#This Row],[Close Price]]/Table2[[#This Row],[Current Month Low]])-1</f>
        <v>2.1719625535372655E-2</v>
      </c>
      <c r="AH422" s="1">
        <f>(Table2[[#This Row],[Current Month High]]/Table2[[#This Row],[Close Price]])-1</f>
        <v>1.6038704973986739E-2</v>
      </c>
      <c r="AI422">
        <v>5.6367432150313297</v>
      </c>
      <c r="AJ422">
        <v>37.983539094650197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-0.05</v>
      </c>
      <c r="AM422" t="s">
        <v>3218</v>
      </c>
      <c r="AN422">
        <v>6.28</v>
      </c>
      <c r="AO422" t="s">
        <v>3219</v>
      </c>
      <c r="AP422">
        <v>-4.0566619817219998E-2</v>
      </c>
      <c r="AQ422">
        <f>(Table2[[#This Row],[Sharpe Ratio]]-AVERAGE(Table2[Sharpe Ratio]))/_xlfn.STDEV.P(Table2[Sharpe Ratio])</f>
        <v>-1.1567961118259722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-1.3407864307587622</v>
      </c>
      <c r="AS422">
        <f>_xlfn.RANK.AVG(Table2[[#This Row],[1Y Return vs Nifty Z-Score]],Table2[1Y Return vs Nifty Z-Score])</f>
        <v>369</v>
      </c>
      <c r="AT422">
        <f>_xlfn.RANK.AVG(Table2[[#This Row],[6M Return vs Nifty Z-Score]],Table2[6M Return vs Nifty Z-Score])</f>
        <v>196</v>
      </c>
      <c r="AU422">
        <f>_xlfn.RANK.AVG(Table2[[#This Row],[Sharpe Ratio Z-Score]],Table2[Sharpe Ratio Z-Score])</f>
        <v>648</v>
      </c>
      <c r="AV422">
        <f>(Table2[[#This Row],[Rank 1Y]]+Table2[[#This Row],[Rank 6M]]+Table2[[#This Row],[Rank Sharpe]])/3</f>
        <v>404.33333333333331</v>
      </c>
    </row>
    <row r="423" spans="1:48" x14ac:dyDescent="0.3">
      <c r="A423" t="s">
        <v>1273</v>
      </c>
      <c r="B423" t="s">
        <v>1274</v>
      </c>
      <c r="C423" t="s">
        <v>3173</v>
      </c>
      <c r="D423" t="s">
        <v>575</v>
      </c>
      <c r="E423">
        <v>9460.0046516250004</v>
      </c>
      <c r="F423">
        <v>1058.55</v>
      </c>
      <c r="G423">
        <v>-7.2021397376468599</v>
      </c>
      <c r="H423">
        <f>(Table2[[#This Row],[1Y Return vs Nifty]]-AVERAGE(Table2[1Y Return vs Nifty]))/_xlfn.STDEV.P(Table2[1Y Return vs Nifty])</f>
        <v>-0.51371541738703819</v>
      </c>
      <c r="I423">
        <v>-13.6028036658712</v>
      </c>
      <c r="J423">
        <f>(Table2[[#This Row],[1M Return vs Nifty]]-AVERAGE(Table2[1M Return vs Nifty]))/_xlfn.STDEV.P(Table2[1M Return vs Nifty])</f>
        <v>-1.3534867532787425</v>
      </c>
      <c r="K423">
        <v>17.985240510585001</v>
      </c>
      <c r="L423">
        <f>(Table2[[#This Row],[6M Return vs Nifty]]-AVERAGE(Table2[6M Return vs Nifty]))/_xlfn.STDEV.P(Table2[6M Return vs Nifty])</f>
        <v>0.22426314358099941</v>
      </c>
      <c r="M423">
        <v>-6.5980382817399601</v>
      </c>
      <c r="N423">
        <f>(Table2[[#This Row],[1W Return vs Nifty]]-AVERAGE(Table2[1W Return vs Nifty]))/_xlfn.STDEV.P(Table2[1W Return vs Nifty])</f>
        <v>-1.9290326288024391</v>
      </c>
      <c r="O423">
        <v>1089.8599999999999</v>
      </c>
      <c r="P423">
        <v>1116.2115417377099</v>
      </c>
      <c r="Q423">
        <v>1045.5958667396401</v>
      </c>
      <c r="R423">
        <v>42.128500444905903</v>
      </c>
      <c r="S423" s="1">
        <f>(Table2[[#This Row],[Close Price]]-Table2[[#This Row],[20D EMA]])/Table2[[#This Row],[20D EMA]]</f>
        <v>-2.8728460536215614E-2</v>
      </c>
      <c r="T423" s="1">
        <f>(Table2[[#This Row],[Close Price]]-Table2[[#This Row],[50D EMA]])/Table2[[#This Row],[50D EMA]]</f>
        <v>-5.1658256147345427E-2</v>
      </c>
      <c r="U423" s="1">
        <f>(Table2[[#This Row],[Close Price]]-Table2[[#This Row],[200D EMA]])/Table2[[#This Row],[200D EMA]]</f>
        <v>1.2389235336931117E-2</v>
      </c>
      <c r="V423">
        <v>1.09789977998487</v>
      </c>
      <c r="W423">
        <v>1041.2</v>
      </c>
      <c r="X423">
        <v>1066.3499999999999</v>
      </c>
      <c r="Y423">
        <v>977.9</v>
      </c>
      <c r="Z423">
        <v>1116.45</v>
      </c>
      <c r="AA423">
        <v>977.9</v>
      </c>
      <c r="AB423">
        <v>1116.45</v>
      </c>
      <c r="AC423" s="1">
        <f>(Table2[[#This Row],[Close Price]]/Table2[[#This Row],[Day Low]])-1</f>
        <v>1.6663465232424013E-2</v>
      </c>
      <c r="AD423" s="1">
        <f>(Table2[[#This Row],[Day High]]/Table2[[#This Row],[Close Price]])-1</f>
        <v>7.368570213971859E-3</v>
      </c>
      <c r="AE423" s="1">
        <f>(Table2[[#This Row],[Close Price]]/Table2[[#This Row],[Current Week Low]])-1</f>
        <v>8.247264546477151E-2</v>
      </c>
      <c r="AF423" s="1">
        <f>(Table2[[#This Row],[Current Week High]]/Table2[[#This Row],[Close Price]])-1</f>
        <v>5.4697463511407252E-2</v>
      </c>
      <c r="AG423" s="1">
        <f>(Table2[[#This Row],[Close Price]]/Table2[[#This Row],[Current Month Low]])-1</f>
        <v>8.247264546477151E-2</v>
      </c>
      <c r="AH423" s="1">
        <f>(Table2[[#This Row],[Current Month High]]/Table2[[#This Row],[Close Price]])-1</f>
        <v>5.4697463511407252E-2</v>
      </c>
      <c r="AI423">
        <v>30.678758679325501</v>
      </c>
      <c r="AJ423">
        <v>36.296916242837803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-0.14000000000000001</v>
      </c>
      <c r="AM423" t="s">
        <v>3218</v>
      </c>
      <c r="AN423">
        <v>0.89</v>
      </c>
      <c r="AO423" t="s">
        <v>3219</v>
      </c>
      <c r="AP423">
        <v>6.4051745110340003E-3</v>
      </c>
      <c r="AQ423">
        <f>(Table2[[#This Row],[Sharpe Ratio]]-AVERAGE(Table2[Sharpe Ratio]))/_xlfn.STDEV.P(Table2[Sharpe Ratio])</f>
        <v>-0.6115851663204549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494</v>
      </c>
      <c r="AT423">
        <f>_xlfn.RANK.AVG(Table2[[#This Row],[6M Return vs Nifty Z-Score]],Table2[6M Return vs Nifty Z-Score])</f>
        <v>218</v>
      </c>
      <c r="AU423">
        <f>_xlfn.RANK.AVG(Table2[[#This Row],[Sharpe Ratio Z-Score]],Table2[Sharpe Ratio Z-Score])</f>
        <v>501</v>
      </c>
      <c r="AV423">
        <f>(Table2[[#This Row],[Rank 1Y]]+Table2[[#This Row],[Rank 6M]]+Table2[[#This Row],[Rank Sharpe]])/3</f>
        <v>404.33333333333331</v>
      </c>
    </row>
    <row r="424" spans="1:48" x14ac:dyDescent="0.3">
      <c r="A424" t="s">
        <v>192</v>
      </c>
      <c r="B424" t="s">
        <v>193</v>
      </c>
      <c r="C424" t="s">
        <v>3178</v>
      </c>
      <c r="D424" t="s">
        <v>194</v>
      </c>
      <c r="E424">
        <v>131502.7117243</v>
      </c>
      <c r="F424">
        <v>4797.05</v>
      </c>
      <c r="G424">
        <v>-2.39182623053525</v>
      </c>
      <c r="H424">
        <f>(Table2[[#This Row],[1Y Return vs Nifty]]-AVERAGE(Table2[1Y Return vs Nifty]))/_xlfn.STDEV.P(Table2[1Y Return vs Nifty])</f>
        <v>-0.41979791538660916</v>
      </c>
      <c r="I424">
        <v>-4.7557774948900597</v>
      </c>
      <c r="J424">
        <f>(Table2[[#This Row],[1M Return vs Nifty]]-AVERAGE(Table2[1M Return vs Nifty]))/_xlfn.STDEV.P(Table2[1M Return vs Nifty])</f>
        <v>-0.40023040673228011</v>
      </c>
      <c r="K424">
        <v>-5.09245306678286</v>
      </c>
      <c r="L424">
        <f>(Table2[[#This Row],[6M Return vs Nifty]]-AVERAGE(Table2[6M Return vs Nifty]))/_xlfn.STDEV.P(Table2[6M Return vs Nifty])</f>
        <v>-0.45888179486619873</v>
      </c>
      <c r="M424">
        <v>-2.6400301811964999</v>
      </c>
      <c r="N424">
        <f>(Table2[[#This Row],[1W Return vs Nifty]]-AVERAGE(Table2[1W Return vs Nifty]))/_xlfn.STDEV.P(Table2[1W Return vs Nifty])</f>
        <v>-1.1307209191903544</v>
      </c>
      <c r="O424">
        <v>4850.24</v>
      </c>
      <c r="P424">
        <v>4827.5981323465503</v>
      </c>
      <c r="Q424">
        <v>4580.2565961535602</v>
      </c>
      <c r="R424">
        <v>41.881302589348998</v>
      </c>
      <c r="S424" s="1">
        <f>(Table2[[#This Row],[Close Price]]-Table2[[#This Row],[20D EMA]])/Table2[[#This Row],[20D EMA]]</f>
        <v>-1.0966467638714703E-2</v>
      </c>
      <c r="T424" s="1">
        <f>(Table2[[#This Row],[Close Price]]-Table2[[#This Row],[50D EMA]])/Table2[[#This Row],[50D EMA]]</f>
        <v>-6.327811783227613E-3</v>
      </c>
      <c r="U424" s="1">
        <f>(Table2[[#This Row],[Close Price]]-Table2[[#This Row],[200D EMA]])/Table2[[#This Row],[200D EMA]]</f>
        <v>4.7332152532349452E-2</v>
      </c>
      <c r="V424">
        <v>0.86862775452377206</v>
      </c>
      <c r="W424">
        <v>4751</v>
      </c>
      <c r="X424">
        <v>4878.8</v>
      </c>
      <c r="Y424">
        <v>4693.55</v>
      </c>
      <c r="Z424">
        <v>4878.8</v>
      </c>
      <c r="AA424">
        <v>4693.55</v>
      </c>
      <c r="AB424">
        <v>4878.8</v>
      </c>
      <c r="AC424" s="1">
        <f>(Table2[[#This Row],[Close Price]]/Table2[[#This Row],[Day Low]])-1</f>
        <v>9.6926962744685596E-3</v>
      </c>
      <c r="AD424" s="1">
        <f>(Table2[[#This Row],[Day High]]/Table2[[#This Row],[Close Price]])-1</f>
        <v>1.7041723559270805E-2</v>
      </c>
      <c r="AE424" s="1">
        <f>(Table2[[#This Row],[Close Price]]/Table2[[#This Row],[Current Week Low]])-1</f>
        <v>2.2051538813904203E-2</v>
      </c>
      <c r="AF424" s="1">
        <f>(Table2[[#This Row],[Current Week High]]/Table2[[#This Row],[Close Price]])-1</f>
        <v>1.7041723559270805E-2</v>
      </c>
      <c r="AG424" s="1">
        <f>(Table2[[#This Row],[Close Price]]/Table2[[#This Row],[Current Month Low]])-1</f>
        <v>2.2051538813904203E-2</v>
      </c>
      <c r="AH424" s="1">
        <f>(Table2[[#This Row],[Current Month High]]/Table2[[#This Row],[Close Price]])-1</f>
        <v>1.7041723559270805E-2</v>
      </c>
      <c r="AI424">
        <v>6.4195703609509902</v>
      </c>
      <c r="AJ424">
        <v>34.655924995438497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0.08</v>
      </c>
      <c r="AM424" t="s">
        <v>3219</v>
      </c>
      <c r="AN424">
        <v>-1.77</v>
      </c>
      <c r="AO424" t="s">
        <v>3218</v>
      </c>
      <c r="AP424">
        <v>7.9019822931386E-2</v>
      </c>
      <c r="AQ424">
        <f>(Table2[[#This Row],[Sharpe Ratio]]-AVERAGE(Table2[Sharpe Ratio]))/_xlfn.STDEV.P(Table2[Sharpe Ratio])</f>
        <v>0.23126747937881459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-2.1783635567966275</v>
      </c>
      <c r="AS424">
        <f>_xlfn.RANK.AVG(Table2[[#This Row],[1Y Return vs Nifty Z-Score]],Table2[1Y Return vs Nifty Z-Score])</f>
        <v>459</v>
      </c>
      <c r="AT424">
        <f>_xlfn.RANK.AVG(Table2[[#This Row],[6M Return vs Nifty Z-Score]],Table2[6M Return vs Nifty Z-Score])</f>
        <v>477</v>
      </c>
      <c r="AU424">
        <f>_xlfn.RANK.AVG(Table2[[#This Row],[Sharpe Ratio Z-Score]],Table2[Sharpe Ratio Z-Score])</f>
        <v>284</v>
      </c>
      <c r="AV424">
        <f>(Table2[[#This Row],[Rank 1Y]]+Table2[[#This Row],[Rank 6M]]+Table2[[#This Row],[Rank Sharpe]])/3</f>
        <v>406.66666666666669</v>
      </c>
    </row>
    <row r="425" spans="1:48" x14ac:dyDescent="0.3">
      <c r="A425" t="s">
        <v>439</v>
      </c>
      <c r="B425" t="s">
        <v>440</v>
      </c>
      <c r="C425" t="s">
        <v>3173</v>
      </c>
      <c r="D425" t="s">
        <v>34</v>
      </c>
      <c r="E425">
        <v>52962.411474631997</v>
      </c>
      <c r="F425">
        <v>61.01</v>
      </c>
      <c r="G425">
        <v>-0.84295149293749805</v>
      </c>
      <c r="H425">
        <f>(Table2[[#This Row],[1Y Return vs Nifty]]-AVERAGE(Table2[1Y Return vs Nifty]))/_xlfn.STDEV.P(Table2[1Y Return vs Nifty])</f>
        <v>-0.38955738198859008</v>
      </c>
      <c r="I425">
        <v>-2.8239581495824502</v>
      </c>
      <c r="J425">
        <f>(Table2[[#This Row],[1M Return vs Nifty]]-AVERAGE(Table2[1M Return vs Nifty]))/_xlfn.STDEV.P(Table2[1M Return vs Nifty])</f>
        <v>-0.19207921381097726</v>
      </c>
      <c r="K425">
        <v>-10.959670501538</v>
      </c>
      <c r="L425">
        <f>(Table2[[#This Row],[6M Return vs Nifty]]-AVERAGE(Table2[6M Return vs Nifty]))/_xlfn.STDEV.P(Table2[6M Return vs Nifty])</f>
        <v>-0.63256292465002184</v>
      </c>
      <c r="M425">
        <v>-0.29710409592973702</v>
      </c>
      <c r="N425">
        <f>(Table2[[#This Row],[1W Return vs Nifty]]-AVERAGE(Table2[1W Return vs Nifty]))/_xlfn.STDEV.P(Table2[1W Return vs Nifty])</f>
        <v>-0.65816369315353962</v>
      </c>
      <c r="O425">
        <v>55.83</v>
      </c>
      <c r="P425">
        <v>56.554871218737603</v>
      </c>
      <c r="Q425">
        <v>57.223319706147798</v>
      </c>
      <c r="R425">
        <v>77.207555113068693</v>
      </c>
      <c r="S425" s="1">
        <f>(Table2[[#This Row],[Close Price]]-Table2[[#This Row],[20D EMA]])/Table2[[#This Row],[20D EMA]]</f>
        <v>9.2781658606483963E-2</v>
      </c>
      <c r="T425" s="1">
        <f>(Table2[[#This Row],[Close Price]]-Table2[[#This Row],[50D EMA]])/Table2[[#This Row],[50D EMA]]</f>
        <v>7.8775332438319384E-2</v>
      </c>
      <c r="U425" s="1">
        <f>(Table2[[#This Row],[Close Price]]-Table2[[#This Row],[200D EMA]])/Table2[[#This Row],[200D EMA]]</f>
        <v>6.6173726258761209E-2</v>
      </c>
      <c r="V425">
        <v>1.6951744358790199</v>
      </c>
      <c r="W425">
        <v>56.9</v>
      </c>
      <c r="X425">
        <v>61.6</v>
      </c>
      <c r="Y425">
        <v>55.01</v>
      </c>
      <c r="Z425">
        <v>61.6</v>
      </c>
      <c r="AA425">
        <v>55.01</v>
      </c>
      <c r="AB425">
        <v>61.6</v>
      </c>
      <c r="AC425" s="1">
        <f>(Table2[[#This Row],[Close Price]]/Table2[[#This Row],[Day Low]])-1</f>
        <v>7.2231985940246046E-2</v>
      </c>
      <c r="AD425" s="1">
        <f>(Table2[[#This Row],[Day High]]/Table2[[#This Row],[Close Price]])-1</f>
        <v>9.6705458121619792E-3</v>
      </c>
      <c r="AE425" s="1">
        <f>(Table2[[#This Row],[Close Price]]/Table2[[#This Row],[Current Week Low]])-1</f>
        <v>0.10907107798582083</v>
      </c>
      <c r="AF425" s="1">
        <f>(Table2[[#This Row],[Current Week High]]/Table2[[#This Row],[Close Price]])-1</f>
        <v>9.6705458121619792E-3</v>
      </c>
      <c r="AG425" s="1">
        <f>(Table2[[#This Row],[Close Price]]/Table2[[#This Row],[Current Month Low]])-1</f>
        <v>0.10907107798582083</v>
      </c>
      <c r="AH425" s="1">
        <f>(Table2[[#This Row],[Current Month High]]/Table2[[#This Row],[Close Price]])-1</f>
        <v>9.6705458121619792E-3</v>
      </c>
      <c r="AI425">
        <v>26.044910670381899</v>
      </c>
      <c r="AJ425">
        <v>35.577777777777698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-0.01</v>
      </c>
      <c r="AM425" t="s">
        <v>3218</v>
      </c>
      <c r="AN425">
        <v>17.510000000000002</v>
      </c>
      <c r="AO425" t="s">
        <v>3219</v>
      </c>
      <c r="AP425">
        <v>0.102300206944257</v>
      </c>
      <c r="AQ425">
        <f>(Table2[[#This Row],[Sharpe Ratio]]-AVERAGE(Table2[Sharpe Ratio]))/_xlfn.STDEV.P(Table2[Sharpe Ratio])</f>
        <v>0.50148752016942422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442</v>
      </c>
      <c r="AT425">
        <f>_xlfn.RANK.AVG(Table2[[#This Row],[6M Return vs Nifty Z-Score]],Table2[6M Return vs Nifty Z-Score])</f>
        <v>558</v>
      </c>
      <c r="AU425">
        <f>_xlfn.RANK.AVG(Table2[[#This Row],[Sharpe Ratio Z-Score]],Table2[Sharpe Ratio Z-Score])</f>
        <v>220</v>
      </c>
      <c r="AV425">
        <f>(Table2[[#This Row],[Rank 1Y]]+Table2[[#This Row],[Rank 6M]]+Table2[[#This Row],[Rank Sharpe]])/3</f>
        <v>406.66666666666669</v>
      </c>
    </row>
    <row r="426" spans="1:48" x14ac:dyDescent="0.3">
      <c r="A426" t="s">
        <v>605</v>
      </c>
      <c r="B426" t="s">
        <v>606</v>
      </c>
      <c r="C426" t="s">
        <v>3185</v>
      </c>
      <c r="D426" t="s">
        <v>585</v>
      </c>
      <c r="E426">
        <v>32766.484930479899</v>
      </c>
      <c r="F426">
        <v>1348.9</v>
      </c>
      <c r="G426">
        <v>-19.049219558274501</v>
      </c>
      <c r="H426">
        <f>(Table2[[#This Row],[1Y Return vs Nifty]]-AVERAGE(Table2[1Y Return vs Nifty]))/_xlfn.STDEV.P(Table2[1Y Return vs Nifty])</f>
        <v>-0.74502012156236674</v>
      </c>
      <c r="I426">
        <v>-1.94219377146321</v>
      </c>
      <c r="J426">
        <f>(Table2[[#This Row],[1M Return vs Nifty]]-AVERAGE(Table2[1M Return vs Nifty]))/_xlfn.STDEV.P(Table2[1M Return vs Nifty])</f>
        <v>-9.7070170844899648E-2</v>
      </c>
      <c r="K426">
        <v>18.828770135352201</v>
      </c>
      <c r="L426">
        <f>(Table2[[#This Row],[6M Return vs Nifty]]-AVERAGE(Table2[6M Return vs Nifty]))/_xlfn.STDEV.P(Table2[6M Return vs Nifty])</f>
        <v>0.24923327292508188</v>
      </c>
      <c r="M426">
        <v>-3.9189709846071099</v>
      </c>
      <c r="N426">
        <f>(Table2[[#This Row],[1W Return vs Nifty]]-AVERAGE(Table2[1W Return vs Nifty]))/_xlfn.STDEV.P(Table2[1W Return vs Nifty])</f>
        <v>-1.3886772935401663</v>
      </c>
      <c r="O426">
        <v>1380.42</v>
      </c>
      <c r="P426">
        <v>1339.9680533331</v>
      </c>
      <c r="Q426">
        <v>1216.63841164152</v>
      </c>
      <c r="R426">
        <v>37.608529967072997</v>
      </c>
      <c r="S426" s="1">
        <f>(Table2[[#This Row],[Close Price]]-Table2[[#This Row],[20D EMA]])/Table2[[#This Row],[20D EMA]]</f>
        <v>-2.2833630344387925E-2</v>
      </c>
      <c r="T426" s="1">
        <f>(Table2[[#This Row],[Close Price]]-Table2[[#This Row],[50D EMA]])/Table2[[#This Row],[50D EMA]]</f>
        <v>6.6657907587291771E-3</v>
      </c>
      <c r="U426" s="1">
        <f>(Table2[[#This Row],[Close Price]]-Table2[[#This Row],[200D EMA]])/Table2[[#This Row],[200D EMA]]</f>
        <v>0.10871067943681754</v>
      </c>
      <c r="V426">
        <v>1.0148760714504399</v>
      </c>
      <c r="W426">
        <v>1343</v>
      </c>
      <c r="X426">
        <v>1408.15</v>
      </c>
      <c r="Y426">
        <v>1343</v>
      </c>
      <c r="Z426">
        <v>1512</v>
      </c>
      <c r="AA426">
        <v>1343</v>
      </c>
      <c r="AB426">
        <v>1512</v>
      </c>
      <c r="AC426" s="1">
        <f>(Table2[[#This Row],[Close Price]]/Table2[[#This Row],[Day Low]])-1</f>
        <v>4.3931496649294299E-3</v>
      </c>
      <c r="AD426" s="1">
        <f>(Table2[[#This Row],[Day High]]/Table2[[#This Row],[Close Price]])-1</f>
        <v>4.3924679368374298E-2</v>
      </c>
      <c r="AE426" s="1">
        <f>(Table2[[#This Row],[Close Price]]/Table2[[#This Row],[Current Week Low]])-1</f>
        <v>4.3931496649294299E-3</v>
      </c>
      <c r="AF426" s="1">
        <f>(Table2[[#This Row],[Current Week High]]/Table2[[#This Row],[Close Price]])-1</f>
        <v>0.12091333679294225</v>
      </c>
      <c r="AG426" s="1">
        <f>(Table2[[#This Row],[Close Price]]/Table2[[#This Row],[Current Month Low]])-1</f>
        <v>4.3931496649294299E-3</v>
      </c>
      <c r="AH426" s="1">
        <f>(Table2[[#This Row],[Current Month High]]/Table2[[#This Row],[Close Price]])-1</f>
        <v>0.12091333679294225</v>
      </c>
      <c r="AI426">
        <v>12.0913336792942</v>
      </c>
      <c r="AJ426">
        <v>52.237458382709697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0.14000000000000001</v>
      </c>
      <c r="AM426" t="s">
        <v>3219</v>
      </c>
      <c r="AN426">
        <v>2.08</v>
      </c>
      <c r="AO426" t="s">
        <v>3219</v>
      </c>
      <c r="AP426">
        <v>2.9378884640172E-2</v>
      </c>
      <c r="AQ426">
        <f>(Table2[[#This Row],[Sharpe Ratio]]-AVERAGE(Table2[Sharpe Ratio]))/_xlfn.STDEV.P(Table2[Sharpe Ratio])</f>
        <v>-0.34492475020467572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-2.3264590632270266</v>
      </c>
      <c r="AS426">
        <f>_xlfn.RANK.AVG(Table2[[#This Row],[1Y Return vs Nifty Z-Score]],Table2[1Y Return vs Nifty Z-Score])</f>
        <v>577</v>
      </c>
      <c r="AT426">
        <f>_xlfn.RANK.AVG(Table2[[#This Row],[6M Return vs Nifty Z-Score]],Table2[6M Return vs Nifty Z-Score])</f>
        <v>211</v>
      </c>
      <c r="AU426">
        <f>_xlfn.RANK.AVG(Table2[[#This Row],[Sharpe Ratio Z-Score]],Table2[Sharpe Ratio Z-Score])</f>
        <v>433</v>
      </c>
      <c r="AV426">
        <f>(Table2[[#This Row],[Rank 1Y]]+Table2[[#This Row],[Rank 6M]]+Table2[[#This Row],[Rank Sharpe]])/3</f>
        <v>407</v>
      </c>
    </row>
    <row r="427" spans="1:48" x14ac:dyDescent="0.3">
      <c r="A427" t="s">
        <v>590</v>
      </c>
      <c r="B427" t="s">
        <v>591</v>
      </c>
      <c r="C427" t="s">
        <v>3182</v>
      </c>
      <c r="D427" t="s">
        <v>592</v>
      </c>
      <c r="E427">
        <v>33975.826188899999</v>
      </c>
      <c r="F427">
        <v>1248.9000000000001</v>
      </c>
      <c r="G427">
        <v>-27.480427164297701</v>
      </c>
      <c r="H427">
        <f>(Table2[[#This Row],[1Y Return vs Nifty]]-AVERAGE(Table2[1Y Return vs Nifty]))/_xlfn.STDEV.P(Table2[1Y Return vs Nifty])</f>
        <v>-0.90963266834004686</v>
      </c>
      <c r="I427">
        <v>3.07441151731522</v>
      </c>
      <c r="J427">
        <f>(Table2[[#This Row],[1M Return vs Nifty]]-AVERAGE(Table2[1M Return vs Nifty]))/_xlfn.STDEV.P(Table2[1M Return vs Nifty])</f>
        <v>0.4434629684524885</v>
      </c>
      <c r="K427">
        <v>1.11778828823376</v>
      </c>
      <c r="L427">
        <f>(Table2[[#This Row],[6M Return vs Nifty]]-AVERAGE(Table2[6M Return vs Nifty]))/_xlfn.STDEV.P(Table2[6M Return vs Nifty])</f>
        <v>-0.27504648506835749</v>
      </c>
      <c r="M427">
        <v>3.4758215746081702</v>
      </c>
      <c r="N427">
        <f>(Table2[[#This Row],[1W Return vs Nifty]]-AVERAGE(Table2[1W Return vs Nifty]))/_xlfn.STDEV.P(Table2[1W Return vs Nifty])</f>
        <v>0.10281775654912158</v>
      </c>
      <c r="O427">
        <v>1200.04</v>
      </c>
      <c r="P427">
        <v>1207.27043375022</v>
      </c>
      <c r="Q427">
        <v>1200.83480503908</v>
      </c>
      <c r="R427">
        <v>76.1093252343599</v>
      </c>
      <c r="S427" s="1">
        <f>(Table2[[#This Row],[Close Price]]-Table2[[#This Row],[20D EMA]])/Table2[[#This Row],[20D EMA]]</f>
        <v>4.0715309489683785E-2</v>
      </c>
      <c r="T427" s="1">
        <f>(Table2[[#This Row],[Close Price]]-Table2[[#This Row],[50D EMA]])/Table2[[#This Row],[50D EMA]]</f>
        <v>3.4482386949925975E-2</v>
      </c>
      <c r="U427" s="1">
        <f>(Table2[[#This Row],[Close Price]]-Table2[[#This Row],[200D EMA]])/Table2[[#This Row],[200D EMA]]</f>
        <v>4.0026483875403508E-2</v>
      </c>
      <c r="V427">
        <v>0.56110530085145505</v>
      </c>
      <c r="W427">
        <v>1232.55</v>
      </c>
      <c r="X427">
        <v>1273</v>
      </c>
      <c r="Y427">
        <v>1215</v>
      </c>
      <c r="Z427">
        <v>1273</v>
      </c>
      <c r="AA427">
        <v>1215</v>
      </c>
      <c r="AB427">
        <v>1273</v>
      </c>
      <c r="AC427" s="1">
        <f>(Table2[[#This Row],[Close Price]]/Table2[[#This Row],[Day Low]])-1</f>
        <v>1.3265181939880799E-2</v>
      </c>
      <c r="AD427" s="1">
        <f>(Table2[[#This Row],[Day High]]/Table2[[#This Row],[Close Price]])-1</f>
        <v>1.9296981343582376E-2</v>
      </c>
      <c r="AE427" s="1">
        <f>(Table2[[#This Row],[Close Price]]/Table2[[#This Row],[Current Week Low]])-1</f>
        <v>2.7901234567901279E-2</v>
      </c>
      <c r="AF427" s="1">
        <f>(Table2[[#This Row],[Current Week High]]/Table2[[#This Row],[Close Price]])-1</f>
        <v>1.9296981343582376E-2</v>
      </c>
      <c r="AG427" s="1">
        <f>(Table2[[#This Row],[Close Price]]/Table2[[#This Row],[Current Month Low]])-1</f>
        <v>2.7901234567901279E-2</v>
      </c>
      <c r="AH427" s="1">
        <f>(Table2[[#This Row],[Current Month High]]/Table2[[#This Row],[Close Price]])-1</f>
        <v>1.9296981343582376E-2</v>
      </c>
      <c r="AI427">
        <v>14.500760669389001</v>
      </c>
      <c r="AJ427">
        <v>26.1451441846371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7.0000000000000007E-2</v>
      </c>
      <c r="AM427" t="s">
        <v>3219</v>
      </c>
      <c r="AN427">
        <v>10.62</v>
      </c>
      <c r="AO427" t="s">
        <v>3219</v>
      </c>
      <c r="AP427">
        <v>0.107411497514634</v>
      </c>
      <c r="AQ427">
        <f>(Table2[[#This Row],[Sharpe Ratio]]-AVERAGE(Table2[Sharpe Ratio]))/_xlfn.STDEV.P(Table2[Sharpe Ratio])</f>
        <v>0.56081528493723587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633</v>
      </c>
      <c r="AT427">
        <f>_xlfn.RANK.AVG(Table2[[#This Row],[6M Return vs Nifty Z-Score]],Table2[6M Return vs Nifty Z-Score])</f>
        <v>386</v>
      </c>
      <c r="AU427">
        <f>_xlfn.RANK.AVG(Table2[[#This Row],[Sharpe Ratio Z-Score]],Table2[Sharpe Ratio Z-Score])</f>
        <v>206</v>
      </c>
      <c r="AV427">
        <f>(Table2[[#This Row],[Rank 1Y]]+Table2[[#This Row],[Rank 6M]]+Table2[[#This Row],[Rank Sharpe]])/3</f>
        <v>408.33333333333331</v>
      </c>
    </row>
    <row r="428" spans="1:48" x14ac:dyDescent="0.3">
      <c r="A428" t="s">
        <v>651</v>
      </c>
      <c r="B428" t="s">
        <v>652</v>
      </c>
      <c r="C428" t="s">
        <v>3173</v>
      </c>
      <c r="D428" t="s">
        <v>508</v>
      </c>
      <c r="E428">
        <v>28640.622394890001</v>
      </c>
      <c r="F428">
        <v>881.1</v>
      </c>
      <c r="G428">
        <v>7.3123823344955596</v>
      </c>
      <c r="H428">
        <f>(Table2[[#This Row],[1Y Return vs Nifty]]-AVERAGE(Table2[1Y Return vs Nifty]))/_xlfn.STDEV.P(Table2[1Y Return vs Nifty])</f>
        <v>-0.23033104883592653</v>
      </c>
      <c r="I428">
        <v>-0.41228154987849303</v>
      </c>
      <c r="J428">
        <f>(Table2[[#This Row],[1M Return vs Nifty]]-AVERAGE(Table2[1M Return vs Nifty]))/_xlfn.STDEV.P(Table2[1M Return vs Nifty])</f>
        <v>6.7776016642176806E-2</v>
      </c>
      <c r="K428">
        <v>16.403974881155499</v>
      </c>
      <c r="L428">
        <f>(Table2[[#This Row],[6M Return vs Nifty]]-AVERAGE(Table2[6M Return vs Nifty]))/_xlfn.STDEV.P(Table2[6M Return vs Nifty])</f>
        <v>0.17745458329468616</v>
      </c>
      <c r="M428">
        <v>-0.74764287521013995</v>
      </c>
      <c r="N428">
        <f>(Table2[[#This Row],[1W Return vs Nifty]]-AVERAGE(Table2[1W Return vs Nifty]))/_xlfn.STDEV.P(Table2[1W Return vs Nifty])</f>
        <v>-0.7490352563230277</v>
      </c>
      <c r="O428">
        <v>863.24</v>
      </c>
      <c r="P428">
        <v>853.74407793512705</v>
      </c>
      <c r="Q428">
        <v>793.788850818014</v>
      </c>
      <c r="R428">
        <v>70.641477853746096</v>
      </c>
      <c r="S428" s="1">
        <f>(Table2[[#This Row],[Close Price]]-Table2[[#This Row],[20D EMA]])/Table2[[#This Row],[20D EMA]]</f>
        <v>2.0689495389462968E-2</v>
      </c>
      <c r="T428" s="1">
        <f>(Table2[[#This Row],[Close Price]]-Table2[[#This Row],[50D EMA]])/Table2[[#This Row],[50D EMA]]</f>
        <v>3.204229788748432E-2</v>
      </c>
      <c r="U428" s="1">
        <f>(Table2[[#This Row],[Close Price]]-Table2[[#This Row],[200D EMA]])/Table2[[#This Row],[200D EMA]]</f>
        <v>0.10999291447846651</v>
      </c>
      <c r="V428">
        <v>0.47816316970947698</v>
      </c>
      <c r="W428">
        <v>869.5</v>
      </c>
      <c r="X428">
        <v>893</v>
      </c>
      <c r="Y428">
        <v>864.65</v>
      </c>
      <c r="Z428">
        <v>893</v>
      </c>
      <c r="AA428">
        <v>864.65</v>
      </c>
      <c r="AB428">
        <v>893</v>
      </c>
      <c r="AC428" s="1">
        <f>(Table2[[#This Row],[Close Price]]/Table2[[#This Row],[Day Low]])-1</f>
        <v>1.3341000575043171E-2</v>
      </c>
      <c r="AD428" s="1">
        <f>(Table2[[#This Row],[Day High]]/Table2[[#This Row],[Close Price]])-1</f>
        <v>1.3505844966519076E-2</v>
      </c>
      <c r="AE428" s="1">
        <f>(Table2[[#This Row],[Close Price]]/Table2[[#This Row],[Current Week Low]])-1</f>
        <v>1.9025039033134794E-2</v>
      </c>
      <c r="AF428" s="1">
        <f>(Table2[[#This Row],[Current Week High]]/Table2[[#This Row],[Close Price]])-1</f>
        <v>1.3505844966519076E-2</v>
      </c>
      <c r="AG428" s="1">
        <f>(Table2[[#This Row],[Close Price]]/Table2[[#This Row],[Current Month Low]])-1</f>
        <v>1.9025039033134794E-2</v>
      </c>
      <c r="AH428" s="1">
        <f>(Table2[[#This Row],[Current Month High]]/Table2[[#This Row],[Close Price]])-1</f>
        <v>1.3505844966519076E-2</v>
      </c>
      <c r="AI428">
        <v>4.6929973896266004</v>
      </c>
      <c r="AJ428">
        <v>31.106316494308398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0.02</v>
      </c>
      <c r="AM428" t="s">
        <v>3219</v>
      </c>
      <c r="AN428">
        <v>4.4400000000000004</v>
      </c>
      <c r="AO428" t="s">
        <v>3219</v>
      </c>
      <c r="AP428">
        <v>-2.6546515045241002E-2</v>
      </c>
      <c r="AQ428">
        <f>(Table2[[#This Row],[Sharpe Ratio]]-AVERAGE(Table2[Sharpe Ratio]))/_xlfn.STDEV.P(Table2[Sharpe Ratio])</f>
        <v>-0.99406197130327989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-1.728197676525371</v>
      </c>
      <c r="AS428">
        <f>_xlfn.RANK.AVG(Table2[[#This Row],[1Y Return vs Nifty Z-Score]],Table2[1Y Return vs Nifty Z-Score])</f>
        <v>381</v>
      </c>
      <c r="AT428">
        <f>_xlfn.RANK.AVG(Table2[[#This Row],[6M Return vs Nifty Z-Score]],Table2[6M Return vs Nifty Z-Score])</f>
        <v>225</v>
      </c>
      <c r="AU428">
        <f>_xlfn.RANK.AVG(Table2[[#This Row],[Sharpe Ratio Z-Score]],Table2[Sharpe Ratio Z-Score])</f>
        <v>622</v>
      </c>
      <c r="AV428">
        <f>(Table2[[#This Row],[Rank 1Y]]+Table2[[#This Row],[Rank 6M]]+Table2[[#This Row],[Rank Sharpe]])/3</f>
        <v>409.33333333333331</v>
      </c>
    </row>
    <row r="429" spans="1:48" x14ac:dyDescent="0.3">
      <c r="A429" t="s">
        <v>1241</v>
      </c>
      <c r="B429" t="s">
        <v>1242</v>
      </c>
      <c r="C429" t="s">
        <v>3186</v>
      </c>
      <c r="D429" t="s">
        <v>131</v>
      </c>
      <c r="E429">
        <v>9886.2264147599999</v>
      </c>
      <c r="F429">
        <v>183.6</v>
      </c>
      <c r="G429">
        <v>-32.045600875972198</v>
      </c>
      <c r="H429">
        <f>(Table2[[#This Row],[1Y Return vs Nifty]]-AVERAGE(Table2[1Y Return vs Nifty]))/_xlfn.STDEV.P(Table2[1Y Return vs Nifty])</f>
        <v>-0.99876401301532181</v>
      </c>
      <c r="I429">
        <v>6.61387562013104</v>
      </c>
      <c r="J429">
        <f>(Table2[[#This Row],[1M Return vs Nifty]]-AVERAGE(Table2[1M Return vs Nifty]))/_xlfn.STDEV.P(Table2[1M Return vs Nifty])</f>
        <v>0.82483593538792832</v>
      </c>
      <c r="K429">
        <v>-5.5841082464894498E-2</v>
      </c>
      <c r="L429">
        <f>(Table2[[#This Row],[6M Return vs Nifty]]-AVERAGE(Table2[6M Return vs Nifty]))/_xlfn.STDEV.P(Table2[6M Return vs Nifty])</f>
        <v>-0.30978821354819291</v>
      </c>
      <c r="M429">
        <v>9.3976406155125698</v>
      </c>
      <c r="N429">
        <f>(Table2[[#This Row],[1W Return vs Nifty]]-AVERAGE(Table2[1W Return vs Nifty]))/_xlfn.STDEV.P(Table2[1W Return vs Nifty])</f>
        <v>1.297220941805028</v>
      </c>
      <c r="O429">
        <v>169.16</v>
      </c>
      <c r="P429">
        <v>173.63818263353701</v>
      </c>
      <c r="Q429">
        <v>187.61719178698601</v>
      </c>
      <c r="R429">
        <v>77.1601839620253</v>
      </c>
      <c r="S429" s="1">
        <f>(Table2[[#This Row],[Close Price]]-Table2[[#This Row],[20D EMA]])/Table2[[#This Row],[20D EMA]]</f>
        <v>8.5362969969259864E-2</v>
      </c>
      <c r="T429" s="1">
        <f>(Table2[[#This Row],[Close Price]]-Table2[[#This Row],[50D EMA]])/Table2[[#This Row],[50D EMA]]</f>
        <v>5.7371122038793583E-2</v>
      </c>
      <c r="U429" s="1">
        <f>(Table2[[#This Row],[Close Price]]-Table2[[#This Row],[200D EMA]])/Table2[[#This Row],[200D EMA]]</f>
        <v>-2.141164009930922E-2</v>
      </c>
      <c r="V429">
        <v>0.92115563213371598</v>
      </c>
      <c r="W429">
        <v>177.9</v>
      </c>
      <c r="X429">
        <v>184.5</v>
      </c>
      <c r="Y429">
        <v>170.31</v>
      </c>
      <c r="Z429">
        <v>184.5</v>
      </c>
      <c r="AA429">
        <v>170.31</v>
      </c>
      <c r="AB429">
        <v>184.5</v>
      </c>
      <c r="AC429" s="1">
        <f>(Table2[[#This Row],[Close Price]]/Table2[[#This Row],[Day Low]])-1</f>
        <v>3.2040472175379309E-2</v>
      </c>
      <c r="AD429" s="1">
        <f>(Table2[[#This Row],[Day High]]/Table2[[#This Row],[Close Price]])-1</f>
        <v>4.9019607843137081E-3</v>
      </c>
      <c r="AE429" s="1">
        <f>(Table2[[#This Row],[Close Price]]/Table2[[#This Row],[Current Week Low]])-1</f>
        <v>7.8034172978685978E-2</v>
      </c>
      <c r="AF429" s="1">
        <f>(Table2[[#This Row],[Current Week High]]/Table2[[#This Row],[Close Price]])-1</f>
        <v>4.9019607843137081E-3</v>
      </c>
      <c r="AG429" s="1">
        <f>(Table2[[#This Row],[Close Price]]/Table2[[#This Row],[Current Month Low]])-1</f>
        <v>7.8034172978685978E-2</v>
      </c>
      <c r="AH429" s="1">
        <f>(Table2[[#This Row],[Current Month High]]/Table2[[#This Row],[Close Price]])-1</f>
        <v>4.9019607843137081E-3</v>
      </c>
      <c r="AI429">
        <v>55.174291938997797</v>
      </c>
      <c r="AJ429">
        <v>21.6619176992909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-7.0000000000000007E-2</v>
      </c>
      <c r="AM429" t="s">
        <v>3218</v>
      </c>
      <c r="AN429">
        <v>14.53</v>
      </c>
      <c r="AO429" t="s">
        <v>3219</v>
      </c>
      <c r="AP429">
        <v>0.119581820857964</v>
      </c>
      <c r="AQ429">
        <f>(Table2[[#This Row],[Sharpe Ratio]]-AVERAGE(Table2[Sharpe Ratio]))/_xlfn.STDEV.P(Table2[Sharpe Ratio])</f>
        <v>0.70207864504552875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660</v>
      </c>
      <c r="AT429">
        <f>_xlfn.RANK.AVG(Table2[[#This Row],[6M Return vs Nifty Z-Score]],Table2[6M Return vs Nifty Z-Score])</f>
        <v>402</v>
      </c>
      <c r="AU429">
        <f>_xlfn.RANK.AVG(Table2[[#This Row],[Sharpe Ratio Z-Score]],Table2[Sharpe Ratio Z-Score])</f>
        <v>166</v>
      </c>
      <c r="AV429">
        <f>(Table2[[#This Row],[Rank 1Y]]+Table2[[#This Row],[Rank 6M]]+Table2[[#This Row],[Rank Sharpe]])/3</f>
        <v>409.33333333333331</v>
      </c>
    </row>
    <row r="430" spans="1:48" x14ac:dyDescent="0.3">
      <c r="A430" t="s">
        <v>1160</v>
      </c>
      <c r="B430" t="s">
        <v>1161</v>
      </c>
      <c r="C430" t="s">
        <v>3185</v>
      </c>
      <c r="D430" t="s">
        <v>513</v>
      </c>
      <c r="E430">
        <v>10928.37339927</v>
      </c>
      <c r="F430">
        <v>341.05</v>
      </c>
      <c r="G430">
        <v>-5.8477882288678904</v>
      </c>
      <c r="H430">
        <f>(Table2[[#This Row],[1Y Return vs Nifty]]-AVERAGE(Table2[1Y Return vs Nifty]))/_xlfn.STDEV.P(Table2[1Y Return vs Nifty])</f>
        <v>-0.48727279356491443</v>
      </c>
      <c r="I430">
        <v>3.65577820705884</v>
      </c>
      <c r="J430">
        <f>(Table2[[#This Row],[1M Return vs Nifty]]-AVERAGE(Table2[1M Return vs Nifty]))/_xlfn.STDEV.P(Table2[1M Return vs Nifty])</f>
        <v>0.50610452460461108</v>
      </c>
      <c r="K430">
        <v>8.6501338355390107</v>
      </c>
      <c r="L430">
        <f>(Table2[[#This Row],[6M Return vs Nifty]]-AVERAGE(Table2[6M Return vs Nifty]))/_xlfn.STDEV.P(Table2[6M Return vs Nifty])</f>
        <v>-5.2074301213589143E-2</v>
      </c>
      <c r="M430">
        <v>4.0927873341323302</v>
      </c>
      <c r="N430">
        <f>(Table2[[#This Row],[1W Return vs Nifty]]-AVERAGE(Table2[1W Return vs Nifty]))/_xlfn.STDEV.P(Table2[1W Return vs Nifty])</f>
        <v>0.22725686272230575</v>
      </c>
      <c r="O430">
        <v>323.20999999999998</v>
      </c>
      <c r="P430">
        <v>327.00037141424201</v>
      </c>
      <c r="Q430">
        <v>314.88563231329198</v>
      </c>
      <c r="R430">
        <v>79.170478174190507</v>
      </c>
      <c r="S430" s="1">
        <f>(Table2[[#This Row],[Close Price]]-Table2[[#This Row],[20D EMA]])/Table2[[#This Row],[20D EMA]]</f>
        <v>5.519631199529728E-2</v>
      </c>
      <c r="T430" s="1">
        <f>(Table2[[#This Row],[Close Price]]-Table2[[#This Row],[50D EMA]])/Table2[[#This Row],[50D EMA]]</f>
        <v>4.2965176232047819E-2</v>
      </c>
      <c r="U430" s="1">
        <f>(Table2[[#This Row],[Close Price]]-Table2[[#This Row],[200D EMA]])/Table2[[#This Row],[200D EMA]]</f>
        <v>8.3091652974106117E-2</v>
      </c>
      <c r="V430">
        <v>0.366555883505922</v>
      </c>
      <c r="W430">
        <v>333.7</v>
      </c>
      <c r="X430">
        <v>348.2</v>
      </c>
      <c r="Y430">
        <v>321.39999999999998</v>
      </c>
      <c r="Z430">
        <v>348.2</v>
      </c>
      <c r="AA430">
        <v>321.39999999999998</v>
      </c>
      <c r="AB430">
        <v>348.2</v>
      </c>
      <c r="AC430" s="1">
        <f>(Table2[[#This Row],[Close Price]]/Table2[[#This Row],[Day Low]])-1</f>
        <v>2.2025771651183801E-2</v>
      </c>
      <c r="AD430" s="1">
        <f>(Table2[[#This Row],[Day High]]/Table2[[#This Row],[Close Price]])-1</f>
        <v>2.0964667937252601E-2</v>
      </c>
      <c r="AE430" s="1">
        <f>(Table2[[#This Row],[Close Price]]/Table2[[#This Row],[Current Week Low]])-1</f>
        <v>6.113876789047934E-2</v>
      </c>
      <c r="AF430" s="1">
        <f>(Table2[[#This Row],[Current Week High]]/Table2[[#This Row],[Close Price]])-1</f>
        <v>2.0964667937252601E-2</v>
      </c>
      <c r="AG430" s="1">
        <f>(Table2[[#This Row],[Close Price]]/Table2[[#This Row],[Current Month Low]])-1</f>
        <v>6.113876789047934E-2</v>
      </c>
      <c r="AH430" s="1">
        <f>(Table2[[#This Row],[Current Month High]]/Table2[[#This Row],[Close Price]])-1</f>
        <v>2.0964667937252601E-2</v>
      </c>
      <c r="AI430">
        <v>17.578067732004101</v>
      </c>
      <c r="AJ430">
        <v>31.522116385793002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0.18</v>
      </c>
      <c r="AM430" t="s">
        <v>3219</v>
      </c>
      <c r="AN430">
        <v>11.07</v>
      </c>
      <c r="AO430" t="s">
        <v>3219</v>
      </c>
      <c r="AP430">
        <v>2.3861835280722998E-2</v>
      </c>
      <c r="AQ430">
        <f>(Table2[[#This Row],[Sharpe Ratio]]-AVERAGE(Table2[Sharpe Ratio]))/_xlfn.STDEV.P(Table2[Sharpe Ratio])</f>
        <v>-0.4089622378221433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484</v>
      </c>
      <c r="AT430">
        <f>_xlfn.RANK.AVG(Table2[[#This Row],[6M Return vs Nifty Z-Score]],Table2[6M Return vs Nifty Z-Score])</f>
        <v>298</v>
      </c>
      <c r="AU430">
        <f>_xlfn.RANK.AVG(Table2[[#This Row],[Sharpe Ratio Z-Score]],Table2[Sharpe Ratio Z-Score])</f>
        <v>447</v>
      </c>
      <c r="AV430">
        <f>(Table2[[#This Row],[Rank 1Y]]+Table2[[#This Row],[Rank 6M]]+Table2[[#This Row],[Rank Sharpe]])/3</f>
        <v>409.66666666666669</v>
      </c>
    </row>
    <row r="431" spans="1:48" x14ac:dyDescent="0.3">
      <c r="A431" t="s">
        <v>1190</v>
      </c>
      <c r="B431" t="s">
        <v>1191</v>
      </c>
      <c r="C431" t="s">
        <v>3185</v>
      </c>
      <c r="D431" t="s">
        <v>219</v>
      </c>
      <c r="E431">
        <v>10516.764941085999</v>
      </c>
      <c r="F431">
        <v>132.82</v>
      </c>
      <c r="G431">
        <v>-4.8817243143190101</v>
      </c>
      <c r="H431">
        <f>(Table2[[#This Row],[1Y Return vs Nifty]]-AVERAGE(Table2[1Y Return vs Nifty]))/_xlfn.STDEV.P(Table2[1Y Return vs Nifty])</f>
        <v>-0.46841117269695015</v>
      </c>
      <c r="I431">
        <v>7.1742021370807096</v>
      </c>
      <c r="J431">
        <f>(Table2[[#This Row],[1M Return vs Nifty]]-AVERAGE(Table2[1M Return vs Nifty]))/_xlfn.STDEV.P(Table2[1M Return vs Nifty])</f>
        <v>0.88521043842404967</v>
      </c>
      <c r="K431">
        <v>-11.598948989929999</v>
      </c>
      <c r="L431">
        <f>(Table2[[#This Row],[6M Return vs Nifty]]-AVERAGE(Table2[6M Return vs Nifty]))/_xlfn.STDEV.P(Table2[6M Return vs Nifty])</f>
        <v>-0.6514868202351275</v>
      </c>
      <c r="M431">
        <v>0.74179656217894396</v>
      </c>
      <c r="N431">
        <f>(Table2[[#This Row],[1W Return vs Nifty]]-AVERAGE(Table2[1W Return vs Nifty]))/_xlfn.STDEV.P(Table2[1W Return vs Nifty])</f>
        <v>-0.4486222926753588</v>
      </c>
      <c r="O431">
        <v>126.07</v>
      </c>
      <c r="P431">
        <v>124.826889975276</v>
      </c>
      <c r="Q431">
        <v>128.36107902391899</v>
      </c>
      <c r="R431">
        <v>79.097882939389095</v>
      </c>
      <c r="S431" s="1">
        <f>(Table2[[#This Row],[Close Price]]-Table2[[#This Row],[20D EMA]])/Table2[[#This Row],[20D EMA]]</f>
        <v>5.3541683191877534E-2</v>
      </c>
      <c r="T431" s="1">
        <f>(Table2[[#This Row],[Close Price]]-Table2[[#This Row],[50D EMA]])/Table2[[#This Row],[50D EMA]]</f>
        <v>6.4033559005652996E-2</v>
      </c>
      <c r="U431" s="1">
        <f>(Table2[[#This Row],[Close Price]]-Table2[[#This Row],[200D EMA]])/Table2[[#This Row],[200D EMA]]</f>
        <v>3.4737328557748581E-2</v>
      </c>
      <c r="V431">
        <v>1.2573092042529701</v>
      </c>
      <c r="W431">
        <v>130.78</v>
      </c>
      <c r="X431">
        <v>134.69999999999999</v>
      </c>
      <c r="Y431">
        <v>129.28</v>
      </c>
      <c r="Z431">
        <v>134.69999999999999</v>
      </c>
      <c r="AA431">
        <v>129.28</v>
      </c>
      <c r="AB431">
        <v>134.69999999999999</v>
      </c>
      <c r="AC431" s="1">
        <f>(Table2[[#This Row],[Close Price]]/Table2[[#This Row],[Day Low]])-1</f>
        <v>1.5598715399908203E-2</v>
      </c>
      <c r="AD431" s="1">
        <f>(Table2[[#This Row],[Day High]]/Table2[[#This Row],[Close Price]])-1</f>
        <v>1.4154494804999196E-2</v>
      </c>
      <c r="AE431" s="1">
        <f>(Table2[[#This Row],[Close Price]]/Table2[[#This Row],[Current Week Low]])-1</f>
        <v>2.7382425742574101E-2</v>
      </c>
      <c r="AF431" s="1">
        <f>(Table2[[#This Row],[Current Week High]]/Table2[[#This Row],[Close Price]])-1</f>
        <v>1.4154494804999196E-2</v>
      </c>
      <c r="AG431" s="1">
        <f>(Table2[[#This Row],[Close Price]]/Table2[[#This Row],[Current Month Low]])-1</f>
        <v>2.7382425742574101E-2</v>
      </c>
      <c r="AH431" s="1">
        <f>(Table2[[#This Row],[Current Month High]]/Table2[[#This Row],[Close Price]])-1</f>
        <v>1.4154494804999196E-2</v>
      </c>
      <c r="AI431">
        <v>18.957988254780901</v>
      </c>
      <c r="AJ431">
        <v>18.801431127012499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0</v>
      </c>
      <c r="AM431" t="s">
        <v>3220</v>
      </c>
      <c r="AN431">
        <v>9.08</v>
      </c>
      <c r="AO431" t="s">
        <v>3219</v>
      </c>
      <c r="AP431">
        <v>0.114096279059586</v>
      </c>
      <c r="AQ431">
        <f>(Table2[[#This Row],[Sharpe Ratio]]-AVERAGE(Table2[Sharpe Ratio]))/_xlfn.STDEV.P(Table2[Sharpe Ratio])</f>
        <v>0.63840687194690726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479</v>
      </c>
      <c r="AT431">
        <f>_xlfn.RANK.AVG(Table2[[#This Row],[6M Return vs Nifty Z-Score]],Table2[6M Return vs Nifty Z-Score])</f>
        <v>565</v>
      </c>
      <c r="AU431">
        <f>_xlfn.RANK.AVG(Table2[[#This Row],[Sharpe Ratio Z-Score]],Table2[Sharpe Ratio Z-Score])</f>
        <v>185</v>
      </c>
      <c r="AV431">
        <f>(Table2[[#This Row],[Rank 1Y]]+Table2[[#This Row],[Rank 6M]]+Table2[[#This Row],[Rank Sharpe]])/3</f>
        <v>409.66666666666669</v>
      </c>
    </row>
    <row r="432" spans="1:48" x14ac:dyDescent="0.3">
      <c r="A432" t="s">
        <v>597</v>
      </c>
      <c r="B432" t="s">
        <v>598</v>
      </c>
      <c r="C432" t="s">
        <v>3185</v>
      </c>
      <c r="D432" t="s">
        <v>114</v>
      </c>
      <c r="E432">
        <v>33308.569247549996</v>
      </c>
      <c r="F432">
        <v>312.25</v>
      </c>
      <c r="G432">
        <v>17.796609898968899</v>
      </c>
      <c r="H432">
        <f>(Table2[[#This Row],[1Y Return vs Nifty]]-AVERAGE(Table2[1Y Return vs Nifty]))/_xlfn.STDEV.P(Table2[1Y Return vs Nifty])</f>
        <v>-2.5634938737559999E-2</v>
      </c>
      <c r="I432">
        <v>-1.52287894686126</v>
      </c>
      <c r="J432">
        <f>(Table2[[#This Row],[1M Return vs Nifty]]-AVERAGE(Table2[1M Return vs Nifty]))/_xlfn.STDEV.P(Table2[1M Return vs Nifty])</f>
        <v>-5.1889506740625042E-2</v>
      </c>
      <c r="K432">
        <v>5.8499541411345</v>
      </c>
      <c r="L432">
        <f>(Table2[[#This Row],[6M Return vs Nifty]]-AVERAGE(Table2[6M Return vs Nifty]))/_xlfn.STDEV.P(Table2[6M Return vs Nifty])</f>
        <v>-0.13496510564176908</v>
      </c>
      <c r="M432">
        <v>1.8516096852336099</v>
      </c>
      <c r="N432">
        <f>(Table2[[#This Row],[1W Return vs Nifty]]-AVERAGE(Table2[1W Return vs Nifty]))/_xlfn.STDEV.P(Table2[1W Return vs Nifty])</f>
        <v>-0.22477817990205562</v>
      </c>
      <c r="O432">
        <v>306.91000000000003</v>
      </c>
      <c r="P432">
        <v>311.55926271389097</v>
      </c>
      <c r="Q432">
        <v>295.935227171755</v>
      </c>
      <c r="R432">
        <v>57.273181187786001</v>
      </c>
      <c r="S432" s="1">
        <f>(Table2[[#This Row],[Close Price]]-Table2[[#This Row],[20D EMA]])/Table2[[#This Row],[20D EMA]]</f>
        <v>1.7399237561500032E-2</v>
      </c>
      <c r="T432" s="1">
        <f>(Table2[[#This Row],[Close Price]]-Table2[[#This Row],[50D EMA]])/Table2[[#This Row],[50D EMA]]</f>
        <v>2.2170333826452139E-3</v>
      </c>
      <c r="U432" s="1">
        <f>(Table2[[#This Row],[Close Price]]-Table2[[#This Row],[200D EMA]])/Table2[[#This Row],[200D EMA]]</f>
        <v>5.5129539609612692E-2</v>
      </c>
      <c r="V432">
        <v>0.90873265246044299</v>
      </c>
      <c r="W432">
        <v>311.39999999999998</v>
      </c>
      <c r="X432">
        <v>321.75</v>
      </c>
      <c r="Y432">
        <v>310.05</v>
      </c>
      <c r="Z432">
        <v>325.3</v>
      </c>
      <c r="AA432">
        <v>310.05</v>
      </c>
      <c r="AB432">
        <v>325.3</v>
      </c>
      <c r="AC432" s="1">
        <f>(Table2[[#This Row],[Close Price]]/Table2[[#This Row],[Day Low]])-1</f>
        <v>2.7296082209378181E-3</v>
      </c>
      <c r="AD432" s="1">
        <f>(Table2[[#This Row],[Day High]]/Table2[[#This Row],[Close Price]])-1</f>
        <v>3.04243394715773E-2</v>
      </c>
      <c r="AE432" s="1">
        <f>(Table2[[#This Row],[Close Price]]/Table2[[#This Row],[Current Week Low]])-1</f>
        <v>7.0956297371391752E-3</v>
      </c>
      <c r="AF432" s="1">
        <f>(Table2[[#This Row],[Current Week High]]/Table2[[#This Row],[Close Price]])-1</f>
        <v>4.1793434747798175E-2</v>
      </c>
      <c r="AG432" s="1">
        <f>(Table2[[#This Row],[Close Price]]/Table2[[#This Row],[Current Month Low]])-1</f>
        <v>7.0956297371391752E-3</v>
      </c>
      <c r="AH432" s="1">
        <f>(Table2[[#This Row],[Current Month High]]/Table2[[#This Row],[Close Price]])-1</f>
        <v>4.1793434747798175E-2</v>
      </c>
      <c r="AI432">
        <v>16.701361088871</v>
      </c>
      <c r="AJ432">
        <v>57.1069182389937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0.03</v>
      </c>
      <c r="AM432" t="s">
        <v>3219</v>
      </c>
      <c r="AN432">
        <v>8.16</v>
      </c>
      <c r="AO432" t="s">
        <v>3219</v>
      </c>
      <c r="AP432">
        <v>-8.8808661475050007E-3</v>
      </c>
      <c r="AQ432">
        <f>(Table2[[#This Row],[Sharpe Ratio]]-AVERAGE(Table2[Sharpe Ratio]))/_xlfn.STDEV.P(Table2[Sharpe Ratio])</f>
        <v>-0.78901327609706551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314</v>
      </c>
      <c r="AT432">
        <f>_xlfn.RANK.AVG(Table2[[#This Row],[6M Return vs Nifty Z-Score]],Table2[6M Return vs Nifty Z-Score])</f>
        <v>336</v>
      </c>
      <c r="AU432">
        <f>_xlfn.RANK.AVG(Table2[[#This Row],[Sharpe Ratio Z-Score]],Table2[Sharpe Ratio Z-Score])</f>
        <v>582</v>
      </c>
      <c r="AV432">
        <f>(Table2[[#This Row],[Rank 1Y]]+Table2[[#This Row],[Rank 6M]]+Table2[[#This Row],[Rank Sharpe]])/3</f>
        <v>410.66666666666669</v>
      </c>
    </row>
    <row r="433" spans="1:48" x14ac:dyDescent="0.3">
      <c r="A433" t="s">
        <v>1883</v>
      </c>
      <c r="B433" t="s">
        <v>1884</v>
      </c>
      <c r="C433" t="s">
        <v>3187</v>
      </c>
      <c r="D433" t="s">
        <v>495</v>
      </c>
      <c r="E433">
        <v>4104.0797237999996</v>
      </c>
      <c r="F433">
        <v>358.2</v>
      </c>
      <c r="G433">
        <v>-20.962960125196499</v>
      </c>
      <c r="H433">
        <f>(Table2[[#This Row],[1Y Return vs Nifty]]-AVERAGE(Table2[1Y Return vs Nifty]))/_xlfn.STDEV.P(Table2[1Y Return vs Nifty])</f>
        <v>-0.78238436679430012</v>
      </c>
      <c r="I433">
        <v>-6.3674645295859502</v>
      </c>
      <c r="J433">
        <f>(Table2[[#This Row],[1M Return vs Nifty]]-AVERAGE(Table2[1M Return vs Nifty]))/_xlfn.STDEV.P(Table2[1M Return vs Nifty])</f>
        <v>-0.57388773121379266</v>
      </c>
      <c r="K433">
        <v>-2.19432257473468</v>
      </c>
      <c r="L433">
        <f>(Table2[[#This Row],[6M Return vs Nifty]]-AVERAGE(Table2[6M Return vs Nifty]))/_xlfn.STDEV.P(Table2[6M Return vs Nifty])</f>
        <v>-0.37309145494488966</v>
      </c>
      <c r="M433">
        <v>4.6479703193785502</v>
      </c>
      <c r="N433">
        <f>(Table2[[#This Row],[1W Return vs Nifty]]-AVERAGE(Table2[1W Return vs Nifty]))/_xlfn.STDEV.P(Table2[1W Return vs Nifty])</f>
        <v>0.33923467247933869</v>
      </c>
      <c r="O433">
        <v>354.86</v>
      </c>
      <c r="P433">
        <v>366.61103518692698</v>
      </c>
      <c r="Q433">
        <v>366.841743340042</v>
      </c>
      <c r="R433">
        <v>60.368886791473898</v>
      </c>
      <c r="S433" s="1">
        <f>(Table2[[#This Row],[Close Price]]-Table2[[#This Row],[20D EMA]])/Table2[[#This Row],[20D EMA]]</f>
        <v>9.4121625429746236E-3</v>
      </c>
      <c r="T433" s="1">
        <f>(Table2[[#This Row],[Close Price]]-Table2[[#This Row],[50D EMA]])/Table2[[#This Row],[50D EMA]]</f>
        <v>-2.294266778586845E-2</v>
      </c>
      <c r="U433" s="1">
        <f>(Table2[[#This Row],[Close Price]]-Table2[[#This Row],[200D EMA]])/Table2[[#This Row],[200D EMA]]</f>
        <v>-2.3557142819571639E-2</v>
      </c>
      <c r="V433">
        <v>0.32991665633388001</v>
      </c>
      <c r="W433">
        <v>356.15</v>
      </c>
      <c r="X433">
        <v>362</v>
      </c>
      <c r="Y433">
        <v>342</v>
      </c>
      <c r="Z433">
        <v>362.5</v>
      </c>
      <c r="AA433">
        <v>342</v>
      </c>
      <c r="AB433">
        <v>362.5</v>
      </c>
      <c r="AC433" s="1">
        <f>(Table2[[#This Row],[Close Price]]/Table2[[#This Row],[Day Low]])-1</f>
        <v>5.7560016846833761E-3</v>
      </c>
      <c r="AD433" s="1">
        <f>(Table2[[#This Row],[Day High]]/Table2[[#This Row],[Close Price]])-1</f>
        <v>1.0608598548297099E-2</v>
      </c>
      <c r="AE433" s="1">
        <f>(Table2[[#This Row],[Close Price]]/Table2[[#This Row],[Current Week Low]])-1</f>
        <v>4.7368421052631504E-2</v>
      </c>
      <c r="AF433" s="1">
        <f>(Table2[[#This Row],[Current Week High]]/Table2[[#This Row],[Close Price]])-1</f>
        <v>1.2004466778336109E-2</v>
      </c>
      <c r="AG433" s="1">
        <f>(Table2[[#This Row],[Close Price]]/Table2[[#This Row],[Current Month Low]])-1</f>
        <v>4.7368421052631504E-2</v>
      </c>
      <c r="AH433" s="1">
        <f>(Table2[[#This Row],[Current Month High]]/Table2[[#This Row],[Close Price]])-1</f>
        <v>1.2004466778336109E-2</v>
      </c>
      <c r="AI433">
        <v>28.0988274706867</v>
      </c>
      <c r="AJ433">
        <v>17.9065174456879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-0.04</v>
      </c>
      <c r="AM433" t="s">
        <v>3218</v>
      </c>
      <c r="AN433">
        <v>2.93</v>
      </c>
      <c r="AO433" t="s">
        <v>3219</v>
      </c>
      <c r="AP433">
        <v>0.105895519506948</v>
      </c>
      <c r="AQ433">
        <f>(Table2[[#This Row],[Sharpe Ratio]]-AVERAGE(Table2[Sharpe Ratio]))/_xlfn.STDEV.P(Table2[Sharpe Ratio])</f>
        <v>0.54321902712430226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588</v>
      </c>
      <c r="AT433">
        <f>_xlfn.RANK.AVG(Table2[[#This Row],[6M Return vs Nifty Z-Score]],Table2[6M Return vs Nifty Z-Score])</f>
        <v>439</v>
      </c>
      <c r="AU433">
        <f>_xlfn.RANK.AVG(Table2[[#This Row],[Sharpe Ratio Z-Score]],Table2[Sharpe Ratio Z-Score])</f>
        <v>210</v>
      </c>
      <c r="AV433">
        <f>(Table2[[#This Row],[Rank 1Y]]+Table2[[#This Row],[Rank 6M]]+Table2[[#This Row],[Rank Sharpe]])/3</f>
        <v>412.33333333333331</v>
      </c>
    </row>
    <row r="434" spans="1:48" x14ac:dyDescent="0.3">
      <c r="A434" t="s">
        <v>1357</v>
      </c>
      <c r="B434" t="s">
        <v>1358</v>
      </c>
      <c r="C434" t="s">
        <v>3187</v>
      </c>
      <c r="D434" t="s">
        <v>285</v>
      </c>
      <c r="E434">
        <v>8619.5721724699997</v>
      </c>
      <c r="F434">
        <v>698.35</v>
      </c>
      <c r="G434">
        <v>-1.4356438964703999</v>
      </c>
      <c r="H434">
        <f>(Table2[[#This Row],[1Y Return vs Nifty]]-AVERAGE(Table2[1Y Return vs Nifty]))/_xlfn.STDEV.P(Table2[1Y Return vs Nifty])</f>
        <v>-0.40112922442924304</v>
      </c>
      <c r="I434">
        <v>7.9409063354552103</v>
      </c>
      <c r="J434">
        <f>(Table2[[#This Row],[1M Return vs Nifty]]-AVERAGE(Table2[1M Return vs Nifty]))/_xlfn.STDEV.P(Table2[1M Return vs Nifty])</f>
        <v>0.96782188648572731</v>
      </c>
      <c r="K434">
        <v>4.5405446292098297</v>
      </c>
      <c r="L434">
        <f>(Table2[[#This Row],[6M Return vs Nifty]]-AVERAGE(Table2[6M Return vs Nifty]))/_xlfn.STDEV.P(Table2[6M Return vs Nifty])</f>
        <v>-0.17372619229139863</v>
      </c>
      <c r="M434">
        <v>-1.2503409708172499</v>
      </c>
      <c r="N434">
        <f>(Table2[[#This Row],[1W Return vs Nifty]]-AVERAGE(Table2[1W Return vs Nifty]))/_xlfn.STDEV.P(Table2[1W Return vs Nifty])</f>
        <v>-0.85042710947960631</v>
      </c>
      <c r="O434">
        <v>689.88</v>
      </c>
      <c r="P434">
        <v>685.58196308597905</v>
      </c>
      <c r="Q434">
        <v>675.29756144554699</v>
      </c>
      <c r="R434">
        <v>52.531905568229099</v>
      </c>
      <c r="S434" s="1">
        <f>(Table2[[#This Row],[Close Price]]-Table2[[#This Row],[20D EMA]])/Table2[[#This Row],[20D EMA]]</f>
        <v>1.2277497535803367E-2</v>
      </c>
      <c r="T434" s="1">
        <f>(Table2[[#This Row],[Close Price]]-Table2[[#This Row],[50D EMA]])/Table2[[#This Row],[50D EMA]]</f>
        <v>1.8623647647538422E-2</v>
      </c>
      <c r="U434" s="1">
        <f>(Table2[[#This Row],[Close Price]]-Table2[[#This Row],[200D EMA]])/Table2[[#This Row],[200D EMA]]</f>
        <v>3.4136712274077829E-2</v>
      </c>
      <c r="V434">
        <v>0.68274676256102695</v>
      </c>
      <c r="W434">
        <v>694.25</v>
      </c>
      <c r="X434">
        <v>720</v>
      </c>
      <c r="Y434">
        <v>694.25</v>
      </c>
      <c r="Z434">
        <v>730</v>
      </c>
      <c r="AA434">
        <v>694.25</v>
      </c>
      <c r="AB434">
        <v>730</v>
      </c>
      <c r="AC434" s="1">
        <f>(Table2[[#This Row],[Close Price]]/Table2[[#This Row],[Day Low]])-1</f>
        <v>5.905653583003323E-3</v>
      </c>
      <c r="AD434" s="1">
        <f>(Table2[[#This Row],[Day High]]/Table2[[#This Row],[Close Price]])-1</f>
        <v>3.1001646738741284E-2</v>
      </c>
      <c r="AE434" s="1">
        <f>(Table2[[#This Row],[Close Price]]/Table2[[#This Row],[Current Week Low]])-1</f>
        <v>5.905653583003323E-3</v>
      </c>
      <c r="AF434" s="1">
        <f>(Table2[[#This Row],[Current Week High]]/Table2[[#This Row],[Close Price]])-1</f>
        <v>4.5321114054557077E-2</v>
      </c>
      <c r="AG434" s="1">
        <f>(Table2[[#This Row],[Close Price]]/Table2[[#This Row],[Current Month Low]])-1</f>
        <v>5.905653583003323E-3</v>
      </c>
      <c r="AH434" s="1">
        <f>(Table2[[#This Row],[Current Month High]]/Table2[[#This Row],[Close Price]])-1</f>
        <v>4.5321114054557077E-2</v>
      </c>
      <c r="AI434">
        <v>19.954177704589299</v>
      </c>
      <c r="AJ434">
        <v>22.238753719586899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0.06</v>
      </c>
      <c r="AM434" t="s">
        <v>3219</v>
      </c>
      <c r="AN434">
        <v>2.73</v>
      </c>
      <c r="AO434" t="s">
        <v>3219</v>
      </c>
      <c r="AP434">
        <v>2.5579683533512001E-2</v>
      </c>
      <c r="AQ434">
        <f>(Table2[[#This Row],[Sharpe Ratio]]-AVERAGE(Table2[Sharpe Ratio]))/_xlfn.STDEV.P(Table2[Sharpe Ratio])</f>
        <v>-0.38902283198227045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-0.84648347169679106</v>
      </c>
      <c r="AS434">
        <f>_xlfn.RANK.AVG(Table2[[#This Row],[1Y Return vs Nifty Z-Score]],Table2[1Y Return vs Nifty Z-Score])</f>
        <v>447</v>
      </c>
      <c r="AT434">
        <f>_xlfn.RANK.AVG(Table2[[#This Row],[6M Return vs Nifty Z-Score]],Table2[6M Return vs Nifty Z-Score])</f>
        <v>352</v>
      </c>
      <c r="AU434">
        <f>_xlfn.RANK.AVG(Table2[[#This Row],[Sharpe Ratio Z-Score]],Table2[Sharpe Ratio Z-Score])</f>
        <v>440</v>
      </c>
      <c r="AV434">
        <f>(Table2[[#This Row],[Rank 1Y]]+Table2[[#This Row],[Rank 6M]]+Table2[[#This Row],[Rank Sharpe]])/3</f>
        <v>413</v>
      </c>
    </row>
    <row r="435" spans="1:48" x14ac:dyDescent="0.3">
      <c r="A435" t="s">
        <v>241</v>
      </c>
      <c r="B435" t="s">
        <v>242</v>
      </c>
      <c r="C435" t="s">
        <v>3173</v>
      </c>
      <c r="D435" t="s">
        <v>54</v>
      </c>
      <c r="E435">
        <v>108644.89787250001</v>
      </c>
      <c r="F435">
        <v>1292.25</v>
      </c>
      <c r="G435">
        <v>-9.1439988551572</v>
      </c>
      <c r="H435">
        <f>(Table2[[#This Row],[1Y Return vs Nifty]]-AVERAGE(Table2[1Y Return vs Nifty]))/_xlfn.STDEV.P(Table2[1Y Return vs Nifty])</f>
        <v>-0.55162865470175881</v>
      </c>
      <c r="I435">
        <v>-4.4185402794984103</v>
      </c>
      <c r="J435">
        <f>(Table2[[#This Row],[1M Return vs Nifty]]-AVERAGE(Table2[1M Return vs Nifty]))/_xlfn.STDEV.P(Table2[1M Return vs Nifty])</f>
        <v>-0.36389350553510708</v>
      </c>
      <c r="K435">
        <v>-6.8611157422571303</v>
      </c>
      <c r="L435">
        <f>(Table2[[#This Row],[6M Return vs Nifty]]-AVERAGE(Table2[6M Return vs Nifty]))/_xlfn.STDEV.P(Table2[6M Return vs Nifty])</f>
        <v>-0.51123767482101601</v>
      </c>
      <c r="M435">
        <v>-2.62171045817913</v>
      </c>
      <c r="N435">
        <f>(Table2[[#This Row],[1W Return vs Nifty]]-AVERAGE(Table2[1W Return vs Nifty]))/_xlfn.STDEV.P(Table2[1W Return vs Nifty])</f>
        <v>-1.1270259167977092</v>
      </c>
      <c r="O435">
        <v>1269.67</v>
      </c>
      <c r="P435">
        <v>1333.95140604581</v>
      </c>
      <c r="Q435">
        <v>1324.56037705578</v>
      </c>
      <c r="R435">
        <v>62.148408008169397</v>
      </c>
      <c r="S435" s="1">
        <f>(Table2[[#This Row],[Close Price]]-Table2[[#This Row],[20D EMA]])/Table2[[#This Row],[20D EMA]]</f>
        <v>1.7784148637047362E-2</v>
      </c>
      <c r="T435" s="1">
        <f>(Table2[[#This Row],[Close Price]]-Table2[[#This Row],[50D EMA]])/Table2[[#This Row],[50D EMA]]</f>
        <v>-3.1261563095033709E-2</v>
      </c>
      <c r="U435" s="1">
        <f>(Table2[[#This Row],[Close Price]]-Table2[[#This Row],[200D EMA]])/Table2[[#This Row],[200D EMA]]</f>
        <v>-2.439328370036193E-2</v>
      </c>
      <c r="V435">
        <v>1.51401613244489</v>
      </c>
      <c r="W435">
        <v>1257</v>
      </c>
      <c r="X435">
        <v>1298.3</v>
      </c>
      <c r="Y435">
        <v>1233.1500000000001</v>
      </c>
      <c r="Z435">
        <v>1298.3</v>
      </c>
      <c r="AA435">
        <v>1233.1500000000001</v>
      </c>
      <c r="AB435">
        <v>1298.3</v>
      </c>
      <c r="AC435" s="1">
        <f>(Table2[[#This Row],[Close Price]]/Table2[[#This Row],[Day Low]])-1</f>
        <v>2.8042959427207581E-2</v>
      </c>
      <c r="AD435" s="1">
        <f>(Table2[[#This Row],[Day High]]/Table2[[#This Row],[Close Price]])-1</f>
        <v>4.681756626039757E-3</v>
      </c>
      <c r="AE435" s="1">
        <f>(Table2[[#This Row],[Close Price]]/Table2[[#This Row],[Current Week Low]])-1</f>
        <v>4.7926043060454893E-2</v>
      </c>
      <c r="AF435" s="1">
        <f>(Table2[[#This Row],[Current Week High]]/Table2[[#This Row],[Close Price]])-1</f>
        <v>4.681756626039757E-3</v>
      </c>
      <c r="AG435" s="1">
        <f>(Table2[[#This Row],[Close Price]]/Table2[[#This Row],[Current Month Low]])-1</f>
        <v>4.7926043060454893E-2</v>
      </c>
      <c r="AH435" s="1">
        <f>(Table2[[#This Row],[Current Month High]]/Table2[[#This Row],[Close Price]])-1</f>
        <v>4.681756626039757E-3</v>
      </c>
      <c r="AI435">
        <v>27.839040433352601</v>
      </c>
      <c r="AJ435">
        <v>27.793710443037899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-0.2</v>
      </c>
      <c r="AM435" t="s">
        <v>3218</v>
      </c>
      <c r="AN435">
        <v>7.18</v>
      </c>
      <c r="AO435" t="s">
        <v>3219</v>
      </c>
      <c r="AP435">
        <v>0.10085726537744499</v>
      </c>
      <c r="AQ435">
        <f>(Table2[[#This Row],[Sharpe Ratio]]-AVERAGE(Table2[Sharpe Ratio]))/_xlfn.STDEV.P(Table2[Sharpe Ratio])</f>
        <v>0.48473901083096849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510</v>
      </c>
      <c r="AT435">
        <f>_xlfn.RANK.AVG(Table2[[#This Row],[6M Return vs Nifty Z-Score]],Table2[6M Return vs Nifty Z-Score])</f>
        <v>506</v>
      </c>
      <c r="AU435">
        <f>_xlfn.RANK.AVG(Table2[[#This Row],[Sharpe Ratio Z-Score]],Table2[Sharpe Ratio Z-Score])</f>
        <v>224</v>
      </c>
      <c r="AV435">
        <f>(Table2[[#This Row],[Rank 1Y]]+Table2[[#This Row],[Rank 6M]]+Table2[[#This Row],[Rank Sharpe]])/3</f>
        <v>413.33333333333331</v>
      </c>
    </row>
    <row r="436" spans="1:48" x14ac:dyDescent="0.3">
      <c r="A436" t="s">
        <v>1366</v>
      </c>
      <c r="B436" t="s">
        <v>1367</v>
      </c>
      <c r="C436" t="s">
        <v>3172</v>
      </c>
      <c r="D436" t="s">
        <v>247</v>
      </c>
      <c r="E436">
        <v>8520.6762741999992</v>
      </c>
      <c r="F436">
        <v>722.9</v>
      </c>
      <c r="G436">
        <v>-9.5833560159507201</v>
      </c>
      <c r="H436">
        <f>(Table2[[#This Row],[1Y Return vs Nifty]]-AVERAGE(Table2[1Y Return vs Nifty]))/_xlfn.STDEV.P(Table2[1Y Return vs Nifty])</f>
        <v>-0.56020674986472985</v>
      </c>
      <c r="I436">
        <v>-9.85533936661332</v>
      </c>
      <c r="J436">
        <f>(Table2[[#This Row],[1M Return vs Nifty]]-AVERAGE(Table2[1M Return vs Nifty]))/_xlfn.STDEV.P(Table2[1M Return vs Nifty])</f>
        <v>-0.94970201729127157</v>
      </c>
      <c r="K436">
        <v>-2.92396508460868</v>
      </c>
      <c r="L436">
        <f>(Table2[[#This Row],[6M Return vs Nifty]]-AVERAGE(Table2[6M Return vs Nifty]))/_xlfn.STDEV.P(Table2[6M Return vs Nifty])</f>
        <v>-0.39469030258645643</v>
      </c>
      <c r="M436">
        <v>1.0960352678846299</v>
      </c>
      <c r="N436">
        <f>(Table2[[#This Row],[1W Return vs Nifty]]-AVERAGE(Table2[1W Return vs Nifty]))/_xlfn.STDEV.P(Table2[1W Return vs Nifty])</f>
        <v>-0.377174003642335</v>
      </c>
      <c r="O436">
        <v>718.76</v>
      </c>
      <c r="P436">
        <v>732.93078927342196</v>
      </c>
      <c r="Q436">
        <v>724.87363884990998</v>
      </c>
      <c r="R436">
        <v>55.962814780960798</v>
      </c>
      <c r="S436" s="1">
        <f>(Table2[[#This Row],[Close Price]]-Table2[[#This Row],[20D EMA]])/Table2[[#This Row],[20D EMA]]</f>
        <v>5.7599198619845103E-3</v>
      </c>
      <c r="T436" s="1">
        <f>(Table2[[#This Row],[Close Price]]-Table2[[#This Row],[50D EMA]])/Table2[[#This Row],[50D EMA]]</f>
        <v>-1.3685861503193002E-2</v>
      </c>
      <c r="U436" s="1">
        <f>(Table2[[#This Row],[Close Price]]-Table2[[#This Row],[200D EMA]])/Table2[[#This Row],[200D EMA]]</f>
        <v>-2.7227350315034127E-3</v>
      </c>
      <c r="V436">
        <v>0.85163935257202406</v>
      </c>
      <c r="W436">
        <v>711.65</v>
      </c>
      <c r="X436">
        <v>730</v>
      </c>
      <c r="Y436">
        <v>688</v>
      </c>
      <c r="Z436">
        <v>730</v>
      </c>
      <c r="AA436">
        <v>688</v>
      </c>
      <c r="AB436">
        <v>730</v>
      </c>
      <c r="AC436" s="1">
        <f>(Table2[[#This Row],[Close Price]]/Table2[[#This Row],[Day Low]])-1</f>
        <v>1.5808332747839549E-2</v>
      </c>
      <c r="AD436" s="1">
        <f>(Table2[[#This Row],[Day High]]/Table2[[#This Row],[Close Price]])-1</f>
        <v>9.8215520818925039E-3</v>
      </c>
      <c r="AE436" s="1">
        <f>(Table2[[#This Row],[Close Price]]/Table2[[#This Row],[Current Week Low]])-1</f>
        <v>5.0726744186046391E-2</v>
      </c>
      <c r="AF436" s="1">
        <f>(Table2[[#This Row],[Current Week High]]/Table2[[#This Row],[Close Price]])-1</f>
        <v>9.8215520818925039E-3</v>
      </c>
      <c r="AG436" s="1">
        <f>(Table2[[#This Row],[Close Price]]/Table2[[#This Row],[Current Month Low]])-1</f>
        <v>5.0726744186046391E-2</v>
      </c>
      <c r="AH436" s="1">
        <f>(Table2[[#This Row],[Current Month High]]/Table2[[#This Row],[Close Price]])-1</f>
        <v>9.8215520818925039E-3</v>
      </c>
      <c r="AI436">
        <v>27.500345829298599</v>
      </c>
      <c r="AJ436">
        <v>13.744001258752199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-0.04</v>
      </c>
      <c r="AM436" t="s">
        <v>3218</v>
      </c>
      <c r="AN436">
        <v>1.1299999999999999</v>
      </c>
      <c r="AO436" t="s">
        <v>3219</v>
      </c>
      <c r="AP436">
        <v>7.6123661764793002E-2</v>
      </c>
      <c r="AQ436">
        <f>(Table2[[#This Row],[Sharpe Ratio]]-AVERAGE(Table2[Sharpe Ratio]))/_xlfn.STDEV.P(Table2[Sharpe Ratio])</f>
        <v>0.19765116153198423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514</v>
      </c>
      <c r="AT436">
        <f>_xlfn.RANK.AVG(Table2[[#This Row],[6M Return vs Nifty Z-Score]],Table2[6M Return vs Nifty Z-Score])</f>
        <v>448</v>
      </c>
      <c r="AU436">
        <f>_xlfn.RANK.AVG(Table2[[#This Row],[Sharpe Ratio Z-Score]],Table2[Sharpe Ratio Z-Score])</f>
        <v>293</v>
      </c>
      <c r="AV436">
        <f>(Table2[[#This Row],[Rank 1Y]]+Table2[[#This Row],[Rank 6M]]+Table2[[#This Row],[Rank Sharpe]])/3</f>
        <v>418.33333333333331</v>
      </c>
    </row>
    <row r="437" spans="1:48" x14ac:dyDescent="0.3">
      <c r="A437" t="s">
        <v>1060</v>
      </c>
      <c r="B437" t="s">
        <v>1061</v>
      </c>
      <c r="C437" t="s">
        <v>3178</v>
      </c>
      <c r="D437" t="s">
        <v>238</v>
      </c>
      <c r="E437">
        <v>12960.137968614999</v>
      </c>
      <c r="F437">
        <v>1578.95</v>
      </c>
      <c r="G437">
        <v>12.930539384995299</v>
      </c>
      <c r="H437">
        <f>(Table2[[#This Row],[1Y Return vs Nifty]]-AVERAGE(Table2[1Y Return vs Nifty]))/_xlfn.STDEV.P(Table2[1Y Return vs Nifty])</f>
        <v>-0.12064105144823838</v>
      </c>
      <c r="I437">
        <v>-5.5536924393970297</v>
      </c>
      <c r="J437">
        <f>(Table2[[#This Row],[1M Return vs Nifty]]-AVERAGE(Table2[1M Return vs Nifty]))/_xlfn.STDEV.P(Table2[1M Return vs Nifty])</f>
        <v>-0.48620477485955166</v>
      </c>
      <c r="K437">
        <v>-14.4237564423689</v>
      </c>
      <c r="L437">
        <f>(Table2[[#This Row],[6M Return vs Nifty]]-AVERAGE(Table2[6M Return vs Nifty]))/_xlfn.STDEV.P(Table2[6M Return vs Nifty])</f>
        <v>-0.73510665454621538</v>
      </c>
      <c r="M437">
        <v>4.4729282466612403</v>
      </c>
      <c r="N437">
        <f>(Table2[[#This Row],[1W Return vs Nifty]]-AVERAGE(Table2[1W Return vs Nifty]))/_xlfn.STDEV.P(Table2[1W Return vs Nifty])</f>
        <v>0.30392950564407839</v>
      </c>
      <c r="O437">
        <v>1547.7</v>
      </c>
      <c r="P437">
        <v>1584.2579992451499</v>
      </c>
      <c r="Q437">
        <v>1602.96956693377</v>
      </c>
      <c r="R437">
        <v>60.544221065381997</v>
      </c>
      <c r="S437" s="1">
        <f>(Table2[[#This Row],[Close Price]]-Table2[[#This Row],[20D EMA]])/Table2[[#This Row],[20D EMA]]</f>
        <v>2.0191251534535114E-2</v>
      </c>
      <c r="T437" s="1">
        <f>(Table2[[#This Row],[Close Price]]-Table2[[#This Row],[50D EMA]])/Table2[[#This Row],[50D EMA]]</f>
        <v>-3.3504639065600151E-3</v>
      </c>
      <c r="U437" s="1">
        <f>(Table2[[#This Row],[Close Price]]-Table2[[#This Row],[200D EMA]])/Table2[[#This Row],[200D EMA]]</f>
        <v>-1.4984418562428256E-2</v>
      </c>
      <c r="V437">
        <v>0.61509528104141398</v>
      </c>
      <c r="W437">
        <v>1575.1</v>
      </c>
      <c r="X437">
        <v>1618.55</v>
      </c>
      <c r="Y437">
        <v>1561.1</v>
      </c>
      <c r="Z437">
        <v>1618.55</v>
      </c>
      <c r="AA437">
        <v>1561.1</v>
      </c>
      <c r="AB437">
        <v>1618.55</v>
      </c>
      <c r="AC437" s="1">
        <f>(Table2[[#This Row],[Close Price]]/Table2[[#This Row],[Day Low]])-1</f>
        <v>2.4442892514762171E-3</v>
      </c>
      <c r="AD437" s="1">
        <f>(Table2[[#This Row],[Day High]]/Table2[[#This Row],[Close Price]])-1</f>
        <v>2.5079958200069585E-2</v>
      </c>
      <c r="AE437" s="1">
        <f>(Table2[[#This Row],[Close Price]]/Table2[[#This Row],[Current Week Low]])-1</f>
        <v>1.1434245083594918E-2</v>
      </c>
      <c r="AF437" s="1">
        <f>(Table2[[#This Row],[Current Week High]]/Table2[[#This Row],[Close Price]])-1</f>
        <v>2.5079958200069585E-2</v>
      </c>
      <c r="AG437" s="1">
        <f>(Table2[[#This Row],[Close Price]]/Table2[[#This Row],[Current Month Low]])-1</f>
        <v>1.1434245083594918E-2</v>
      </c>
      <c r="AH437" s="1">
        <f>(Table2[[#This Row],[Current Month High]]/Table2[[#This Row],[Close Price]])-1</f>
        <v>2.5079958200069585E-2</v>
      </c>
      <c r="AI437">
        <v>40.723265461224202</v>
      </c>
      <c r="AJ437">
        <v>34.099112488853002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0.06</v>
      </c>
      <c r="AM437" t="s">
        <v>3219</v>
      </c>
      <c r="AN437">
        <v>11.39</v>
      </c>
      <c r="AO437" t="s">
        <v>3219</v>
      </c>
      <c r="AP437">
        <v>6.9849262721524003E-2</v>
      </c>
      <c r="AQ437">
        <f>(Table2[[#This Row],[Sharpe Ratio]]-AVERAGE(Table2[Sharpe Ratio]))/_xlfn.STDEV.P(Table2[Sharpe Ratio])</f>
        <v>0.12482296572252767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342</v>
      </c>
      <c r="AT437">
        <f>_xlfn.RANK.AVG(Table2[[#This Row],[6M Return vs Nifty Z-Score]],Table2[6M Return vs Nifty Z-Score])</f>
        <v>599</v>
      </c>
      <c r="AU437">
        <f>_xlfn.RANK.AVG(Table2[[#This Row],[Sharpe Ratio Z-Score]],Table2[Sharpe Ratio Z-Score])</f>
        <v>318</v>
      </c>
      <c r="AV437">
        <f>(Table2[[#This Row],[Rank 1Y]]+Table2[[#This Row],[Rank 6M]]+Table2[[#This Row],[Rank Sharpe]])/3</f>
        <v>419.66666666666669</v>
      </c>
    </row>
    <row r="438" spans="1:48" x14ac:dyDescent="0.3">
      <c r="A438" t="s">
        <v>1554</v>
      </c>
      <c r="B438" t="s">
        <v>1555</v>
      </c>
      <c r="C438" t="s">
        <v>3175</v>
      </c>
      <c r="D438" t="s">
        <v>125</v>
      </c>
      <c r="E438">
        <v>6615.4654022199902</v>
      </c>
      <c r="F438">
        <v>577.4</v>
      </c>
      <c r="G438">
        <v>-12.4303649588373</v>
      </c>
      <c r="H438">
        <f>(Table2[[#This Row],[1Y Return vs Nifty]]-AVERAGE(Table2[1Y Return vs Nifty]))/_xlfn.STDEV.P(Table2[1Y Return vs Nifty])</f>
        <v>-0.61579230945320296</v>
      </c>
      <c r="I438">
        <v>-8.1579407200621397</v>
      </c>
      <c r="J438">
        <f>(Table2[[#This Row],[1M Return vs Nifty]]-AVERAGE(Table2[1M Return vs Nifty]))/_xlfn.STDEV.P(Table2[1M Return vs Nifty])</f>
        <v>-0.76680937052239184</v>
      </c>
      <c r="K438">
        <v>8.3513445113904901</v>
      </c>
      <c r="L438">
        <f>(Table2[[#This Row],[6M Return vs Nifty]]-AVERAGE(Table2[6M Return vs Nifty]))/_xlfn.STDEV.P(Table2[6M Return vs Nifty])</f>
        <v>-6.0919050528325545E-2</v>
      </c>
      <c r="M438">
        <v>4.5058446275203803</v>
      </c>
      <c r="N438">
        <f>(Table2[[#This Row],[1W Return vs Nifty]]-AVERAGE(Table2[1W Return vs Nifty]))/_xlfn.STDEV.P(Table2[1W Return vs Nifty])</f>
        <v>0.31056858560813771</v>
      </c>
      <c r="O438">
        <v>564.54</v>
      </c>
      <c r="P438">
        <v>579.255728703503</v>
      </c>
      <c r="Q438">
        <v>564.27416214514699</v>
      </c>
      <c r="R438">
        <v>65.827601238811397</v>
      </c>
      <c r="S438" s="1">
        <f>(Table2[[#This Row],[Close Price]]-Table2[[#This Row],[20D EMA]])/Table2[[#This Row],[20D EMA]]</f>
        <v>2.2779608176568558E-2</v>
      </c>
      <c r="T438" s="1">
        <f>(Table2[[#This Row],[Close Price]]-Table2[[#This Row],[50D EMA]])/Table2[[#This Row],[50D EMA]]</f>
        <v>-3.2036432469240012E-3</v>
      </c>
      <c r="U438" s="1">
        <f>(Table2[[#This Row],[Close Price]]-Table2[[#This Row],[200D EMA]])/Table2[[#This Row],[200D EMA]]</f>
        <v>2.3261454688894047E-2</v>
      </c>
      <c r="V438">
        <v>0.433710442523141</v>
      </c>
      <c r="W438">
        <v>565.1</v>
      </c>
      <c r="X438">
        <v>581.95000000000005</v>
      </c>
      <c r="Y438">
        <v>545.54999999999995</v>
      </c>
      <c r="Z438">
        <v>581.95000000000005</v>
      </c>
      <c r="AA438">
        <v>545.54999999999995</v>
      </c>
      <c r="AB438">
        <v>581.95000000000005</v>
      </c>
      <c r="AC438" s="1">
        <f>(Table2[[#This Row],[Close Price]]/Table2[[#This Row],[Day Low]])-1</f>
        <v>2.176605910458318E-2</v>
      </c>
      <c r="AD438" s="1">
        <f>(Table2[[#This Row],[Day High]]/Table2[[#This Row],[Close Price]])-1</f>
        <v>7.8801524073432994E-3</v>
      </c>
      <c r="AE438" s="1">
        <f>(Table2[[#This Row],[Close Price]]/Table2[[#This Row],[Current Week Low]])-1</f>
        <v>5.8381449912932037E-2</v>
      </c>
      <c r="AF438" s="1">
        <f>(Table2[[#This Row],[Current Week High]]/Table2[[#This Row],[Close Price]])-1</f>
        <v>7.8801524073432994E-3</v>
      </c>
      <c r="AG438" s="1">
        <f>(Table2[[#This Row],[Close Price]]/Table2[[#This Row],[Current Month Low]])-1</f>
        <v>5.8381449912932037E-2</v>
      </c>
      <c r="AH438" s="1">
        <f>(Table2[[#This Row],[Current Month High]]/Table2[[#This Row],[Close Price]])-1</f>
        <v>7.8801524073432994E-3</v>
      </c>
      <c r="AI438">
        <v>18.877727745064</v>
      </c>
      <c r="AJ438">
        <v>23.640256959314701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0.16</v>
      </c>
      <c r="AM438" t="s">
        <v>3219</v>
      </c>
      <c r="AN438">
        <v>6.46</v>
      </c>
      <c r="AO438" t="s">
        <v>3219</v>
      </c>
      <c r="AP438">
        <v>3.2020002758143998E-2</v>
      </c>
      <c r="AQ438">
        <f>(Table2[[#This Row],[Sharpe Ratio]]-AVERAGE(Table2[Sharpe Ratio]))/_xlfn.STDEV.P(Table2[Sharpe Ratio])</f>
        <v>-0.31426876767549417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534</v>
      </c>
      <c r="AT438">
        <f>_xlfn.RANK.AVG(Table2[[#This Row],[6M Return vs Nifty Z-Score]],Table2[6M Return vs Nifty Z-Score])</f>
        <v>303</v>
      </c>
      <c r="AU438">
        <f>_xlfn.RANK.AVG(Table2[[#This Row],[Sharpe Ratio Z-Score]],Table2[Sharpe Ratio Z-Score])</f>
        <v>426</v>
      </c>
      <c r="AV438">
        <f>(Table2[[#This Row],[Rank 1Y]]+Table2[[#This Row],[Rank 6M]]+Table2[[#This Row],[Rank Sharpe]])/3</f>
        <v>421</v>
      </c>
    </row>
    <row r="439" spans="1:48" x14ac:dyDescent="0.3">
      <c r="A439" t="s">
        <v>458</v>
      </c>
      <c r="B439" t="s">
        <v>459</v>
      </c>
      <c r="C439" t="s">
        <v>585</v>
      </c>
      <c r="D439" t="s">
        <v>460</v>
      </c>
      <c r="E439">
        <v>51233.479829789998</v>
      </c>
      <c r="F439">
        <v>45933.35</v>
      </c>
      <c r="G439">
        <v>4.8132119911367202</v>
      </c>
      <c r="H439">
        <f>(Table2[[#This Row],[1Y Return vs Nifty]]-AVERAGE(Table2[1Y Return vs Nifty]))/_xlfn.STDEV.P(Table2[1Y Return vs Nifty])</f>
        <v>-0.27912533955623214</v>
      </c>
      <c r="I439">
        <v>4.33624224581893</v>
      </c>
      <c r="J439">
        <f>(Table2[[#This Row],[1M Return vs Nifty]]-AVERAGE(Table2[1M Return vs Nifty]))/_xlfn.STDEV.P(Table2[1M Return vs Nifty])</f>
        <v>0.57942369999852295</v>
      </c>
      <c r="K439">
        <v>13.274722058661901</v>
      </c>
      <c r="L439">
        <f>(Table2[[#This Row],[6M Return vs Nifty]]-AVERAGE(Table2[6M Return vs Nifty]))/_xlfn.STDEV.P(Table2[6M Return vs Nifty])</f>
        <v>8.4822569630003022E-2</v>
      </c>
      <c r="M439">
        <v>0.60415053952269604</v>
      </c>
      <c r="N439">
        <f>(Table2[[#This Row],[1W Return vs Nifty]]-AVERAGE(Table2[1W Return vs Nifty]))/_xlfn.STDEV.P(Table2[1W Return vs Nifty])</f>
        <v>-0.4763848512342776</v>
      </c>
      <c r="O439">
        <v>45144.36</v>
      </c>
      <c r="P439">
        <v>44230.658204501298</v>
      </c>
      <c r="Q439">
        <v>41091.035957903398</v>
      </c>
      <c r="R439">
        <v>59.777097766817803</v>
      </c>
      <c r="S439" s="1">
        <f>(Table2[[#This Row],[Close Price]]-Table2[[#This Row],[20D EMA]])/Table2[[#This Row],[20D EMA]]</f>
        <v>1.7477044751548099E-2</v>
      </c>
      <c r="T439" s="1">
        <f>(Table2[[#This Row],[Close Price]]-Table2[[#This Row],[50D EMA]])/Table2[[#This Row],[50D EMA]]</f>
        <v>3.8495737224308803E-2</v>
      </c>
      <c r="U439" s="1">
        <f>(Table2[[#This Row],[Close Price]]-Table2[[#This Row],[200D EMA]])/Table2[[#This Row],[200D EMA]]</f>
        <v>0.11784356196464393</v>
      </c>
      <c r="V439">
        <v>1.5341221526467499</v>
      </c>
      <c r="W439">
        <v>45565</v>
      </c>
      <c r="X439">
        <v>46440</v>
      </c>
      <c r="Y439">
        <v>44600.05</v>
      </c>
      <c r="Z439">
        <v>46492.3</v>
      </c>
      <c r="AA439">
        <v>44600.05</v>
      </c>
      <c r="AB439">
        <v>46492.3</v>
      </c>
      <c r="AC439" s="1">
        <f>(Table2[[#This Row],[Close Price]]/Table2[[#This Row],[Day Low]])-1</f>
        <v>8.0840557445407413E-3</v>
      </c>
      <c r="AD439" s="1">
        <f>(Table2[[#This Row],[Day High]]/Table2[[#This Row],[Close Price]])-1</f>
        <v>1.1030112108087131E-2</v>
      </c>
      <c r="AE439" s="1">
        <f>(Table2[[#This Row],[Close Price]]/Table2[[#This Row],[Current Week Low]])-1</f>
        <v>2.9894585319971467E-2</v>
      </c>
      <c r="AF439" s="1">
        <f>(Table2[[#This Row],[Current Week High]]/Table2[[#This Row],[Close Price]])-1</f>
        <v>1.2168718371292409E-2</v>
      </c>
      <c r="AG439" s="1">
        <f>(Table2[[#This Row],[Close Price]]/Table2[[#This Row],[Current Month Low]])-1</f>
        <v>2.9894585319971467E-2</v>
      </c>
      <c r="AH439" s="1">
        <f>(Table2[[#This Row],[Current Month High]]/Table2[[#This Row],[Close Price]])-1</f>
        <v>1.2168718371292409E-2</v>
      </c>
      <c r="AI439">
        <v>5.3563478387707404</v>
      </c>
      <c r="AJ439">
        <v>38.897128973194697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0.15</v>
      </c>
      <c r="AM439" t="s">
        <v>3219</v>
      </c>
      <c r="AN439">
        <v>1.23</v>
      </c>
      <c r="AO439" t="s">
        <v>3219</v>
      </c>
      <c r="AP439">
        <v>-2.3291478630057001E-2</v>
      </c>
      <c r="AQ439">
        <f>(Table2[[#This Row],[Sharpe Ratio]]-AVERAGE(Table2[Sharpe Ratio]))/_xlfn.STDEV.P(Table2[Sharpe Ratio])</f>
        <v>-0.9562801171723665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-1.0475440383343502</v>
      </c>
      <c r="AS439">
        <f>_xlfn.RANK.AVG(Table2[[#This Row],[1Y Return vs Nifty Z-Score]],Table2[1Y Return vs Nifty Z-Score])</f>
        <v>403</v>
      </c>
      <c r="AT439">
        <f>_xlfn.RANK.AVG(Table2[[#This Row],[6M Return vs Nifty Z-Score]],Table2[6M Return vs Nifty Z-Score])</f>
        <v>247</v>
      </c>
      <c r="AU439">
        <f>_xlfn.RANK.AVG(Table2[[#This Row],[Sharpe Ratio Z-Score]],Table2[Sharpe Ratio Z-Score])</f>
        <v>614</v>
      </c>
      <c r="AV439">
        <f>(Table2[[#This Row],[Rank 1Y]]+Table2[[#This Row],[Rank 6M]]+Table2[[#This Row],[Rank Sharpe]])/3</f>
        <v>421.33333333333331</v>
      </c>
    </row>
    <row r="440" spans="1:48" x14ac:dyDescent="0.3">
      <c r="A440" t="s">
        <v>1539</v>
      </c>
      <c r="B440" t="s">
        <v>1540</v>
      </c>
      <c r="C440" t="s">
        <v>3185</v>
      </c>
      <c r="D440" t="s">
        <v>1541</v>
      </c>
      <c r="E440">
        <v>6732.56036399</v>
      </c>
      <c r="F440">
        <v>495.1</v>
      </c>
      <c r="G440">
        <v>4.6131402657576199</v>
      </c>
      <c r="H440">
        <f>(Table2[[#This Row],[1Y Return vs Nifty]]-AVERAGE(Table2[1Y Return vs Nifty]))/_xlfn.STDEV.P(Table2[1Y Return vs Nifty])</f>
        <v>-0.28303157906447651</v>
      </c>
      <c r="I440">
        <v>8.0188555798531596</v>
      </c>
      <c r="J440">
        <f>(Table2[[#This Row],[1M Return vs Nifty]]-AVERAGE(Table2[1M Return vs Nifty]))/_xlfn.STDEV.P(Table2[1M Return vs Nifty])</f>
        <v>0.97622082308824065</v>
      </c>
      <c r="K440">
        <v>6.6140010270811898</v>
      </c>
      <c r="L440">
        <f>(Table2[[#This Row],[6M Return vs Nifty]]-AVERAGE(Table2[6M Return vs Nifty]))/_xlfn.STDEV.P(Table2[6M Return vs Nifty])</f>
        <v>-0.11234782107123893</v>
      </c>
      <c r="M440">
        <v>4.8688242945246198</v>
      </c>
      <c r="N440">
        <f>(Table2[[#This Row],[1W Return vs Nifty]]-AVERAGE(Table2[1W Return vs Nifty]))/_xlfn.STDEV.P(Table2[1W Return vs Nifty])</f>
        <v>0.38377988562563697</v>
      </c>
      <c r="O440">
        <v>461.44</v>
      </c>
      <c r="P440">
        <v>467.68046563825197</v>
      </c>
      <c r="Q440">
        <v>463.57496998549499</v>
      </c>
      <c r="R440">
        <v>71.392374407901798</v>
      </c>
      <c r="S440" s="1">
        <f>(Table2[[#This Row],[Close Price]]-Table2[[#This Row],[20D EMA]])/Table2[[#This Row],[20D EMA]]</f>
        <v>7.2945561719833615E-2</v>
      </c>
      <c r="T440" s="1">
        <f>(Table2[[#This Row],[Close Price]]-Table2[[#This Row],[50D EMA]])/Table2[[#This Row],[50D EMA]]</f>
        <v>5.8628778356881156E-2</v>
      </c>
      <c r="U440" s="1">
        <f>(Table2[[#This Row],[Close Price]]-Table2[[#This Row],[200D EMA]])/Table2[[#This Row],[200D EMA]]</f>
        <v>6.8004167730391987E-2</v>
      </c>
      <c r="V440">
        <v>0.71202375467388501</v>
      </c>
      <c r="W440">
        <v>478.05</v>
      </c>
      <c r="X440">
        <v>502.2</v>
      </c>
      <c r="Y440">
        <v>451</v>
      </c>
      <c r="Z440">
        <v>502.2</v>
      </c>
      <c r="AA440">
        <v>451</v>
      </c>
      <c r="AB440">
        <v>502.2</v>
      </c>
      <c r="AC440" s="1">
        <f>(Table2[[#This Row],[Close Price]]/Table2[[#This Row],[Day Low]])-1</f>
        <v>3.5665725342537424E-2</v>
      </c>
      <c r="AD440" s="1">
        <f>(Table2[[#This Row],[Day High]]/Table2[[#This Row],[Close Price]])-1</f>
        <v>1.4340537265198794E-2</v>
      </c>
      <c r="AE440" s="1">
        <f>(Table2[[#This Row],[Close Price]]/Table2[[#This Row],[Current Week Low]])-1</f>
        <v>9.7782705099778378E-2</v>
      </c>
      <c r="AF440" s="1">
        <f>(Table2[[#This Row],[Current Week High]]/Table2[[#This Row],[Close Price]])-1</f>
        <v>1.4340537265198794E-2</v>
      </c>
      <c r="AG440" s="1">
        <f>(Table2[[#This Row],[Close Price]]/Table2[[#This Row],[Current Month Low]])-1</f>
        <v>9.7782705099778378E-2</v>
      </c>
      <c r="AH440" s="1">
        <f>(Table2[[#This Row],[Current Month High]]/Table2[[#This Row],[Close Price]])-1</f>
        <v>1.4340537265198794E-2</v>
      </c>
      <c r="AI440">
        <v>16.521914764693999</v>
      </c>
      <c r="AJ440">
        <v>30.9788359788359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-0.03</v>
      </c>
      <c r="AM440" t="s">
        <v>3218</v>
      </c>
      <c r="AN440">
        <v>12.32</v>
      </c>
      <c r="AO440" t="s">
        <v>3219</v>
      </c>
      <c r="AQ440">
        <f>(Table2[[#This Row],[Sharpe Ratio]]-AVERAGE(Table2[Sharpe Ratio]))/_xlfn.STDEV.P(Table2[Sharpe Ratio])</f>
        <v>-0.68593129895665506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404</v>
      </c>
      <c r="AT440">
        <f>_xlfn.RANK.AVG(Table2[[#This Row],[6M Return vs Nifty Z-Score]],Table2[6M Return vs Nifty Z-Score])</f>
        <v>321</v>
      </c>
      <c r="AU440">
        <f>_xlfn.RANK.AVG(Table2[[#This Row],[Sharpe Ratio Z-Score]],Table2[Sharpe Ratio Z-Score])</f>
        <v>539.5</v>
      </c>
      <c r="AV440">
        <f>(Table2[[#This Row],[Rank 1Y]]+Table2[[#This Row],[Rank 6M]]+Table2[[#This Row],[Rank Sharpe]])/3</f>
        <v>421.5</v>
      </c>
    </row>
    <row r="441" spans="1:48" x14ac:dyDescent="0.3">
      <c r="A441" t="s">
        <v>277</v>
      </c>
      <c r="B441" t="s">
        <v>278</v>
      </c>
      <c r="C441" t="s">
        <v>3173</v>
      </c>
      <c r="D441" t="s">
        <v>37</v>
      </c>
      <c r="E441">
        <v>97660.464935979995</v>
      </c>
      <c r="F441">
        <v>675.8</v>
      </c>
      <c r="G441">
        <v>3.1871447419457501</v>
      </c>
      <c r="H441">
        <f>(Table2[[#This Row],[1Y Return vs Nifty]]-AVERAGE(Table2[1Y Return vs Nifty]))/_xlfn.STDEV.P(Table2[1Y Return vs Nifty])</f>
        <v>-0.31087299465250556</v>
      </c>
      <c r="I441">
        <v>-9.8999142369128599</v>
      </c>
      <c r="J441">
        <f>(Table2[[#This Row],[1M Return vs Nifty]]-AVERAGE(Table2[1M Return vs Nifty]))/_xlfn.STDEV.P(Table2[1M Return vs Nifty])</f>
        <v>-0.954504905537369</v>
      </c>
      <c r="K441">
        <v>12.677000635560001</v>
      </c>
      <c r="L441">
        <f>(Table2[[#This Row],[6M Return vs Nifty]]-AVERAGE(Table2[6M Return vs Nifty]))/_xlfn.STDEV.P(Table2[6M Return vs Nifty])</f>
        <v>6.7128844586614528E-2</v>
      </c>
      <c r="M441">
        <v>-1.33107502749983</v>
      </c>
      <c r="N441">
        <f>(Table2[[#This Row],[1W Return vs Nifty]]-AVERAGE(Table2[1W Return vs Nifty]))/_xlfn.STDEV.P(Table2[1W Return vs Nifty])</f>
        <v>-0.86671079086099101</v>
      </c>
      <c r="O441">
        <v>698.19</v>
      </c>
      <c r="P441">
        <v>714.89422287065702</v>
      </c>
      <c r="Q441">
        <v>666.85612634501001</v>
      </c>
      <c r="R441">
        <v>33.283774519944203</v>
      </c>
      <c r="S441" s="1">
        <f>(Table2[[#This Row],[Close Price]]-Table2[[#This Row],[20D EMA]])/Table2[[#This Row],[20D EMA]]</f>
        <v>-3.2068634612354943E-2</v>
      </c>
      <c r="T441" s="1">
        <f>(Table2[[#This Row],[Close Price]]-Table2[[#This Row],[50D EMA]])/Table2[[#This Row],[50D EMA]]</f>
        <v>-5.4685324933350633E-2</v>
      </c>
      <c r="U441" s="1">
        <f>(Table2[[#This Row],[Close Price]]-Table2[[#This Row],[200D EMA]])/Table2[[#This Row],[200D EMA]]</f>
        <v>1.3411998932979239E-2</v>
      </c>
      <c r="V441">
        <v>1.1767724360923399</v>
      </c>
      <c r="W441">
        <v>672.95</v>
      </c>
      <c r="X441">
        <v>691</v>
      </c>
      <c r="Y441">
        <v>672.95</v>
      </c>
      <c r="Z441">
        <v>704</v>
      </c>
      <c r="AA441">
        <v>672.95</v>
      </c>
      <c r="AB441">
        <v>704</v>
      </c>
      <c r="AC441" s="1">
        <f>(Table2[[#This Row],[Close Price]]/Table2[[#This Row],[Day Low]])-1</f>
        <v>4.2350843301879326E-3</v>
      </c>
      <c r="AD441" s="1">
        <f>(Table2[[#This Row],[Day High]]/Table2[[#This Row],[Close Price]])-1</f>
        <v>2.24918614974845E-2</v>
      </c>
      <c r="AE441" s="1">
        <f>(Table2[[#This Row],[Close Price]]/Table2[[#This Row],[Current Week Low]])-1</f>
        <v>4.2350843301879326E-3</v>
      </c>
      <c r="AF441" s="1">
        <f>(Table2[[#This Row],[Current Week High]]/Table2[[#This Row],[Close Price]])-1</f>
        <v>4.1728321988754091E-2</v>
      </c>
      <c r="AG441" s="1">
        <f>(Table2[[#This Row],[Close Price]]/Table2[[#This Row],[Current Month Low]])-1</f>
        <v>4.2350843301879326E-3</v>
      </c>
      <c r="AH441" s="1">
        <f>(Table2[[#This Row],[Current Month High]]/Table2[[#This Row],[Close Price]])-1</f>
        <v>4.1728321988754091E-2</v>
      </c>
      <c r="AI441">
        <v>17.904705534181701</v>
      </c>
      <c r="AJ441">
        <v>45.819397993311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-0.13</v>
      </c>
      <c r="AM441" t="s">
        <v>3218</v>
      </c>
      <c r="AN441">
        <v>-2.61</v>
      </c>
      <c r="AO441" t="s">
        <v>3218</v>
      </c>
      <c r="AP441">
        <v>-1.5180620926005001E-2</v>
      </c>
      <c r="AQ441">
        <f>(Table2[[#This Row],[Sharpe Ratio]]-AVERAGE(Table2[Sharpe Ratio]))/_xlfn.STDEV.P(Table2[Sharpe Ratio])</f>
        <v>-0.86213578096107246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419</v>
      </c>
      <c r="AT441">
        <f>_xlfn.RANK.AVG(Table2[[#This Row],[6M Return vs Nifty Z-Score]],Table2[6M Return vs Nifty Z-Score])</f>
        <v>254</v>
      </c>
      <c r="AU441">
        <f>_xlfn.RANK.AVG(Table2[[#This Row],[Sharpe Ratio Z-Score]],Table2[Sharpe Ratio Z-Score])</f>
        <v>592</v>
      </c>
      <c r="AV441">
        <f>(Table2[[#This Row],[Rank 1Y]]+Table2[[#This Row],[Rank 6M]]+Table2[[#This Row],[Rank Sharpe]])/3</f>
        <v>421.66666666666669</v>
      </c>
    </row>
    <row r="442" spans="1:48" x14ac:dyDescent="0.3">
      <c r="A442" t="s">
        <v>1738</v>
      </c>
      <c r="B442" t="s">
        <v>1739</v>
      </c>
      <c r="C442" t="s">
        <v>3181</v>
      </c>
      <c r="D442" t="s">
        <v>271</v>
      </c>
      <c r="E442">
        <v>4965.5454866999999</v>
      </c>
      <c r="F442">
        <v>545.4</v>
      </c>
      <c r="G442">
        <v>10.366222494075201</v>
      </c>
      <c r="H442">
        <f>(Table2[[#This Row],[1Y Return vs Nifty]]-AVERAGE(Table2[1Y Return vs Nifty]))/_xlfn.STDEV.P(Table2[1Y Return vs Nifty])</f>
        <v>-0.17070727610837139</v>
      </c>
      <c r="I442">
        <v>2.4661292204140501</v>
      </c>
      <c r="J442">
        <f>(Table2[[#This Row],[1M Return vs Nifty]]-AVERAGE(Table2[1M Return vs Nifty]))/_xlfn.STDEV.P(Table2[1M Return vs Nifty])</f>
        <v>0.3779212882532319</v>
      </c>
      <c r="K442">
        <v>8.3692172421643605</v>
      </c>
      <c r="L442">
        <f>(Table2[[#This Row],[6M Return vs Nifty]]-AVERAGE(Table2[6M Return vs Nifty]))/_xlfn.STDEV.P(Table2[6M Return vs Nifty])</f>
        <v>-6.0389982685238618E-2</v>
      </c>
      <c r="M442">
        <v>9.9680574427830706</v>
      </c>
      <c r="N442">
        <f>(Table2[[#This Row],[1W Return vs Nifty]]-AVERAGE(Table2[1W Return vs Nifty]))/_xlfn.STDEV.P(Table2[1W Return vs Nifty])</f>
        <v>1.4122713462009386</v>
      </c>
      <c r="O442">
        <v>502.62</v>
      </c>
      <c r="P442">
        <v>502.96175206830497</v>
      </c>
      <c r="Q442">
        <v>487.22468318717603</v>
      </c>
      <c r="R442">
        <v>80.847343561980793</v>
      </c>
      <c r="S442" s="1">
        <f>(Table2[[#This Row],[Close Price]]-Table2[[#This Row],[20D EMA]])/Table2[[#This Row],[20D EMA]]</f>
        <v>8.5114002626238458E-2</v>
      </c>
      <c r="T442" s="1">
        <f>(Table2[[#This Row],[Close Price]]-Table2[[#This Row],[50D EMA]])/Table2[[#This Row],[50D EMA]]</f>
        <v>8.4376690190015993E-2</v>
      </c>
      <c r="U442" s="1">
        <f>(Table2[[#This Row],[Close Price]]-Table2[[#This Row],[200D EMA]])/Table2[[#This Row],[200D EMA]]</f>
        <v>0.11940141544609485</v>
      </c>
      <c r="V442">
        <v>1.6911006079550599</v>
      </c>
      <c r="W442">
        <v>539</v>
      </c>
      <c r="X442">
        <v>554</v>
      </c>
      <c r="Y442">
        <v>491.4</v>
      </c>
      <c r="Z442">
        <v>554</v>
      </c>
      <c r="AA442">
        <v>491.4</v>
      </c>
      <c r="AB442">
        <v>554</v>
      </c>
      <c r="AC442" s="1">
        <f>(Table2[[#This Row],[Close Price]]/Table2[[#This Row],[Day Low]])-1</f>
        <v>1.1873840445268957E-2</v>
      </c>
      <c r="AD442" s="1">
        <f>(Table2[[#This Row],[Day High]]/Table2[[#This Row],[Close Price]])-1</f>
        <v>1.5768243491015799E-2</v>
      </c>
      <c r="AE442" s="1">
        <f>(Table2[[#This Row],[Close Price]]/Table2[[#This Row],[Current Week Low]])-1</f>
        <v>0.10989010989010994</v>
      </c>
      <c r="AF442" s="1">
        <f>(Table2[[#This Row],[Current Week High]]/Table2[[#This Row],[Close Price]])-1</f>
        <v>1.5768243491015799E-2</v>
      </c>
      <c r="AG442" s="1">
        <f>(Table2[[#This Row],[Close Price]]/Table2[[#This Row],[Current Month Low]])-1</f>
        <v>0.10989010989010994</v>
      </c>
      <c r="AH442" s="1">
        <f>(Table2[[#This Row],[Current Month High]]/Table2[[#This Row],[Close Price]])-1</f>
        <v>1.5768243491015799E-2</v>
      </c>
      <c r="AI442">
        <v>12.550421708837501</v>
      </c>
      <c r="AJ442">
        <v>51.457928353235197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0.12</v>
      </c>
      <c r="AM442" t="s">
        <v>3219</v>
      </c>
      <c r="AN442">
        <v>12.93</v>
      </c>
      <c r="AO442" t="s">
        <v>3219</v>
      </c>
      <c r="AP442">
        <v>-1.7533117372365001E-2</v>
      </c>
      <c r="AQ442">
        <f>(Table2[[#This Row],[Sharpe Ratio]]-AVERAGE(Table2[Sharpe Ratio]))/_xlfn.STDEV.P(Table2[Sharpe Ratio])</f>
        <v>-0.88944167442673472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363</v>
      </c>
      <c r="AT442">
        <f>_xlfn.RANK.AVG(Table2[[#This Row],[6M Return vs Nifty Z-Score]],Table2[6M Return vs Nifty Z-Score])</f>
        <v>301</v>
      </c>
      <c r="AU442">
        <f>_xlfn.RANK.AVG(Table2[[#This Row],[Sharpe Ratio Z-Score]],Table2[Sharpe Ratio Z-Score])</f>
        <v>601</v>
      </c>
      <c r="AV442">
        <f>(Table2[[#This Row],[Rank 1Y]]+Table2[[#This Row],[Rank 6M]]+Table2[[#This Row],[Rank Sharpe]])/3</f>
        <v>421.66666666666669</v>
      </c>
    </row>
    <row r="443" spans="1:48" x14ac:dyDescent="0.3">
      <c r="A443" t="s">
        <v>533</v>
      </c>
      <c r="B443" t="s">
        <v>534</v>
      </c>
      <c r="C443" t="s">
        <v>3172</v>
      </c>
      <c r="D443" t="s">
        <v>21</v>
      </c>
      <c r="E443">
        <v>39560.493063034999</v>
      </c>
      <c r="F443">
        <v>1457.15</v>
      </c>
      <c r="G443">
        <v>-22.720479203332701</v>
      </c>
      <c r="H443">
        <f>(Table2[[#This Row],[1Y Return vs Nifty]]-AVERAGE(Table2[1Y Return vs Nifty]))/_xlfn.STDEV.P(Table2[1Y Return vs Nifty])</f>
        <v>-0.81669851311607722</v>
      </c>
      <c r="I443">
        <v>-1.5075410664676001</v>
      </c>
      <c r="J443">
        <f>(Table2[[#This Row],[1M Return vs Nifty]]-AVERAGE(Table2[1M Return vs Nifty]))/_xlfn.STDEV.P(Table2[1M Return vs Nifty])</f>
        <v>-5.0236868719073291E-2</v>
      </c>
      <c r="K443">
        <v>-6.3457975084029004</v>
      </c>
      <c r="L443">
        <f>(Table2[[#This Row],[6M Return vs Nifty]]-AVERAGE(Table2[6M Return vs Nifty]))/_xlfn.STDEV.P(Table2[6M Return vs Nifty])</f>
        <v>-0.49598324560490453</v>
      </c>
      <c r="M443">
        <v>-0.20261344924806399</v>
      </c>
      <c r="N443">
        <f>(Table2[[#This Row],[1W Return vs Nifty]]-AVERAGE(Table2[1W Return vs Nifty]))/_xlfn.STDEV.P(Table2[1W Return vs Nifty])</f>
        <v>-0.6391053719529235</v>
      </c>
      <c r="O443">
        <v>1406.44</v>
      </c>
      <c r="P443">
        <v>1497.8196904608201</v>
      </c>
      <c r="Q443">
        <v>1545.6900572852701</v>
      </c>
      <c r="R443">
        <v>64.147926190456104</v>
      </c>
      <c r="S443" s="1">
        <f>(Table2[[#This Row],[Close Price]]-Table2[[#This Row],[20D EMA]])/Table2[[#This Row],[20D EMA]]</f>
        <v>3.6055572935923347E-2</v>
      </c>
      <c r="T443" s="1">
        <f>(Table2[[#This Row],[Close Price]]-Table2[[#This Row],[50D EMA]])/Table2[[#This Row],[50D EMA]]</f>
        <v>-2.7152594347526256E-2</v>
      </c>
      <c r="U443" s="1">
        <f>(Table2[[#This Row],[Close Price]]-Table2[[#This Row],[200D EMA]])/Table2[[#This Row],[200D EMA]]</f>
        <v>-5.7281896113619876E-2</v>
      </c>
      <c r="V443">
        <v>1.3257474027812</v>
      </c>
      <c r="W443">
        <v>1426.6</v>
      </c>
      <c r="X443">
        <v>1463</v>
      </c>
      <c r="Y443">
        <v>1340</v>
      </c>
      <c r="Z443">
        <v>1463</v>
      </c>
      <c r="AA443">
        <v>1340</v>
      </c>
      <c r="AB443">
        <v>1463</v>
      </c>
      <c r="AC443" s="1">
        <f>(Table2[[#This Row],[Close Price]]/Table2[[#This Row],[Day Low]])-1</f>
        <v>2.1414552081873151E-2</v>
      </c>
      <c r="AD443" s="1">
        <f>(Table2[[#This Row],[Day High]]/Table2[[#This Row],[Close Price]])-1</f>
        <v>4.014686202518547E-3</v>
      </c>
      <c r="AE443" s="1">
        <f>(Table2[[#This Row],[Close Price]]/Table2[[#This Row],[Current Week Low]])-1</f>
        <v>8.742537313432841E-2</v>
      </c>
      <c r="AF443" s="1">
        <f>(Table2[[#This Row],[Current Week High]]/Table2[[#This Row],[Close Price]])-1</f>
        <v>4.014686202518547E-3</v>
      </c>
      <c r="AG443" s="1">
        <f>(Table2[[#This Row],[Close Price]]/Table2[[#This Row],[Current Month Low]])-1</f>
        <v>8.742537313432841E-2</v>
      </c>
      <c r="AH443" s="1">
        <f>(Table2[[#This Row],[Current Month High]]/Table2[[#This Row],[Close Price]])-1</f>
        <v>4.014686202518547E-3</v>
      </c>
      <c r="AI443">
        <v>32.361115876882899</v>
      </c>
      <c r="AJ443">
        <v>13.551529320085701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-0.21</v>
      </c>
      <c r="AM443" t="s">
        <v>3218</v>
      </c>
      <c r="AN443">
        <v>7.38</v>
      </c>
      <c r="AO443" t="s">
        <v>3219</v>
      </c>
      <c r="AP443">
        <v>0.119364520781123</v>
      </c>
      <c r="AQ443">
        <f>(Table2[[#This Row],[Sharpe Ratio]]-AVERAGE(Table2[Sharpe Ratio]))/_xlfn.STDEV.P(Table2[Sharpe Ratio])</f>
        <v>0.69955639989719642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602</v>
      </c>
      <c r="AT443">
        <f>_xlfn.RANK.AVG(Table2[[#This Row],[6M Return vs Nifty Z-Score]],Table2[6M Return vs Nifty Z-Score])</f>
        <v>495</v>
      </c>
      <c r="AU443">
        <f>_xlfn.RANK.AVG(Table2[[#This Row],[Sharpe Ratio Z-Score]],Table2[Sharpe Ratio Z-Score])</f>
        <v>169</v>
      </c>
      <c r="AV443">
        <f>(Table2[[#This Row],[Rank 1Y]]+Table2[[#This Row],[Rank 6M]]+Table2[[#This Row],[Rank Sharpe]])/3</f>
        <v>422</v>
      </c>
    </row>
    <row r="444" spans="1:48" x14ac:dyDescent="0.3">
      <c r="A444" t="s">
        <v>347</v>
      </c>
      <c r="B444" t="s">
        <v>348</v>
      </c>
      <c r="C444" t="s">
        <v>3177</v>
      </c>
      <c r="D444" t="s">
        <v>51</v>
      </c>
      <c r="E444">
        <v>73146.156400619904</v>
      </c>
      <c r="F444">
        <v>1259.4000000000001</v>
      </c>
      <c r="G444">
        <v>2.9826684262066299</v>
      </c>
      <c r="H444">
        <f>(Table2[[#This Row],[1Y Return vs Nifty]]-AVERAGE(Table2[1Y Return vs Nifty]))/_xlfn.STDEV.P(Table2[1Y Return vs Nifty])</f>
        <v>-0.31486523024465113</v>
      </c>
      <c r="I444">
        <v>-11.4858213606172</v>
      </c>
      <c r="J444">
        <f>(Table2[[#This Row],[1M Return vs Nifty]]-AVERAGE(Table2[1M Return vs Nifty]))/_xlfn.STDEV.P(Table2[1M Return vs Nifty])</f>
        <v>-1.1253844758570701</v>
      </c>
      <c r="K444">
        <v>-6.6203681786051796</v>
      </c>
      <c r="L444">
        <f>(Table2[[#This Row],[6M Return vs Nifty]]-AVERAGE(Table2[6M Return vs Nifty]))/_xlfn.STDEV.P(Table2[6M Return vs Nifty])</f>
        <v>-0.50411107531916566</v>
      </c>
      <c r="M444">
        <v>2.2929367816452899</v>
      </c>
      <c r="N444">
        <f>(Table2[[#This Row],[1W Return vs Nifty]]-AVERAGE(Table2[1W Return vs Nifty]))/_xlfn.STDEV.P(Table2[1W Return vs Nifty])</f>
        <v>-0.13576457005467546</v>
      </c>
      <c r="O444">
        <v>1281.5</v>
      </c>
      <c r="P444">
        <v>1350.51512192167</v>
      </c>
      <c r="Q444">
        <v>1285.89611803819</v>
      </c>
      <c r="R444">
        <v>47.374307034868202</v>
      </c>
      <c r="S444" s="1">
        <f>(Table2[[#This Row],[Close Price]]-Table2[[#This Row],[20D EMA]])/Table2[[#This Row],[20D EMA]]</f>
        <v>-1.7245415528677262E-2</v>
      </c>
      <c r="T444" s="1">
        <f>(Table2[[#This Row],[Close Price]]-Table2[[#This Row],[50D EMA]])/Table2[[#This Row],[50D EMA]]</f>
        <v>-6.7466939423840536E-2</v>
      </c>
      <c r="U444" s="1">
        <f>(Table2[[#This Row],[Close Price]]-Table2[[#This Row],[200D EMA]])/Table2[[#This Row],[200D EMA]]</f>
        <v>-2.0605177717320882E-2</v>
      </c>
      <c r="V444">
        <v>1.0327291044359499</v>
      </c>
      <c r="W444">
        <v>1236</v>
      </c>
      <c r="X444">
        <v>1270.5999999999999</v>
      </c>
      <c r="Y444">
        <v>1236</v>
      </c>
      <c r="Z444">
        <v>1276.5</v>
      </c>
      <c r="AA444">
        <v>1236</v>
      </c>
      <c r="AB444">
        <v>1276.5</v>
      </c>
      <c r="AC444" s="1">
        <f>(Table2[[#This Row],[Close Price]]/Table2[[#This Row],[Day Low]])-1</f>
        <v>1.8932038834951426E-2</v>
      </c>
      <c r="AD444" s="1">
        <f>(Table2[[#This Row],[Day High]]/Table2[[#This Row],[Close Price]])-1</f>
        <v>8.8931237097029658E-3</v>
      </c>
      <c r="AE444" s="1">
        <f>(Table2[[#This Row],[Close Price]]/Table2[[#This Row],[Current Week Low]])-1</f>
        <v>1.8932038834951426E-2</v>
      </c>
      <c r="AF444" s="1">
        <f>(Table2[[#This Row],[Current Week High]]/Table2[[#This Row],[Close Price]])-1</f>
        <v>1.3577894235350163E-2</v>
      </c>
      <c r="AG444" s="1">
        <f>(Table2[[#This Row],[Close Price]]/Table2[[#This Row],[Current Month Low]])-1</f>
        <v>1.8932038834951426E-2</v>
      </c>
      <c r="AH444" s="1">
        <f>(Table2[[#This Row],[Current Month High]]/Table2[[#This Row],[Close Price]])-1</f>
        <v>1.3577894235350163E-2</v>
      </c>
      <c r="AI444">
        <v>26.4094013022073</v>
      </c>
      <c r="AJ444">
        <v>31.392801251956101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-0.16</v>
      </c>
      <c r="AM444" t="s">
        <v>3218</v>
      </c>
      <c r="AN444">
        <v>0.83</v>
      </c>
      <c r="AO444" t="s">
        <v>3219</v>
      </c>
      <c r="AP444">
        <v>5.9664932156963002E-2</v>
      </c>
      <c r="AQ444">
        <f>(Table2[[#This Row],[Sharpe Ratio]]-AVERAGE(Table2[Sharpe Ratio]))/_xlfn.STDEV.P(Table2[Sharpe Ratio])</f>
        <v>6.6114182214544182E-3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421</v>
      </c>
      <c r="AT444">
        <f>_xlfn.RANK.AVG(Table2[[#This Row],[6M Return vs Nifty Z-Score]],Table2[6M Return vs Nifty Z-Score])</f>
        <v>500</v>
      </c>
      <c r="AU444">
        <f>_xlfn.RANK.AVG(Table2[[#This Row],[Sharpe Ratio Z-Score]],Table2[Sharpe Ratio Z-Score])</f>
        <v>350</v>
      </c>
      <c r="AV444">
        <f>(Table2[[#This Row],[Rank 1Y]]+Table2[[#This Row],[Rank 6M]]+Table2[[#This Row],[Rank Sharpe]])/3</f>
        <v>423.66666666666669</v>
      </c>
    </row>
    <row r="445" spans="1:48" x14ac:dyDescent="0.3">
      <c r="A445" t="s">
        <v>557</v>
      </c>
      <c r="B445" t="s">
        <v>558</v>
      </c>
      <c r="C445" t="s">
        <v>3187</v>
      </c>
      <c r="D445" t="s">
        <v>285</v>
      </c>
      <c r="E445">
        <v>36747.013106220002</v>
      </c>
      <c r="F445">
        <v>2694.2</v>
      </c>
      <c r="G445">
        <v>0.57429218108038405</v>
      </c>
      <c r="H445">
        <f>(Table2[[#This Row],[1Y Return vs Nifty]]-AVERAGE(Table2[1Y Return vs Nifty]))/_xlfn.STDEV.P(Table2[1Y Return vs Nifty])</f>
        <v>-0.36188683922814679</v>
      </c>
      <c r="I445">
        <v>-2.19534147603486</v>
      </c>
      <c r="J445">
        <f>(Table2[[#This Row],[1M Return vs Nifty]]-AVERAGE(Table2[1M Return vs Nifty]))/_xlfn.STDEV.P(Table2[1M Return vs Nifty])</f>
        <v>-0.12434652917512851</v>
      </c>
      <c r="K445">
        <v>13.938842635723599</v>
      </c>
      <c r="L445">
        <f>(Table2[[#This Row],[6M Return vs Nifty]]-AVERAGE(Table2[6M Return vs Nifty]))/_xlfn.STDEV.P(Table2[6M Return vs Nifty])</f>
        <v>0.10448183970468947</v>
      </c>
      <c r="M445">
        <v>-3.8595136675374899</v>
      </c>
      <c r="N445">
        <f>(Table2[[#This Row],[1W Return vs Nifty]]-AVERAGE(Table2[1W Return vs Nifty]))/_xlfn.STDEV.P(Table2[1W Return vs Nifty])</f>
        <v>-1.3766850309593295</v>
      </c>
      <c r="O445">
        <v>2690.32</v>
      </c>
      <c r="P445">
        <v>2731.5615968964498</v>
      </c>
      <c r="Q445">
        <v>2620.8646804872201</v>
      </c>
      <c r="R445">
        <v>50.992490210331397</v>
      </c>
      <c r="S445" s="1">
        <f>(Table2[[#This Row],[Close Price]]-Table2[[#This Row],[20D EMA]])/Table2[[#This Row],[20D EMA]]</f>
        <v>1.4422076184244454E-3</v>
      </c>
      <c r="T445" s="1">
        <f>(Table2[[#This Row],[Close Price]]-Table2[[#This Row],[50D EMA]])/Table2[[#This Row],[50D EMA]]</f>
        <v>-1.3677742775011763E-2</v>
      </c>
      <c r="U445" s="1">
        <f>(Table2[[#This Row],[Close Price]]-Table2[[#This Row],[200D EMA]])/Table2[[#This Row],[200D EMA]]</f>
        <v>2.798134526317729E-2</v>
      </c>
      <c r="V445">
        <v>1.30016095948402</v>
      </c>
      <c r="W445">
        <v>2640</v>
      </c>
      <c r="X445">
        <v>2709.5</v>
      </c>
      <c r="Y445">
        <v>2593.25</v>
      </c>
      <c r="Z445">
        <v>2778</v>
      </c>
      <c r="AA445">
        <v>2593.25</v>
      </c>
      <c r="AB445">
        <v>2778</v>
      </c>
      <c r="AC445" s="1">
        <f>(Table2[[#This Row],[Close Price]]/Table2[[#This Row],[Day Low]])-1</f>
        <v>2.053030303030301E-2</v>
      </c>
      <c r="AD445" s="1">
        <f>(Table2[[#This Row],[Day High]]/Table2[[#This Row],[Close Price]])-1</f>
        <v>5.6788657115285357E-3</v>
      </c>
      <c r="AE445" s="1">
        <f>(Table2[[#This Row],[Close Price]]/Table2[[#This Row],[Current Week Low]])-1</f>
        <v>3.8927986117805791E-2</v>
      </c>
      <c r="AF445" s="1">
        <f>(Table2[[#This Row],[Current Week High]]/Table2[[#This Row],[Close Price]])-1</f>
        <v>3.1103852720659297E-2</v>
      </c>
      <c r="AG445" s="1">
        <f>(Table2[[#This Row],[Close Price]]/Table2[[#This Row],[Current Month Low]])-1</f>
        <v>3.8927986117805791E-2</v>
      </c>
      <c r="AH445" s="1">
        <f>(Table2[[#This Row],[Current Month High]]/Table2[[#This Row],[Close Price]])-1</f>
        <v>3.1103852720659297E-2</v>
      </c>
      <c r="AI445">
        <v>17.623042090416401</v>
      </c>
      <c r="AJ445">
        <v>33.310242454230497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-0.01</v>
      </c>
      <c r="AM445" t="s">
        <v>3218</v>
      </c>
      <c r="AN445">
        <v>2.11</v>
      </c>
      <c r="AO445" t="s">
        <v>3219</v>
      </c>
      <c r="AP445">
        <v>-1.5363657560497001E-2</v>
      </c>
      <c r="AQ445">
        <f>(Table2[[#This Row],[Sharpe Ratio]]-AVERAGE(Table2[Sharpe Ratio]))/_xlfn.STDEV.P(Table2[Sharpe Ratio])</f>
        <v>-0.86426032352923876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436</v>
      </c>
      <c r="AT445">
        <f>_xlfn.RANK.AVG(Table2[[#This Row],[6M Return vs Nifty Z-Score]],Table2[6M Return vs Nifty Z-Score])</f>
        <v>243</v>
      </c>
      <c r="AU445">
        <f>_xlfn.RANK.AVG(Table2[[#This Row],[Sharpe Ratio Z-Score]],Table2[Sharpe Ratio Z-Score])</f>
        <v>593</v>
      </c>
      <c r="AV445">
        <f>(Table2[[#This Row],[Rank 1Y]]+Table2[[#This Row],[Rank 6M]]+Table2[[#This Row],[Rank Sharpe]])/3</f>
        <v>424</v>
      </c>
    </row>
    <row r="446" spans="1:48" x14ac:dyDescent="0.3">
      <c r="A446" t="s">
        <v>391</v>
      </c>
      <c r="B446" t="s">
        <v>392</v>
      </c>
      <c r="C446" t="s">
        <v>3177</v>
      </c>
      <c r="D446" t="s">
        <v>51</v>
      </c>
      <c r="E446">
        <v>61304.236270000001</v>
      </c>
      <c r="F446">
        <v>28850</v>
      </c>
      <c r="G446">
        <v>3.2737780354244701</v>
      </c>
      <c r="H446">
        <f>(Table2[[#This Row],[1Y Return vs Nifty]]-AVERAGE(Table2[1Y Return vs Nifty]))/_xlfn.STDEV.P(Table2[1Y Return vs Nifty])</f>
        <v>-0.30918154928172831</v>
      </c>
      <c r="I446">
        <v>-4.9649167719196603</v>
      </c>
      <c r="J446">
        <f>(Table2[[#This Row],[1M Return vs Nifty]]-AVERAGE(Table2[1M Return vs Nifty]))/_xlfn.STDEV.P(Table2[1M Return vs Nifty])</f>
        <v>-0.42276491033695252</v>
      </c>
      <c r="K446">
        <v>-2.0744938763360401</v>
      </c>
      <c r="L446">
        <f>(Table2[[#This Row],[6M Return vs Nifty]]-AVERAGE(Table2[6M Return vs Nifty]))/_xlfn.STDEV.P(Table2[6M Return vs Nifty])</f>
        <v>-0.36954429073121681</v>
      </c>
      <c r="M446">
        <v>2.4410951192077301</v>
      </c>
      <c r="N446">
        <f>(Table2[[#This Row],[1W Return vs Nifty]]-AVERAGE(Table2[1W Return vs Nifty]))/_xlfn.STDEV.P(Table2[1W Return vs Nifty])</f>
        <v>-0.10588172677890857</v>
      </c>
      <c r="O446">
        <v>28063.29</v>
      </c>
      <c r="P446">
        <v>28298.568103170801</v>
      </c>
      <c r="Q446">
        <v>27476.7424696179</v>
      </c>
      <c r="R446">
        <v>72.488164775570894</v>
      </c>
      <c r="S446" s="1">
        <f>(Table2[[#This Row],[Close Price]]-Table2[[#This Row],[20D EMA]])/Table2[[#This Row],[20D EMA]]</f>
        <v>2.803342017275947E-2</v>
      </c>
      <c r="T446" s="1">
        <f>(Table2[[#This Row],[Close Price]]-Table2[[#This Row],[50D EMA]])/Table2[[#This Row],[50D EMA]]</f>
        <v>1.9486211981425739E-2</v>
      </c>
      <c r="U446" s="1">
        <f>(Table2[[#This Row],[Close Price]]-Table2[[#This Row],[200D EMA]])/Table2[[#This Row],[200D EMA]]</f>
        <v>4.9978906047562353E-2</v>
      </c>
      <c r="V446">
        <v>0.82806347567413197</v>
      </c>
      <c r="W446">
        <v>28357</v>
      </c>
      <c r="X446">
        <v>28950</v>
      </c>
      <c r="Y446">
        <v>27800</v>
      </c>
      <c r="Z446">
        <v>28950</v>
      </c>
      <c r="AA446">
        <v>27800</v>
      </c>
      <c r="AB446">
        <v>28950</v>
      </c>
      <c r="AC446" s="1">
        <f>(Table2[[#This Row],[Close Price]]/Table2[[#This Row],[Day Low]])-1</f>
        <v>1.7385478012483579E-2</v>
      </c>
      <c r="AD446" s="1">
        <f>(Table2[[#This Row],[Day High]]/Table2[[#This Row],[Close Price]])-1</f>
        <v>3.4662045060658286E-3</v>
      </c>
      <c r="AE446" s="1">
        <f>(Table2[[#This Row],[Close Price]]/Table2[[#This Row],[Current Week Low]])-1</f>
        <v>3.7769784172661858E-2</v>
      </c>
      <c r="AF446" s="1">
        <f>(Table2[[#This Row],[Current Week High]]/Table2[[#This Row],[Close Price]])-1</f>
        <v>3.4662045060658286E-3</v>
      </c>
      <c r="AG446" s="1">
        <f>(Table2[[#This Row],[Close Price]]/Table2[[#This Row],[Current Month Low]])-1</f>
        <v>3.7769784172661858E-2</v>
      </c>
      <c r="AH446" s="1">
        <f>(Table2[[#This Row],[Current Month High]]/Table2[[#This Row],[Close Price]])-1</f>
        <v>3.4662045060658286E-3</v>
      </c>
      <c r="AI446">
        <v>5.7920277296360503</v>
      </c>
      <c r="AJ446">
        <v>31.136363636363601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0.02</v>
      </c>
      <c r="AM446" t="s">
        <v>3219</v>
      </c>
      <c r="AN446">
        <v>5.48</v>
      </c>
      <c r="AO446" t="s">
        <v>3219</v>
      </c>
      <c r="AP446">
        <v>3.5044169487591002E-2</v>
      </c>
      <c r="AQ446">
        <f>(Table2[[#This Row],[Sharpe Ratio]]-AVERAGE(Table2[Sharpe Ratio]))/_xlfn.STDEV.P(Table2[Sharpe Ratio])</f>
        <v>-0.27916666383833344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416</v>
      </c>
      <c r="AT446">
        <f>_xlfn.RANK.AVG(Table2[[#This Row],[6M Return vs Nifty Z-Score]],Table2[6M Return vs Nifty Z-Score])</f>
        <v>436</v>
      </c>
      <c r="AU446">
        <f>_xlfn.RANK.AVG(Table2[[#This Row],[Sharpe Ratio Z-Score]],Table2[Sharpe Ratio Z-Score])</f>
        <v>421</v>
      </c>
      <c r="AV446">
        <f>(Table2[[#This Row],[Rank 1Y]]+Table2[[#This Row],[Rank 6M]]+Table2[[#This Row],[Rank Sharpe]])/3</f>
        <v>424.33333333333331</v>
      </c>
    </row>
    <row r="447" spans="1:48" x14ac:dyDescent="0.3">
      <c r="A447" t="s">
        <v>135</v>
      </c>
      <c r="B447" t="s">
        <v>136</v>
      </c>
      <c r="C447" t="s">
        <v>3179</v>
      </c>
      <c r="D447" t="s">
        <v>60</v>
      </c>
      <c r="E447">
        <v>207329.75277345499</v>
      </c>
      <c r="F447">
        <v>537.54999999999995</v>
      </c>
      <c r="G447">
        <v>-1.1678522169737</v>
      </c>
      <c r="H447">
        <f>(Table2[[#This Row],[1Y Return vs Nifty]]-AVERAGE(Table2[1Y Return vs Nifty]))/_xlfn.STDEV.P(Table2[1Y Return vs Nifty])</f>
        <v>-0.39590080728810512</v>
      </c>
      <c r="I447">
        <v>-9.8472783256079399</v>
      </c>
      <c r="J447">
        <f>(Table2[[#This Row],[1M Return vs Nifty]]-AVERAGE(Table2[1M Return vs Nifty]))/_xlfn.STDEV.P(Table2[1M Return vs Nifty])</f>
        <v>-0.94883344989363516</v>
      </c>
      <c r="K447">
        <v>-37.447572743214202</v>
      </c>
      <c r="L447">
        <f>(Table2[[#This Row],[6M Return vs Nifty]]-AVERAGE(Table2[6M Return vs Nifty]))/_xlfn.STDEV.P(Table2[6M Return vs Nifty])</f>
        <v>-1.4166567200642661</v>
      </c>
      <c r="M447">
        <v>24.0233076102582</v>
      </c>
      <c r="N447">
        <f>(Table2[[#This Row],[1W Return vs Nifty]]-AVERAGE(Table2[1W Return vs Nifty]))/_xlfn.STDEV.P(Table2[1W Return vs Nifty])</f>
        <v>4.2471495236058736</v>
      </c>
      <c r="O447">
        <v>540.62</v>
      </c>
      <c r="P447">
        <v>578.54127828190099</v>
      </c>
      <c r="Q447">
        <v>597.47781999482402</v>
      </c>
      <c r="R447">
        <v>51.880433214586098</v>
      </c>
      <c r="S447" s="1">
        <f>(Table2[[#This Row],[Close Price]]-Table2[[#This Row],[20D EMA]])/Table2[[#This Row],[20D EMA]]</f>
        <v>-5.6786652362103692E-3</v>
      </c>
      <c r="T447" s="1">
        <f>(Table2[[#This Row],[Close Price]]-Table2[[#This Row],[50D EMA]])/Table2[[#This Row],[50D EMA]]</f>
        <v>-7.0852815210754164E-2</v>
      </c>
      <c r="U447" s="1">
        <f>(Table2[[#This Row],[Close Price]]-Table2[[#This Row],[200D EMA]])/Table2[[#This Row],[200D EMA]]</f>
        <v>-0.10030133000643141</v>
      </c>
      <c r="V447">
        <v>3.9228205033910699</v>
      </c>
      <c r="W447">
        <v>535.4</v>
      </c>
      <c r="X447">
        <v>548.4</v>
      </c>
      <c r="Y447">
        <v>535.4</v>
      </c>
      <c r="Z447">
        <v>566.6</v>
      </c>
      <c r="AA447">
        <v>535.4</v>
      </c>
      <c r="AB447">
        <v>566.6</v>
      </c>
      <c r="AC447" s="1">
        <f>(Table2[[#This Row],[Close Price]]/Table2[[#This Row],[Day Low]])-1</f>
        <v>4.0156892043332615E-3</v>
      </c>
      <c r="AD447" s="1">
        <f>(Table2[[#This Row],[Day High]]/Table2[[#This Row],[Close Price]])-1</f>
        <v>2.0184168914519685E-2</v>
      </c>
      <c r="AE447" s="1">
        <f>(Table2[[#This Row],[Close Price]]/Table2[[#This Row],[Current Week Low]])-1</f>
        <v>4.0156892043332615E-3</v>
      </c>
      <c r="AF447" s="1">
        <f>(Table2[[#This Row],[Current Week High]]/Table2[[#This Row],[Close Price]])-1</f>
        <v>5.4041484513068783E-2</v>
      </c>
      <c r="AG447" s="1">
        <f>(Table2[[#This Row],[Close Price]]/Table2[[#This Row],[Current Month Low]])-1</f>
        <v>4.0156892043332615E-3</v>
      </c>
      <c r="AH447" s="1">
        <f>(Table2[[#This Row],[Current Month High]]/Table2[[#This Row],[Close Price]])-1</f>
        <v>5.4041484513068783E-2</v>
      </c>
      <c r="AI447">
        <v>66.654264719560999</v>
      </c>
      <c r="AJ447">
        <v>24.432870370370299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-0.05</v>
      </c>
      <c r="AM447" t="s">
        <v>3218</v>
      </c>
      <c r="AN447">
        <v>-2.1</v>
      </c>
      <c r="AO447" t="s">
        <v>3218</v>
      </c>
      <c r="AP447">
        <v>0.149063703728367</v>
      </c>
      <c r="AQ447">
        <f>(Table2[[#This Row],[Sharpe Ratio]]-AVERAGE(Table2[Sharpe Ratio]))/_xlfn.STDEV.P(Table2[Sharpe Ratio])</f>
        <v>1.0442807147115529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444</v>
      </c>
      <c r="AT447">
        <f>_xlfn.RANK.AVG(Table2[[#This Row],[6M Return vs Nifty Z-Score]],Table2[6M Return vs Nifty Z-Score])</f>
        <v>723</v>
      </c>
      <c r="AU447">
        <f>_xlfn.RANK.AVG(Table2[[#This Row],[Sharpe Ratio Z-Score]],Table2[Sharpe Ratio Z-Score])</f>
        <v>109</v>
      </c>
      <c r="AV447">
        <f>(Table2[[#This Row],[Rank 1Y]]+Table2[[#This Row],[Rank 6M]]+Table2[[#This Row],[Rank Sharpe]])/3</f>
        <v>425.33333333333331</v>
      </c>
    </row>
    <row r="448" spans="1:48" x14ac:dyDescent="0.3">
      <c r="A448" t="s">
        <v>599</v>
      </c>
      <c r="B448" t="s">
        <v>600</v>
      </c>
      <c r="C448" t="s">
        <v>3178</v>
      </c>
      <c r="D448" t="s">
        <v>226</v>
      </c>
      <c r="E448">
        <v>33126.100703999997</v>
      </c>
      <c r="F448">
        <v>2355</v>
      </c>
      <c r="G448">
        <v>18.618075588754799</v>
      </c>
      <c r="H448">
        <f>(Table2[[#This Row],[1Y Return vs Nifty]]-AVERAGE(Table2[1Y Return vs Nifty]))/_xlfn.STDEV.P(Table2[1Y Return vs Nifty])</f>
        <v>-9.5964818990001526E-3</v>
      </c>
      <c r="I448">
        <v>-4.5473500975119299</v>
      </c>
      <c r="J448">
        <f>(Table2[[#This Row],[1M Return vs Nifty]]-AVERAGE(Table2[1M Return vs Nifty]))/_xlfn.STDEV.P(Table2[1M Return vs Nifty])</f>
        <v>-0.3777726072971927</v>
      </c>
      <c r="K448">
        <v>-4.88597714982214</v>
      </c>
      <c r="L448">
        <f>(Table2[[#This Row],[6M Return vs Nifty]]-AVERAGE(Table2[6M Return vs Nifty]))/_xlfn.STDEV.P(Table2[6M Return vs Nifty])</f>
        <v>-0.45276970324360744</v>
      </c>
      <c r="M448">
        <v>-3.0439833532822198</v>
      </c>
      <c r="N448">
        <f>(Table2[[#This Row],[1W Return vs Nifty]]-AVERAGE(Table2[1W Return vs Nifty]))/_xlfn.STDEV.P(Table2[1W Return vs Nifty])</f>
        <v>-1.2121963834186102</v>
      </c>
      <c r="O448">
        <v>2376.06</v>
      </c>
      <c r="P448">
        <v>2391.9044822986998</v>
      </c>
      <c r="Q448">
        <v>2274.1526283570101</v>
      </c>
      <c r="R448">
        <v>41.573338496322897</v>
      </c>
      <c r="S448" s="1">
        <f>(Table2[[#This Row],[Close Price]]-Table2[[#This Row],[20D EMA]])/Table2[[#This Row],[20D EMA]]</f>
        <v>-8.8634125400873492E-3</v>
      </c>
      <c r="T448" s="1">
        <f>(Table2[[#This Row],[Close Price]]-Table2[[#This Row],[50D EMA]])/Table2[[#This Row],[50D EMA]]</f>
        <v>-1.5428911384970259E-2</v>
      </c>
      <c r="U448" s="1">
        <f>(Table2[[#This Row],[Close Price]]-Table2[[#This Row],[200D EMA]])/Table2[[#This Row],[200D EMA]]</f>
        <v>3.5550547766619797E-2</v>
      </c>
      <c r="V448">
        <v>0.85502702419532095</v>
      </c>
      <c r="W448">
        <v>2345</v>
      </c>
      <c r="X448">
        <v>2395.85</v>
      </c>
      <c r="Y448">
        <v>2331</v>
      </c>
      <c r="Z448">
        <v>2395.85</v>
      </c>
      <c r="AA448">
        <v>2331</v>
      </c>
      <c r="AB448">
        <v>2395.85</v>
      </c>
      <c r="AC448" s="1">
        <f>(Table2[[#This Row],[Close Price]]/Table2[[#This Row],[Day Low]])-1</f>
        <v>4.2643923240939241E-3</v>
      </c>
      <c r="AD448" s="1">
        <f>(Table2[[#This Row],[Day High]]/Table2[[#This Row],[Close Price]])-1</f>
        <v>1.734607218683637E-2</v>
      </c>
      <c r="AE448" s="1">
        <f>(Table2[[#This Row],[Close Price]]/Table2[[#This Row],[Current Week Low]])-1</f>
        <v>1.0296010296010349E-2</v>
      </c>
      <c r="AF448" s="1">
        <f>(Table2[[#This Row],[Current Week High]]/Table2[[#This Row],[Close Price]])-1</f>
        <v>1.734607218683637E-2</v>
      </c>
      <c r="AG448" s="1">
        <f>(Table2[[#This Row],[Close Price]]/Table2[[#This Row],[Current Month Low]])-1</f>
        <v>1.0296010296010349E-2</v>
      </c>
      <c r="AH448" s="1">
        <f>(Table2[[#This Row],[Current Month High]]/Table2[[#This Row],[Close Price]])-1</f>
        <v>1.734607218683637E-2</v>
      </c>
      <c r="AI448">
        <v>29.9915074309978</v>
      </c>
      <c r="AJ448">
        <v>43.680790701931002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0.05</v>
      </c>
      <c r="AM448" t="s">
        <v>3219</v>
      </c>
      <c r="AN448">
        <v>-0.85</v>
      </c>
      <c r="AO448" t="s">
        <v>3218</v>
      </c>
      <c r="AP448">
        <v>8.5175457067789995E-3</v>
      </c>
      <c r="AQ448">
        <f>(Table2[[#This Row],[Sharpe Ratio]]-AVERAGE(Table2[Sharpe Ratio]))/_xlfn.STDEV.P(Table2[Sharpe Ratio])</f>
        <v>-0.58706645432826687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308</v>
      </c>
      <c r="AT448">
        <f>_xlfn.RANK.AVG(Table2[[#This Row],[6M Return vs Nifty Z-Score]],Table2[6M Return vs Nifty Z-Score])</f>
        <v>475</v>
      </c>
      <c r="AU448">
        <f>_xlfn.RANK.AVG(Table2[[#This Row],[Sharpe Ratio Z-Score]],Table2[Sharpe Ratio Z-Score])</f>
        <v>496</v>
      </c>
      <c r="AV448">
        <f>(Table2[[#This Row],[Rank 1Y]]+Table2[[#This Row],[Rank 6M]]+Table2[[#This Row],[Rank Sharpe]])/3</f>
        <v>426.33333333333331</v>
      </c>
    </row>
    <row r="449" spans="1:48" x14ac:dyDescent="0.3">
      <c r="A449" t="s">
        <v>1751</v>
      </c>
      <c r="B449" t="s">
        <v>1752</v>
      </c>
      <c r="C449" t="s">
        <v>3187</v>
      </c>
      <c r="D449" t="s">
        <v>285</v>
      </c>
      <c r="E449">
        <v>4807.6183830999998</v>
      </c>
      <c r="F449">
        <v>287.95</v>
      </c>
      <c r="G449">
        <v>-4.7367623400737999</v>
      </c>
      <c r="H449">
        <f>(Table2[[#This Row],[1Y Return vs Nifty]]-AVERAGE(Table2[1Y Return vs Nifty]))/_xlfn.STDEV.P(Table2[1Y Return vs Nifty])</f>
        <v>-0.46558090675149089</v>
      </c>
      <c r="I449">
        <v>-4.7646673267887403</v>
      </c>
      <c r="J449">
        <f>(Table2[[#This Row],[1M Return vs Nifty]]-AVERAGE(Table2[1M Return vs Nifty]))/_xlfn.STDEV.P(Table2[1M Return vs Nifty])</f>
        <v>-0.4011882753441019</v>
      </c>
      <c r="K449">
        <v>14.408180502676499</v>
      </c>
      <c r="L449">
        <f>(Table2[[#This Row],[6M Return vs Nifty]]-AVERAGE(Table2[6M Return vs Nifty]))/_xlfn.STDEV.P(Table2[6M Return vs Nifty])</f>
        <v>0.11837515998626708</v>
      </c>
      <c r="M449">
        <v>5.7202038104761401</v>
      </c>
      <c r="N449">
        <f>(Table2[[#This Row],[1W Return vs Nifty]]-AVERAGE(Table2[1W Return vs Nifty]))/_xlfn.STDEV.P(Table2[1W Return vs Nifty])</f>
        <v>0.55549914936707423</v>
      </c>
      <c r="O449">
        <v>270.36</v>
      </c>
      <c r="P449">
        <v>275.46699473871502</v>
      </c>
      <c r="Q449">
        <v>273.90002565865802</v>
      </c>
      <c r="R449">
        <v>75.085822710915096</v>
      </c>
      <c r="S449" s="1">
        <f>(Table2[[#This Row],[Close Price]]-Table2[[#This Row],[20D EMA]])/Table2[[#This Row],[20D EMA]]</f>
        <v>6.5061399615327614E-2</v>
      </c>
      <c r="T449" s="1">
        <f>(Table2[[#This Row],[Close Price]]-Table2[[#This Row],[50D EMA]])/Table2[[#This Row],[50D EMA]]</f>
        <v>4.5315792816214909E-2</v>
      </c>
      <c r="U449" s="1">
        <f>(Table2[[#This Row],[Close Price]]-Table2[[#This Row],[200D EMA]])/Table2[[#This Row],[200D EMA]]</f>
        <v>5.1295994980487668E-2</v>
      </c>
      <c r="V449">
        <v>0.85583248807596601</v>
      </c>
      <c r="W449">
        <v>277.3</v>
      </c>
      <c r="X449">
        <v>291.3</v>
      </c>
      <c r="Y449">
        <v>261.64999999999998</v>
      </c>
      <c r="Z449">
        <v>291.3</v>
      </c>
      <c r="AA449">
        <v>261.64999999999998</v>
      </c>
      <c r="AB449">
        <v>291.3</v>
      </c>
      <c r="AC449" s="1">
        <f>(Table2[[#This Row],[Close Price]]/Table2[[#This Row],[Day Low]])-1</f>
        <v>3.8406058420483058E-2</v>
      </c>
      <c r="AD449" s="1">
        <f>(Table2[[#This Row],[Day High]]/Table2[[#This Row],[Close Price]])-1</f>
        <v>1.1633964229901039E-2</v>
      </c>
      <c r="AE449" s="1">
        <f>(Table2[[#This Row],[Close Price]]/Table2[[#This Row],[Current Week Low]])-1</f>
        <v>0.10051595643034594</v>
      </c>
      <c r="AF449" s="1">
        <f>(Table2[[#This Row],[Current Week High]]/Table2[[#This Row],[Close Price]])-1</f>
        <v>1.1633964229901039E-2</v>
      </c>
      <c r="AG449" s="1">
        <f>(Table2[[#This Row],[Close Price]]/Table2[[#This Row],[Current Month Low]])-1</f>
        <v>0.10051595643034594</v>
      </c>
      <c r="AH449" s="1">
        <f>(Table2[[#This Row],[Current Month High]]/Table2[[#This Row],[Close Price]])-1</f>
        <v>1.1633964229901039E-2</v>
      </c>
      <c r="AI449">
        <v>16.686924813335601</v>
      </c>
      <c r="AJ449">
        <v>32.117458132599197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0.08</v>
      </c>
      <c r="AM449" t="s">
        <v>3219</v>
      </c>
      <c r="AN449">
        <v>8.44</v>
      </c>
      <c r="AO449" t="s">
        <v>3219</v>
      </c>
      <c r="AP449">
        <v>-1.221667138759E-3</v>
      </c>
      <c r="AQ449">
        <f>(Table2[[#This Row],[Sharpe Ratio]]-AVERAGE(Table2[Sharpe Ratio]))/_xlfn.STDEV.P(Table2[Sharpe Ratio])</f>
        <v>-0.7001114320629428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476</v>
      </c>
      <c r="AT449">
        <f>_xlfn.RANK.AVG(Table2[[#This Row],[6M Return vs Nifty Z-Score]],Table2[6M Return vs Nifty Z-Score])</f>
        <v>238</v>
      </c>
      <c r="AU449">
        <f>_xlfn.RANK.AVG(Table2[[#This Row],[Sharpe Ratio Z-Score]],Table2[Sharpe Ratio Z-Score])</f>
        <v>565</v>
      </c>
      <c r="AV449">
        <f>(Table2[[#This Row],[Rank 1Y]]+Table2[[#This Row],[Rank 6M]]+Table2[[#This Row],[Rank Sharpe]])/3</f>
        <v>426.33333333333331</v>
      </c>
    </row>
    <row r="450" spans="1:48" x14ac:dyDescent="0.3">
      <c r="A450" t="s">
        <v>2228</v>
      </c>
      <c r="B450" t="s">
        <v>2229</v>
      </c>
      <c r="C450" t="s">
        <v>3171</v>
      </c>
      <c r="D450" t="s">
        <v>72</v>
      </c>
      <c r="E450">
        <v>2624.5003134939998</v>
      </c>
      <c r="F450">
        <v>198.46</v>
      </c>
      <c r="G450">
        <v>2.1903080881854802</v>
      </c>
      <c r="H450">
        <f>(Table2[[#This Row],[1Y Return vs Nifty]]-AVERAGE(Table2[1Y Return vs Nifty]))/_xlfn.STDEV.P(Table2[1Y Return vs Nifty])</f>
        <v>-0.33033542850119796</v>
      </c>
      <c r="I450">
        <v>-8.1374740806843295</v>
      </c>
      <c r="J450">
        <f>(Table2[[#This Row],[1M Return vs Nifty]]-AVERAGE(Table2[1M Return vs Nifty]))/_xlfn.STDEV.P(Table2[1M Return vs Nifty])</f>
        <v>-0.76460411493680658</v>
      </c>
      <c r="K450">
        <v>3.0801328736159501</v>
      </c>
      <c r="L450">
        <f>(Table2[[#This Row],[6M Return vs Nifty]]-AVERAGE(Table2[6M Return vs Nifty]))/_xlfn.STDEV.P(Table2[6M Return vs Nifty])</f>
        <v>-0.21695724116281428</v>
      </c>
      <c r="M450">
        <v>2.1837330521445999</v>
      </c>
      <c r="N450">
        <f>(Table2[[#This Row],[1W Return vs Nifty]]-AVERAGE(Table2[1W Return vs Nifty]))/_xlfn.STDEV.P(Table2[1W Return vs Nifty])</f>
        <v>-0.15779045119972451</v>
      </c>
      <c r="O450">
        <v>195.45</v>
      </c>
      <c r="P450">
        <v>207.83377580265699</v>
      </c>
      <c r="Q450">
        <v>210.75977454779601</v>
      </c>
      <c r="R450">
        <v>62.868468784481301</v>
      </c>
      <c r="S450" s="1">
        <f>(Table2[[#This Row],[Close Price]]-Table2[[#This Row],[20D EMA]])/Table2[[#This Row],[20D EMA]]</f>
        <v>1.5400358147864003E-2</v>
      </c>
      <c r="T450" s="1">
        <f>(Table2[[#This Row],[Close Price]]-Table2[[#This Row],[50D EMA]])/Table2[[#This Row],[50D EMA]]</f>
        <v>-4.5102273518610361E-2</v>
      </c>
      <c r="U450" s="1">
        <f>(Table2[[#This Row],[Close Price]]-Table2[[#This Row],[200D EMA]])/Table2[[#This Row],[200D EMA]]</f>
        <v>-5.8359212872505076E-2</v>
      </c>
      <c r="V450">
        <v>0.61467693453364303</v>
      </c>
      <c r="W450">
        <v>197.33</v>
      </c>
      <c r="X450">
        <v>202.8</v>
      </c>
      <c r="Y450">
        <v>189.71</v>
      </c>
      <c r="Z450">
        <v>202.8</v>
      </c>
      <c r="AA450">
        <v>189.71</v>
      </c>
      <c r="AB450">
        <v>202.8</v>
      </c>
      <c r="AC450" s="1">
        <f>(Table2[[#This Row],[Close Price]]/Table2[[#This Row],[Day Low]])-1</f>
        <v>5.726448081893265E-3</v>
      </c>
      <c r="AD450" s="1">
        <f>(Table2[[#This Row],[Day High]]/Table2[[#This Row],[Close Price]])-1</f>
        <v>2.1868386576640253E-2</v>
      </c>
      <c r="AE450" s="1">
        <f>(Table2[[#This Row],[Close Price]]/Table2[[#This Row],[Current Week Low]])-1</f>
        <v>4.6123029887723321E-2</v>
      </c>
      <c r="AF450" s="1">
        <f>(Table2[[#This Row],[Current Week High]]/Table2[[#This Row],[Close Price]])-1</f>
        <v>2.1868386576640253E-2</v>
      </c>
      <c r="AG450" s="1">
        <f>(Table2[[#This Row],[Close Price]]/Table2[[#This Row],[Current Month Low]])-1</f>
        <v>4.6123029887723321E-2</v>
      </c>
      <c r="AH450" s="1">
        <f>(Table2[[#This Row],[Current Month High]]/Table2[[#This Row],[Close Price]])-1</f>
        <v>2.1868386576640253E-2</v>
      </c>
      <c r="AI450">
        <v>47.913937317343503</v>
      </c>
      <c r="AJ450">
        <v>26.609250398724001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-0.08</v>
      </c>
      <c r="AM450" t="s">
        <v>3218</v>
      </c>
      <c r="AN450">
        <v>5.13</v>
      </c>
      <c r="AO450" t="s">
        <v>3219</v>
      </c>
      <c r="AP450">
        <v>1.2456436170409001E-2</v>
      </c>
      <c r="AQ450">
        <f>(Table2[[#This Row],[Sharpe Ratio]]-AVERAGE(Table2[Sharpe Ratio]))/_xlfn.STDEV.P(Table2[Sharpe Ratio])</f>
        <v>-0.54134697044160129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429</v>
      </c>
      <c r="AT450">
        <f>_xlfn.RANK.AVG(Table2[[#This Row],[6M Return vs Nifty Z-Score]],Table2[6M Return vs Nifty Z-Score])</f>
        <v>367</v>
      </c>
      <c r="AU450">
        <f>_xlfn.RANK.AVG(Table2[[#This Row],[Sharpe Ratio Z-Score]],Table2[Sharpe Ratio Z-Score])</f>
        <v>483</v>
      </c>
      <c r="AV450">
        <f>(Table2[[#This Row],[Rank 1Y]]+Table2[[#This Row],[Rank 6M]]+Table2[[#This Row],[Rank Sharpe]])/3</f>
        <v>426.33333333333331</v>
      </c>
    </row>
    <row r="451" spans="1:48" x14ac:dyDescent="0.3">
      <c r="A451" t="s">
        <v>673</v>
      </c>
      <c r="B451" t="s">
        <v>674</v>
      </c>
      <c r="C451" t="s">
        <v>3187</v>
      </c>
      <c r="D451" t="s">
        <v>379</v>
      </c>
      <c r="E451">
        <v>27396.923993659999</v>
      </c>
      <c r="F451">
        <v>6096.05</v>
      </c>
      <c r="G451">
        <v>-2.4797537878400102</v>
      </c>
      <c r="H451">
        <f>(Table2[[#This Row],[1Y Return vs Nifty]]-AVERAGE(Table2[1Y Return vs Nifty]))/_xlfn.STDEV.P(Table2[1Y Return vs Nifty])</f>
        <v>-0.42151463021753527</v>
      </c>
      <c r="I451">
        <v>-10.3269157195924</v>
      </c>
      <c r="J451">
        <f>(Table2[[#This Row],[1M Return vs Nifty]]-AVERAGE(Table2[1M Return vs Nifty]))/_xlfn.STDEV.P(Table2[1M Return vs Nifty])</f>
        <v>-1.0005137977325957</v>
      </c>
      <c r="K451">
        <v>7.7523607147413802</v>
      </c>
      <c r="L451">
        <f>(Table2[[#This Row],[6M Return vs Nifty]]-AVERAGE(Table2[6M Return vs Nifty]))/_xlfn.STDEV.P(Table2[6M Return vs Nifty])</f>
        <v>-7.8650144301665961E-2</v>
      </c>
      <c r="M451">
        <v>5.0274545724400097</v>
      </c>
      <c r="N451">
        <f>(Table2[[#This Row],[1W Return vs Nifty]]-AVERAGE(Table2[1W Return vs Nifty]))/_xlfn.STDEV.P(Table2[1W Return vs Nifty])</f>
        <v>0.41577487025982385</v>
      </c>
      <c r="O451">
        <v>6028.05</v>
      </c>
      <c r="P451">
        <v>6221.1483984265496</v>
      </c>
      <c r="Q451">
        <v>6065.1222475104296</v>
      </c>
      <c r="R451">
        <v>59.0671344721856</v>
      </c>
      <c r="S451" s="1">
        <f>(Table2[[#This Row],[Close Price]]-Table2[[#This Row],[20D EMA]])/Table2[[#This Row],[20D EMA]]</f>
        <v>1.1280596544487853E-2</v>
      </c>
      <c r="T451" s="1">
        <f>(Table2[[#This Row],[Close Price]]-Table2[[#This Row],[50D EMA]])/Table2[[#This Row],[50D EMA]]</f>
        <v>-2.0108570060503508E-2</v>
      </c>
      <c r="U451" s="1">
        <f>(Table2[[#This Row],[Close Price]]-Table2[[#This Row],[200D EMA]])/Table2[[#This Row],[200D EMA]]</f>
        <v>5.0992793265239806E-3</v>
      </c>
      <c r="V451">
        <v>0.89022623382343102</v>
      </c>
      <c r="W451">
        <v>6080</v>
      </c>
      <c r="X451">
        <v>6219.45</v>
      </c>
      <c r="Y451">
        <v>5660.1</v>
      </c>
      <c r="Z451">
        <v>6224.5</v>
      </c>
      <c r="AA451">
        <v>5660.1</v>
      </c>
      <c r="AB451">
        <v>6224.5</v>
      </c>
      <c r="AC451" s="1">
        <f>(Table2[[#This Row],[Close Price]]/Table2[[#This Row],[Day Low]])-1</f>
        <v>2.6398026315790357E-3</v>
      </c>
      <c r="AD451" s="1">
        <f>(Table2[[#This Row],[Day High]]/Table2[[#This Row],[Close Price]])-1</f>
        <v>2.0242616120274448E-2</v>
      </c>
      <c r="AE451" s="1">
        <f>(Table2[[#This Row],[Close Price]]/Table2[[#This Row],[Current Week Low]])-1</f>
        <v>7.7021607392095515E-2</v>
      </c>
      <c r="AF451" s="1">
        <f>(Table2[[#This Row],[Current Week High]]/Table2[[#This Row],[Close Price]])-1</f>
        <v>2.1071021399102774E-2</v>
      </c>
      <c r="AG451" s="1">
        <f>(Table2[[#This Row],[Close Price]]/Table2[[#This Row],[Current Month Low]])-1</f>
        <v>7.7021607392095515E-2</v>
      </c>
      <c r="AH451" s="1">
        <f>(Table2[[#This Row],[Current Month High]]/Table2[[#This Row],[Close Price]])-1</f>
        <v>2.1071021399102774E-2</v>
      </c>
      <c r="AI451">
        <v>18.057594671959698</v>
      </c>
      <c r="AJ451">
        <v>24.378723577899201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0.01</v>
      </c>
      <c r="AM451" t="s">
        <v>3219</v>
      </c>
      <c r="AN451">
        <v>3.45</v>
      </c>
      <c r="AO451" t="s">
        <v>3219</v>
      </c>
      <c r="AP451">
        <v>4.3500330137800003E-4</v>
      </c>
      <c r="AQ451">
        <f>(Table2[[#This Row],[Sharpe Ratio]]-AVERAGE(Table2[Sharpe Ratio]))/_xlfn.STDEV.P(Table2[Sharpe Ratio])</f>
        <v>-0.68088212924461655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460</v>
      </c>
      <c r="AT451">
        <f>_xlfn.RANK.AVG(Table2[[#This Row],[6M Return vs Nifty Z-Score]],Table2[6M Return vs Nifty Z-Score])</f>
        <v>310</v>
      </c>
      <c r="AU451">
        <f>_xlfn.RANK.AVG(Table2[[#This Row],[Sharpe Ratio Z-Score]],Table2[Sharpe Ratio Z-Score])</f>
        <v>513</v>
      </c>
      <c r="AV451">
        <f>(Table2[[#This Row],[Rank 1Y]]+Table2[[#This Row],[Rank 6M]]+Table2[[#This Row],[Rank Sharpe]])/3</f>
        <v>427.66666666666669</v>
      </c>
    </row>
    <row r="452" spans="1:48" x14ac:dyDescent="0.3">
      <c r="A452" t="s">
        <v>892</v>
      </c>
      <c r="B452" t="s">
        <v>893</v>
      </c>
      <c r="C452" t="s">
        <v>3189</v>
      </c>
      <c r="D452" t="s">
        <v>166</v>
      </c>
      <c r="E452">
        <v>17312.169650479998</v>
      </c>
      <c r="F452">
        <v>1118.2</v>
      </c>
      <c r="G452">
        <v>-0.61289928024444496</v>
      </c>
      <c r="H452">
        <f>(Table2[[#This Row],[1Y Return vs Nifty]]-AVERAGE(Table2[1Y Return vs Nifty]))/_xlfn.STDEV.P(Table2[1Y Return vs Nifty])</f>
        <v>-0.38506579758065895</v>
      </c>
      <c r="I452">
        <v>7.4690206662115601</v>
      </c>
      <c r="J452">
        <f>(Table2[[#This Row],[1M Return vs Nifty]]-AVERAGE(Table2[1M Return vs Nifty]))/_xlfn.STDEV.P(Table2[1M Return vs Nifty])</f>
        <v>0.91697677759181417</v>
      </c>
      <c r="K452">
        <v>11.987900068447299</v>
      </c>
      <c r="L452">
        <f>(Table2[[#This Row],[6M Return vs Nifty]]-AVERAGE(Table2[6M Return vs Nifty]))/_xlfn.STDEV.P(Table2[6M Return vs Nifty])</f>
        <v>4.6730117871315625E-2</v>
      </c>
      <c r="M452">
        <v>-2.1024223441468002</v>
      </c>
      <c r="N452">
        <f>(Table2[[#This Row],[1W Return vs Nifty]]-AVERAGE(Table2[1W Return vs Nifty]))/_xlfn.STDEV.P(Table2[1W Return vs Nifty])</f>
        <v>-1.0222879345693596</v>
      </c>
      <c r="O452" t="e">
        <v>#N/A</v>
      </c>
      <c r="P452">
        <v>1133.96479715392</v>
      </c>
      <c r="Q452">
        <v>1056.25065733719</v>
      </c>
      <c r="R452">
        <v>36.455592415658899</v>
      </c>
      <c r="S452" s="1" t="e">
        <f>(Table2[[#This Row],[Close Price]]-Table2[[#This Row],[20D EMA]])/Table2[[#This Row],[20D EMA]]</f>
        <v>#N/A</v>
      </c>
      <c r="T452" s="1">
        <f>(Table2[[#This Row],[Close Price]]-Table2[[#This Row],[50D EMA]])/Table2[[#This Row],[50D EMA]]</f>
        <v>-1.3902369097777308E-2</v>
      </c>
      <c r="U452" s="1">
        <f>(Table2[[#This Row],[Close Price]]-Table2[[#This Row],[200D EMA]])/Table2[[#This Row],[200D EMA]]</f>
        <v>5.8650228743037644E-2</v>
      </c>
      <c r="V452">
        <v>1.2280273809584299</v>
      </c>
      <c r="W452" t="e">
        <v>#N/A</v>
      </c>
      <c r="X452" t="e">
        <v>#N/A</v>
      </c>
      <c r="Y452" t="e">
        <v>#N/A</v>
      </c>
      <c r="Z452" t="e">
        <v>#N/A</v>
      </c>
      <c r="AA452" t="e">
        <v>#N/A</v>
      </c>
      <c r="AB452" t="e">
        <v>#N/A</v>
      </c>
      <c r="AC452" s="1" t="e">
        <f>(Table2[[#This Row],[Close Price]]/Table2[[#This Row],[Day Low]])-1</f>
        <v>#N/A</v>
      </c>
      <c r="AD452" s="1" t="e">
        <f>(Table2[[#This Row],[Day High]]/Table2[[#This Row],[Close Price]])-1</f>
        <v>#N/A</v>
      </c>
      <c r="AE452" s="1" t="e">
        <f>(Table2[[#This Row],[Close Price]]/Table2[[#This Row],[Current Week Low]])-1</f>
        <v>#N/A</v>
      </c>
      <c r="AF452" s="1" t="e">
        <f>(Table2[[#This Row],[Current Week High]]/Table2[[#This Row],[Close Price]])-1</f>
        <v>#N/A</v>
      </c>
      <c r="AG452" s="1" t="e">
        <f>(Table2[[#This Row],[Close Price]]/Table2[[#This Row],[Current Month Low]])-1</f>
        <v>#N/A</v>
      </c>
      <c r="AH452" s="1" t="e">
        <f>(Table2[[#This Row],[Current Month High]]/Table2[[#This Row],[Close Price]])-1</f>
        <v>#N/A</v>
      </c>
      <c r="AI452">
        <v>22.616705419424001</v>
      </c>
      <c r="AJ452">
        <v>34.334454589139803</v>
      </c>
      <c r="AK452" t="e">
        <f>IF(AND(Table2[[#This Row],[20D EMA]]&gt;Table2[[#This Row],[50D EMA]],Table2[[#This Row],[50D EMA]]&gt;Table2[[#This Row],[200D EMA]]),"Uptrend","Downtrend/NoTrend")</f>
        <v>#N/A</v>
      </c>
      <c r="AL452" t="e">
        <v>#N/A</v>
      </c>
      <c r="AM452" t="e">
        <v>#N/A</v>
      </c>
      <c r="AN452" t="e">
        <v>#N/A</v>
      </c>
      <c r="AO452" t="e">
        <v>#N/A</v>
      </c>
      <c r="AP452">
        <v>-8.6366921048230006E-3</v>
      </c>
      <c r="AQ452">
        <f>(Table2[[#This Row],[Sharpe Ratio]]-AVERAGE(Table2[Sharpe Ratio]))/_xlfn.STDEV.P(Table2[Sharpe Ratio])</f>
        <v>-0.78617909948996745</v>
      </c>
      <c r="AR452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52">
        <f>_xlfn.RANK.AVG(Table2[[#This Row],[1Y Return vs Nifty Z-Score]],Table2[1Y Return vs Nifty Z-Score])</f>
        <v>441</v>
      </c>
      <c r="AT452">
        <f>_xlfn.RANK.AVG(Table2[[#This Row],[6M Return vs Nifty Z-Score]],Table2[6M Return vs Nifty Z-Score])</f>
        <v>263</v>
      </c>
      <c r="AU452">
        <f>_xlfn.RANK.AVG(Table2[[#This Row],[Sharpe Ratio Z-Score]],Table2[Sharpe Ratio Z-Score])</f>
        <v>581</v>
      </c>
      <c r="AV452">
        <f>(Table2[[#This Row],[Rank 1Y]]+Table2[[#This Row],[Rank 6M]]+Table2[[#This Row],[Rank Sharpe]])/3</f>
        <v>428.33333333333331</v>
      </c>
    </row>
    <row r="453" spans="1:48" x14ac:dyDescent="0.3">
      <c r="A453" t="s">
        <v>1324</v>
      </c>
      <c r="B453" t="s">
        <v>1325</v>
      </c>
      <c r="C453" t="s">
        <v>3187</v>
      </c>
      <c r="D453" t="s">
        <v>379</v>
      </c>
      <c r="E453">
        <v>8888.8382617099996</v>
      </c>
      <c r="F453">
        <v>223.07</v>
      </c>
      <c r="G453">
        <v>-14.2440798717512</v>
      </c>
      <c r="H453">
        <f>(Table2[[#This Row],[1Y Return vs Nifty]]-AVERAGE(Table2[1Y Return vs Nifty]))/_xlfn.STDEV.P(Table2[1Y Return vs Nifty])</f>
        <v>-0.65120363424730776</v>
      </c>
      <c r="I453">
        <v>5.0975450306434897</v>
      </c>
      <c r="J453">
        <f>(Table2[[#This Row],[1M Return vs Nifty]]-AVERAGE(Table2[1M Return vs Nifty]))/_xlfn.STDEV.P(Table2[1M Return vs Nifty])</f>
        <v>0.66145315229718449</v>
      </c>
      <c r="K453">
        <v>0.32100344993031599</v>
      </c>
      <c r="L453">
        <f>(Table2[[#This Row],[6M Return vs Nifty]]-AVERAGE(Table2[6M Return vs Nifty]))/_xlfn.STDEV.P(Table2[6M Return vs Nifty])</f>
        <v>-0.29863287716138176</v>
      </c>
      <c r="M453">
        <v>10.170380670687701</v>
      </c>
      <c r="N453">
        <f>(Table2[[#This Row],[1W Return vs Nifty]]-AVERAGE(Table2[1W Return vs Nifty]))/_xlfn.STDEV.P(Table2[1W Return vs Nifty])</f>
        <v>1.4530789943562326</v>
      </c>
      <c r="O453">
        <v>208.99</v>
      </c>
      <c r="P453">
        <v>210.664922153654</v>
      </c>
      <c r="Q453">
        <v>218.524227751647</v>
      </c>
      <c r="R453">
        <v>74.082668806727497</v>
      </c>
      <c r="S453" s="1">
        <f>(Table2[[#This Row],[Close Price]]-Table2[[#This Row],[20D EMA]])/Table2[[#This Row],[20D EMA]]</f>
        <v>6.7371644576295436E-2</v>
      </c>
      <c r="T453" s="1">
        <f>(Table2[[#This Row],[Close Price]]-Table2[[#This Row],[50D EMA]])/Table2[[#This Row],[50D EMA]]</f>
        <v>5.8885350819335831E-2</v>
      </c>
      <c r="U453" s="1">
        <f>(Table2[[#This Row],[Close Price]]-Table2[[#This Row],[200D EMA]])/Table2[[#This Row],[200D EMA]]</f>
        <v>2.0802143062687146E-2</v>
      </c>
      <c r="V453">
        <v>1.4185466690792099</v>
      </c>
      <c r="W453">
        <v>221.71</v>
      </c>
      <c r="X453">
        <v>228.9</v>
      </c>
      <c r="Y453">
        <v>220.04</v>
      </c>
      <c r="Z453">
        <v>228.9</v>
      </c>
      <c r="AA453">
        <v>220.04</v>
      </c>
      <c r="AB453">
        <v>228.9</v>
      </c>
      <c r="AC453" s="1">
        <f>(Table2[[#This Row],[Close Price]]/Table2[[#This Row],[Day Low]])-1</f>
        <v>6.1341391908347198E-3</v>
      </c>
      <c r="AD453" s="1">
        <f>(Table2[[#This Row],[Day High]]/Table2[[#This Row],[Close Price]])-1</f>
        <v>2.6135293853947195E-2</v>
      </c>
      <c r="AE453" s="1">
        <f>(Table2[[#This Row],[Close Price]]/Table2[[#This Row],[Current Week Low]])-1</f>
        <v>1.3770223595709785E-2</v>
      </c>
      <c r="AF453" s="1">
        <f>(Table2[[#This Row],[Current Week High]]/Table2[[#This Row],[Close Price]])-1</f>
        <v>2.6135293853947195E-2</v>
      </c>
      <c r="AG453" s="1">
        <f>(Table2[[#This Row],[Close Price]]/Table2[[#This Row],[Current Month Low]])-1</f>
        <v>1.3770223595709785E-2</v>
      </c>
      <c r="AH453" s="1">
        <f>(Table2[[#This Row],[Current Month High]]/Table2[[#This Row],[Close Price]])-1</f>
        <v>2.6135293853947195E-2</v>
      </c>
      <c r="AI453">
        <v>44.461379835925896</v>
      </c>
      <c r="AJ453">
        <v>18.970666666666599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0.08</v>
      </c>
      <c r="AM453" t="s">
        <v>3219</v>
      </c>
      <c r="AN453">
        <v>14.75</v>
      </c>
      <c r="AO453" t="s">
        <v>3219</v>
      </c>
      <c r="AP453">
        <v>6.3391220922128996E-2</v>
      </c>
      <c r="AQ453">
        <f>(Table2[[#This Row],[Sharpe Ratio]]-AVERAGE(Table2[Sharpe Ratio]))/_xlfn.STDEV.P(Table2[Sharpe Ratio])</f>
        <v>4.9863191970721268E-2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548</v>
      </c>
      <c r="AT453">
        <f>_xlfn.RANK.AVG(Table2[[#This Row],[6M Return vs Nifty Z-Score]],Table2[6M Return vs Nifty Z-Score])</f>
        <v>398</v>
      </c>
      <c r="AU453">
        <f>_xlfn.RANK.AVG(Table2[[#This Row],[Sharpe Ratio Z-Score]],Table2[Sharpe Ratio Z-Score])</f>
        <v>341</v>
      </c>
      <c r="AV453">
        <f>(Table2[[#This Row],[Rank 1Y]]+Table2[[#This Row],[Rank 6M]]+Table2[[#This Row],[Rank Sharpe]])/3</f>
        <v>429</v>
      </c>
    </row>
    <row r="454" spans="1:48" x14ac:dyDescent="0.3">
      <c r="A454" t="s">
        <v>204</v>
      </c>
      <c r="B454" t="s">
        <v>205</v>
      </c>
      <c r="C454" t="s">
        <v>3177</v>
      </c>
      <c r="D454" t="s">
        <v>51</v>
      </c>
      <c r="E454">
        <v>121210.52326318</v>
      </c>
      <c r="F454">
        <v>1500.85</v>
      </c>
      <c r="G454">
        <v>7.8155816678205001</v>
      </c>
      <c r="H454">
        <f>(Table2[[#This Row],[1Y Return vs Nifty]]-AVERAGE(Table2[1Y Return vs Nifty]))/_xlfn.STDEV.P(Table2[1Y Return vs Nifty])</f>
        <v>-0.22050648660639804</v>
      </c>
      <c r="I454">
        <v>-4.6850798776119396</v>
      </c>
      <c r="J454">
        <f>(Table2[[#This Row],[1M Return vs Nifty]]-AVERAGE(Table2[1M Return vs Nifty]))/_xlfn.STDEV.P(Table2[1M Return vs Nifty])</f>
        <v>-0.39261282416231619</v>
      </c>
      <c r="K454">
        <v>-9.1839318180261902</v>
      </c>
      <c r="L454">
        <f>(Table2[[#This Row],[6M Return vs Nifty]]-AVERAGE(Table2[6M Return vs Nifty]))/_xlfn.STDEV.P(Table2[6M Return vs Nifty])</f>
        <v>-0.5799975809955914</v>
      </c>
      <c r="M454">
        <v>2.7472440833578</v>
      </c>
      <c r="N454">
        <f>(Table2[[#This Row],[1W Return vs Nifty]]-AVERAGE(Table2[1W Return vs Nifty]))/_xlfn.STDEV.P(Table2[1W Return vs Nifty])</f>
        <v>-4.4132913548068246E-2</v>
      </c>
      <c r="O454">
        <v>1514.89</v>
      </c>
      <c r="P454">
        <v>1539.85564496757</v>
      </c>
      <c r="Q454">
        <v>1490.7808122701199</v>
      </c>
      <c r="R454">
        <v>46.739392802353798</v>
      </c>
      <c r="S454" s="1">
        <f>(Table2[[#This Row],[Close Price]]-Table2[[#This Row],[20D EMA]])/Table2[[#This Row],[20D EMA]]</f>
        <v>-9.2679996567408794E-3</v>
      </c>
      <c r="T454" s="1">
        <f>(Table2[[#This Row],[Close Price]]-Table2[[#This Row],[50D EMA]])/Table2[[#This Row],[50D EMA]]</f>
        <v>-2.5330715314156337E-2</v>
      </c>
      <c r="U454" s="1">
        <f>(Table2[[#This Row],[Close Price]]-Table2[[#This Row],[200D EMA]])/Table2[[#This Row],[200D EMA]]</f>
        <v>6.7543046214466182E-3</v>
      </c>
      <c r="V454">
        <v>1.1195880812132999</v>
      </c>
      <c r="W454">
        <v>1492.25</v>
      </c>
      <c r="X454">
        <v>1536.75</v>
      </c>
      <c r="Y454">
        <v>1492.25</v>
      </c>
      <c r="Z454">
        <v>1549.4</v>
      </c>
      <c r="AA454">
        <v>1492.25</v>
      </c>
      <c r="AB454">
        <v>1549.4</v>
      </c>
      <c r="AC454" s="1">
        <f>(Table2[[#This Row],[Close Price]]/Table2[[#This Row],[Day Low]])-1</f>
        <v>5.7631093985590631E-3</v>
      </c>
      <c r="AD454" s="1">
        <f>(Table2[[#This Row],[Day High]]/Table2[[#This Row],[Close Price]])-1</f>
        <v>2.3919778792018009E-2</v>
      </c>
      <c r="AE454" s="1">
        <f>(Table2[[#This Row],[Close Price]]/Table2[[#This Row],[Current Week Low]])-1</f>
        <v>5.7631093985590631E-3</v>
      </c>
      <c r="AF454" s="1">
        <f>(Table2[[#This Row],[Current Week High]]/Table2[[#This Row],[Close Price]])-1</f>
        <v>3.2348335942965711E-2</v>
      </c>
      <c r="AG454" s="1">
        <f>(Table2[[#This Row],[Close Price]]/Table2[[#This Row],[Current Month Low]])-1</f>
        <v>5.7631093985590631E-3</v>
      </c>
      <c r="AH454" s="1">
        <f>(Table2[[#This Row],[Current Month High]]/Table2[[#This Row],[Close Price]])-1</f>
        <v>3.2348335942965711E-2</v>
      </c>
      <c r="AI454">
        <v>13.4057367491754</v>
      </c>
      <c r="AJ454">
        <v>25.899672846237699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-0.05</v>
      </c>
      <c r="AM454" t="s">
        <v>3218</v>
      </c>
      <c r="AN454">
        <v>7.0000000000000007E-2</v>
      </c>
      <c r="AO454" t="s">
        <v>3219</v>
      </c>
      <c r="AP454">
        <v>5.1177471711326E-2</v>
      </c>
      <c r="AQ454">
        <f>(Table2[[#This Row],[Sharpe Ratio]]-AVERAGE(Table2[Sharpe Ratio]))/_xlfn.STDEV.P(Table2[Sharpe Ratio])</f>
        <v>-9.1904220805836628E-2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377</v>
      </c>
      <c r="AT454">
        <f>_xlfn.RANK.AVG(Table2[[#This Row],[6M Return vs Nifty Z-Score]],Table2[6M Return vs Nifty Z-Score])</f>
        <v>536</v>
      </c>
      <c r="AU454">
        <f>_xlfn.RANK.AVG(Table2[[#This Row],[Sharpe Ratio Z-Score]],Table2[Sharpe Ratio Z-Score])</f>
        <v>377</v>
      </c>
      <c r="AV454">
        <f>(Table2[[#This Row],[Rank 1Y]]+Table2[[#This Row],[Rank 6M]]+Table2[[#This Row],[Rank Sharpe]])/3</f>
        <v>430</v>
      </c>
    </row>
    <row r="455" spans="1:48" x14ac:dyDescent="0.3">
      <c r="A455" t="s">
        <v>1046</v>
      </c>
      <c r="B455" t="s">
        <v>1047</v>
      </c>
      <c r="C455" t="s">
        <v>3175</v>
      </c>
      <c r="D455" t="s">
        <v>125</v>
      </c>
      <c r="E455">
        <v>13351.614614800001</v>
      </c>
      <c r="F455">
        <v>2061.35</v>
      </c>
      <c r="G455">
        <v>12.8275141835593</v>
      </c>
      <c r="H455">
        <f>(Table2[[#This Row],[1Y Return vs Nifty]]-AVERAGE(Table2[1Y Return vs Nifty]))/_xlfn.STDEV.P(Table2[1Y Return vs Nifty])</f>
        <v>-0.12265253563687913</v>
      </c>
      <c r="I455">
        <v>3.79974345420018</v>
      </c>
      <c r="J455">
        <f>(Table2[[#This Row],[1M Return vs Nifty]]-AVERAGE(Table2[1M Return vs Nifty]))/_xlfn.STDEV.P(Table2[1M Return vs Nifty])</f>
        <v>0.52161660548550137</v>
      </c>
      <c r="K455">
        <v>8.1618540881606894</v>
      </c>
      <c r="L455">
        <f>(Table2[[#This Row],[6M Return vs Nifty]]-AVERAGE(Table2[6M Return vs Nifty]))/_xlfn.STDEV.P(Table2[6M Return vs Nifty])</f>
        <v>-6.6528338262373893E-2</v>
      </c>
      <c r="M455">
        <v>6.4570539944718899</v>
      </c>
      <c r="N455">
        <f>(Table2[[#This Row],[1W Return vs Nifty]]-AVERAGE(Table2[1W Return vs Nifty]))/_xlfn.STDEV.P(Table2[1W Return vs Nifty])</f>
        <v>0.70411838287315465</v>
      </c>
      <c r="O455">
        <v>1981.95</v>
      </c>
      <c r="P455">
        <v>1981.1828394614599</v>
      </c>
      <c r="Q455">
        <v>1916.1721252659199</v>
      </c>
      <c r="R455">
        <v>79.776465111288402</v>
      </c>
      <c r="S455" s="1">
        <f>(Table2[[#This Row],[Close Price]]-Table2[[#This Row],[20D EMA]])/Table2[[#This Row],[20D EMA]]</f>
        <v>4.0061555538737033E-2</v>
      </c>
      <c r="T455" s="1">
        <f>(Table2[[#This Row],[Close Price]]-Table2[[#This Row],[50D EMA]])/Table2[[#This Row],[50D EMA]]</f>
        <v>4.0464291806773175E-2</v>
      </c>
      <c r="U455" s="1">
        <f>(Table2[[#This Row],[Close Price]]-Table2[[#This Row],[200D EMA]])/Table2[[#This Row],[200D EMA]]</f>
        <v>7.5764527006639701E-2</v>
      </c>
      <c r="V455">
        <v>0.90508040413780699</v>
      </c>
      <c r="W455">
        <v>2057.85</v>
      </c>
      <c r="X455">
        <v>2171.5</v>
      </c>
      <c r="Y455">
        <v>2002.2</v>
      </c>
      <c r="Z455">
        <v>2171.5</v>
      </c>
      <c r="AA455">
        <v>2002.2</v>
      </c>
      <c r="AB455">
        <v>2171.5</v>
      </c>
      <c r="AC455" s="1">
        <f>(Table2[[#This Row],[Close Price]]/Table2[[#This Row],[Day Low]])-1</f>
        <v>1.7008042374322407E-3</v>
      </c>
      <c r="AD455" s="1">
        <f>(Table2[[#This Row],[Day High]]/Table2[[#This Row],[Close Price]])-1</f>
        <v>5.3435855143473932E-2</v>
      </c>
      <c r="AE455" s="1">
        <f>(Table2[[#This Row],[Close Price]]/Table2[[#This Row],[Current Week Low]])-1</f>
        <v>2.9542503246428931E-2</v>
      </c>
      <c r="AF455" s="1">
        <f>(Table2[[#This Row],[Current Week High]]/Table2[[#This Row],[Close Price]])-1</f>
        <v>5.3435855143473932E-2</v>
      </c>
      <c r="AG455" s="1">
        <f>(Table2[[#This Row],[Close Price]]/Table2[[#This Row],[Current Month Low]])-1</f>
        <v>2.9542503246428931E-2</v>
      </c>
      <c r="AH455" s="1">
        <f>(Table2[[#This Row],[Current Month High]]/Table2[[#This Row],[Close Price]])-1</f>
        <v>5.3435855143473932E-2</v>
      </c>
      <c r="AI455">
        <v>20.503553496495002</v>
      </c>
      <c r="AJ455">
        <v>43.134395722667698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0.08</v>
      </c>
      <c r="AM455" t="s">
        <v>3219</v>
      </c>
      <c r="AN455">
        <v>7.02</v>
      </c>
      <c r="AO455" t="s">
        <v>3219</v>
      </c>
      <c r="AP455">
        <v>-3.6070749959099001E-2</v>
      </c>
      <c r="AQ455">
        <f>(Table2[[#This Row],[Sharpe Ratio]]-AVERAGE(Table2[Sharpe Ratio]))/_xlfn.STDEV.P(Table2[Sharpe Ratio])</f>
        <v>-1.1046116574896923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-6.8057543030289214E-2</v>
      </c>
      <c r="AS455">
        <f>_xlfn.RANK.AVG(Table2[[#This Row],[1Y Return vs Nifty Z-Score]],Table2[1Y Return vs Nifty Z-Score])</f>
        <v>344</v>
      </c>
      <c r="AT455">
        <f>_xlfn.RANK.AVG(Table2[[#This Row],[6M Return vs Nifty Z-Score]],Table2[6M Return vs Nifty Z-Score])</f>
        <v>307</v>
      </c>
      <c r="AU455">
        <f>_xlfn.RANK.AVG(Table2[[#This Row],[Sharpe Ratio Z-Score]],Table2[Sharpe Ratio Z-Score])</f>
        <v>639</v>
      </c>
      <c r="AV455">
        <f>(Table2[[#This Row],[Rank 1Y]]+Table2[[#This Row],[Rank 6M]]+Table2[[#This Row],[Rank Sharpe]])/3</f>
        <v>430</v>
      </c>
    </row>
    <row r="456" spans="1:48" x14ac:dyDescent="0.3">
      <c r="A456" t="s">
        <v>529</v>
      </c>
      <c r="B456" t="s">
        <v>530</v>
      </c>
      <c r="C456" t="s">
        <v>3173</v>
      </c>
      <c r="D456" t="s">
        <v>37</v>
      </c>
      <c r="E456">
        <v>40376.702633145003</v>
      </c>
      <c r="F456">
        <v>1169.95</v>
      </c>
      <c r="G456">
        <v>-6.6471886019897903</v>
      </c>
      <c r="H456">
        <f>(Table2[[#This Row],[1Y Return vs Nifty]]-AVERAGE(Table2[1Y Return vs Nifty]))/_xlfn.STDEV.P(Table2[1Y Return vs Nifty])</f>
        <v>-0.50288044284407762</v>
      </c>
      <c r="I456">
        <v>-13.618663292153601</v>
      </c>
      <c r="J456">
        <f>(Table2[[#This Row],[1M Return vs Nifty]]-AVERAGE(Table2[1M Return vs Nifty]))/_xlfn.STDEV.P(Table2[1M Return vs Nifty])</f>
        <v>-1.355195608787404</v>
      </c>
      <c r="K456">
        <v>17.817340996924599</v>
      </c>
      <c r="L456">
        <f>(Table2[[#This Row],[6M Return vs Nifty]]-AVERAGE(Table2[6M Return vs Nifty]))/_xlfn.STDEV.P(Table2[6M Return vs Nifty])</f>
        <v>0.21929298906619404</v>
      </c>
      <c r="M456">
        <v>-3.6711180709512301</v>
      </c>
      <c r="N456">
        <f>(Table2[[#This Row],[1W Return vs Nifty]]-AVERAGE(Table2[1W Return vs Nifty]))/_xlfn.STDEV.P(Table2[1W Return vs Nifty])</f>
        <v>-1.3386865208568579</v>
      </c>
      <c r="O456">
        <v>1180.29</v>
      </c>
      <c r="P456">
        <v>1181.4342239442999</v>
      </c>
      <c r="Q456">
        <v>1080.0083565119401</v>
      </c>
      <c r="R456">
        <v>49.716191153078697</v>
      </c>
      <c r="S456" s="1">
        <f>(Table2[[#This Row],[Close Price]]-Table2[[#This Row],[20D EMA]])/Table2[[#This Row],[20D EMA]]</f>
        <v>-8.7605588457073426E-3</v>
      </c>
      <c r="T456" s="1">
        <f>(Table2[[#This Row],[Close Price]]-Table2[[#This Row],[50D EMA]])/Table2[[#This Row],[50D EMA]]</f>
        <v>-9.7205783542980324E-3</v>
      </c>
      <c r="U456" s="1">
        <f>(Table2[[#This Row],[Close Price]]-Table2[[#This Row],[200D EMA]])/Table2[[#This Row],[200D EMA]]</f>
        <v>8.32786551564665E-2</v>
      </c>
      <c r="V456">
        <v>0.92347730791300497</v>
      </c>
      <c r="W456">
        <v>1138.05</v>
      </c>
      <c r="X456">
        <v>1175</v>
      </c>
      <c r="Y456">
        <v>1100.5999999999999</v>
      </c>
      <c r="Z456">
        <v>1175</v>
      </c>
      <c r="AA456">
        <v>1100.5999999999999</v>
      </c>
      <c r="AB456">
        <v>1175</v>
      </c>
      <c r="AC456" s="1">
        <f>(Table2[[#This Row],[Close Price]]/Table2[[#This Row],[Day Low]])-1</f>
        <v>2.8030402882122996E-2</v>
      </c>
      <c r="AD456" s="1">
        <f>(Table2[[#This Row],[Day High]]/Table2[[#This Row],[Close Price]])-1</f>
        <v>4.3164237787938209E-3</v>
      </c>
      <c r="AE456" s="1">
        <f>(Table2[[#This Row],[Close Price]]/Table2[[#This Row],[Current Week Low]])-1</f>
        <v>6.3011084862802269E-2</v>
      </c>
      <c r="AF456" s="1">
        <f>(Table2[[#This Row],[Current Week High]]/Table2[[#This Row],[Close Price]])-1</f>
        <v>4.3164237787938209E-3</v>
      </c>
      <c r="AG456" s="1">
        <f>(Table2[[#This Row],[Close Price]]/Table2[[#This Row],[Current Month Low]])-1</f>
        <v>6.3011084862802269E-2</v>
      </c>
      <c r="AH456" s="1">
        <f>(Table2[[#This Row],[Current Month High]]/Table2[[#This Row],[Close Price]])-1</f>
        <v>4.3164237787938209E-3</v>
      </c>
      <c r="AI456">
        <v>11.6671652634728</v>
      </c>
      <c r="AJ456">
        <v>36.956394498097701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0</v>
      </c>
      <c r="AM456" t="s">
        <v>3220</v>
      </c>
      <c r="AN456">
        <v>-5.09</v>
      </c>
      <c r="AO456" t="s">
        <v>3218</v>
      </c>
      <c r="AP456">
        <v>-9.5191793581470008E-3</v>
      </c>
      <c r="AQ456">
        <f>(Table2[[#This Row],[Sharpe Ratio]]-AVERAGE(Table2[Sharpe Ratio]))/_xlfn.STDEV.P(Table2[Sharpe Ratio])</f>
        <v>-0.79642230430388139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491</v>
      </c>
      <c r="AT456">
        <f>_xlfn.RANK.AVG(Table2[[#This Row],[6M Return vs Nifty Z-Score]],Table2[6M Return vs Nifty Z-Score])</f>
        <v>219</v>
      </c>
      <c r="AU456">
        <f>_xlfn.RANK.AVG(Table2[[#This Row],[Sharpe Ratio Z-Score]],Table2[Sharpe Ratio Z-Score])</f>
        <v>583</v>
      </c>
      <c r="AV456">
        <f>(Table2[[#This Row],[Rank 1Y]]+Table2[[#This Row],[Rank 6M]]+Table2[[#This Row],[Rank Sharpe]])/3</f>
        <v>431</v>
      </c>
    </row>
    <row r="457" spans="1:48" x14ac:dyDescent="0.3">
      <c r="A457" t="s">
        <v>1635</v>
      </c>
      <c r="B457" t="s">
        <v>1636</v>
      </c>
      <c r="C457" t="s">
        <v>3187</v>
      </c>
      <c r="D457" t="s">
        <v>285</v>
      </c>
      <c r="E457">
        <v>5815.1031436800004</v>
      </c>
      <c r="F457">
        <v>791.85</v>
      </c>
      <c r="G457">
        <v>-11.0930468482221</v>
      </c>
      <c r="H457">
        <f>(Table2[[#This Row],[1Y Return vs Nifty]]-AVERAGE(Table2[1Y Return vs Nifty]))/_xlfn.STDEV.P(Table2[1Y Return vs Nifty])</f>
        <v>-0.58968224902923516</v>
      </c>
      <c r="I457">
        <v>-7.7339739635482099</v>
      </c>
      <c r="J457">
        <f>(Table2[[#This Row],[1M Return vs Nifty]]-AVERAGE(Table2[1M Return vs Nifty]))/_xlfn.STDEV.P(Table2[1M Return vs Nifty])</f>
        <v>-0.72112746639315362</v>
      </c>
      <c r="K457">
        <v>8.9706327178398695</v>
      </c>
      <c r="L457">
        <f>(Table2[[#This Row],[6M Return vs Nifty]]-AVERAGE(Table2[6M Return vs Nifty]))/_xlfn.STDEV.P(Table2[6M Return vs Nifty])</f>
        <v>-4.2586906449125501E-2</v>
      </c>
      <c r="M457">
        <v>3.2765991493047402</v>
      </c>
      <c r="N457">
        <f>(Table2[[#This Row],[1W Return vs Nifty]]-AVERAGE(Table2[1W Return vs Nifty]))/_xlfn.STDEV.P(Table2[1W Return vs Nifty])</f>
        <v>6.2635525766114919E-2</v>
      </c>
      <c r="O457">
        <v>792.53</v>
      </c>
      <c r="P457">
        <v>803.34645099830402</v>
      </c>
      <c r="Q457">
        <v>786.37273967073702</v>
      </c>
      <c r="R457">
        <v>53.439613091666203</v>
      </c>
      <c r="S457" s="1">
        <f>(Table2[[#This Row],[Close Price]]-Table2[[#This Row],[20D EMA]])/Table2[[#This Row],[20D EMA]]</f>
        <v>-8.580116841002233E-4</v>
      </c>
      <c r="T457" s="1">
        <f>(Table2[[#This Row],[Close Price]]-Table2[[#This Row],[50D EMA]])/Table2[[#This Row],[50D EMA]]</f>
        <v>-1.4310701172598158E-2</v>
      </c>
      <c r="U457" s="1">
        <f>(Table2[[#This Row],[Close Price]]-Table2[[#This Row],[200D EMA]])/Table2[[#This Row],[200D EMA]]</f>
        <v>6.9652215202124041E-3</v>
      </c>
      <c r="V457">
        <v>0.240483076077116</v>
      </c>
      <c r="W457">
        <v>787.05</v>
      </c>
      <c r="X457">
        <v>807.7</v>
      </c>
      <c r="Y457">
        <v>776.1</v>
      </c>
      <c r="Z457">
        <v>807.7</v>
      </c>
      <c r="AA457">
        <v>776.1</v>
      </c>
      <c r="AB457">
        <v>807.7</v>
      </c>
      <c r="AC457" s="1">
        <f>(Table2[[#This Row],[Close Price]]/Table2[[#This Row],[Day Low]])-1</f>
        <v>6.0987230798552616E-3</v>
      </c>
      <c r="AD457" s="1">
        <f>(Table2[[#This Row],[Day High]]/Table2[[#This Row],[Close Price]])-1</f>
        <v>2.0016417250741991E-2</v>
      </c>
      <c r="AE457" s="1">
        <f>(Table2[[#This Row],[Close Price]]/Table2[[#This Row],[Current Week Low]])-1</f>
        <v>2.0293776575183609E-2</v>
      </c>
      <c r="AF457" s="1">
        <f>(Table2[[#This Row],[Current Week High]]/Table2[[#This Row],[Close Price]])-1</f>
        <v>2.0016417250741991E-2</v>
      </c>
      <c r="AG457" s="1">
        <f>(Table2[[#This Row],[Close Price]]/Table2[[#This Row],[Current Month Low]])-1</f>
        <v>2.0293776575183609E-2</v>
      </c>
      <c r="AH457" s="1">
        <f>(Table2[[#This Row],[Current Month High]]/Table2[[#This Row],[Close Price]])-1</f>
        <v>2.0016417250741991E-2</v>
      </c>
      <c r="AI457">
        <v>13.6578897518469</v>
      </c>
      <c r="AJ457">
        <v>22.767441860465102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0.01</v>
      </c>
      <c r="AM457" t="s">
        <v>3219</v>
      </c>
      <c r="AN457">
        <v>1.06</v>
      </c>
      <c r="AO457" t="s">
        <v>3219</v>
      </c>
      <c r="AP457">
        <v>1.2654629800979001E-2</v>
      </c>
      <c r="AQ457">
        <f>(Table2[[#This Row],[Sharpe Ratio]]-AVERAGE(Table2[Sharpe Ratio]))/_xlfn.STDEV.P(Table2[Sharpe Ratio])</f>
        <v>-0.53904649760973333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523</v>
      </c>
      <c r="AT457">
        <f>_xlfn.RANK.AVG(Table2[[#This Row],[6M Return vs Nifty Z-Score]],Table2[6M Return vs Nifty Z-Score])</f>
        <v>293</v>
      </c>
      <c r="AU457">
        <f>_xlfn.RANK.AVG(Table2[[#This Row],[Sharpe Ratio Z-Score]],Table2[Sharpe Ratio Z-Score])</f>
        <v>481</v>
      </c>
      <c r="AV457">
        <f>(Table2[[#This Row],[Rank 1Y]]+Table2[[#This Row],[Rank 6M]]+Table2[[#This Row],[Rank Sharpe]])/3</f>
        <v>432.33333333333331</v>
      </c>
    </row>
    <row r="458" spans="1:48" x14ac:dyDescent="0.3">
      <c r="A458" t="s">
        <v>963</v>
      </c>
      <c r="B458" t="s">
        <v>964</v>
      </c>
      <c r="C458" t="s">
        <v>3176</v>
      </c>
      <c r="D458" t="s">
        <v>46</v>
      </c>
      <c r="E458">
        <v>15883.111762245</v>
      </c>
      <c r="F458">
        <v>1642.15</v>
      </c>
      <c r="G458">
        <v>34.446532662146403</v>
      </c>
      <c r="H458">
        <f>(Table2[[#This Row],[1Y Return vs Nifty]]-AVERAGE(Table2[1Y Return vs Nifty]))/_xlfn.STDEV.P(Table2[1Y Return vs Nifty])</f>
        <v>0.29944141067415619</v>
      </c>
      <c r="I458">
        <v>0.59503547041405003</v>
      </c>
      <c r="J458">
        <f>(Table2[[#This Row],[1M Return vs Nifty]]-AVERAGE(Table2[1M Return vs Nifty]))/_xlfn.STDEV.P(Table2[1M Return vs Nifty])</f>
        <v>0.17631320462154143</v>
      </c>
      <c r="K458">
        <v>-2.18713272503765</v>
      </c>
      <c r="L458">
        <f>(Table2[[#This Row],[6M Return vs Nifty]]-AVERAGE(Table2[6M Return vs Nifty]))/_xlfn.STDEV.P(Table2[6M Return vs Nifty])</f>
        <v>-0.37287862130914279</v>
      </c>
      <c r="M458">
        <v>1.44978450299592</v>
      </c>
      <c r="N458">
        <f>(Table2[[#This Row],[1W Return vs Nifty]]-AVERAGE(Table2[1W Return vs Nifty]))/_xlfn.STDEV.P(Table2[1W Return vs Nifty])</f>
        <v>-0.30582443853738089</v>
      </c>
      <c r="O458">
        <v>1605.69</v>
      </c>
      <c r="P458">
        <v>1606.3031729192101</v>
      </c>
      <c r="Q458">
        <v>1531.7590934572199</v>
      </c>
      <c r="R458">
        <v>67.435231312316205</v>
      </c>
      <c r="S458" s="1">
        <f>(Table2[[#This Row],[Close Price]]-Table2[[#This Row],[20D EMA]])/Table2[[#This Row],[20D EMA]]</f>
        <v>2.2706749123429824E-2</v>
      </c>
      <c r="T458" s="1">
        <f>(Table2[[#This Row],[Close Price]]-Table2[[#This Row],[50D EMA]])/Table2[[#This Row],[50D EMA]]</f>
        <v>2.2316352034369651E-2</v>
      </c>
      <c r="U458" s="1">
        <f>(Table2[[#This Row],[Close Price]]-Table2[[#This Row],[200D EMA]])/Table2[[#This Row],[200D EMA]]</f>
        <v>7.2068060189298455E-2</v>
      </c>
      <c r="V458">
        <v>0.47220568822873399</v>
      </c>
      <c r="W458">
        <v>1626.15</v>
      </c>
      <c r="X458">
        <v>1659.95</v>
      </c>
      <c r="Y458">
        <v>1616</v>
      </c>
      <c r="Z458">
        <v>1664.65</v>
      </c>
      <c r="AA458">
        <v>1616</v>
      </c>
      <c r="AB458">
        <v>1664.65</v>
      </c>
      <c r="AC458" s="1">
        <f>(Table2[[#This Row],[Close Price]]/Table2[[#This Row],[Day Low]])-1</f>
        <v>9.8391907265626966E-3</v>
      </c>
      <c r="AD458" s="1">
        <f>(Table2[[#This Row],[Day High]]/Table2[[#This Row],[Close Price]])-1</f>
        <v>1.0839448284261533E-2</v>
      </c>
      <c r="AE458" s="1">
        <f>(Table2[[#This Row],[Close Price]]/Table2[[#This Row],[Current Week Low]])-1</f>
        <v>1.618193069306928E-2</v>
      </c>
      <c r="AF458" s="1">
        <f>(Table2[[#This Row],[Current Week High]]/Table2[[#This Row],[Close Price]])-1</f>
        <v>1.3701549797521473E-2</v>
      </c>
      <c r="AG458" s="1">
        <f>(Table2[[#This Row],[Close Price]]/Table2[[#This Row],[Current Month Low]])-1</f>
        <v>1.618193069306928E-2</v>
      </c>
      <c r="AH458" s="1">
        <f>(Table2[[#This Row],[Current Month High]]/Table2[[#This Row],[Close Price]])-1</f>
        <v>1.3701549797521473E-2</v>
      </c>
      <c r="AI458">
        <v>13.2661449928447</v>
      </c>
      <c r="AJ458">
        <v>57.000812658348799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7.0000000000000007E-2</v>
      </c>
      <c r="AM458" t="s">
        <v>3219</v>
      </c>
      <c r="AN458">
        <v>4.5999999999999996</v>
      </c>
      <c r="AO458" t="s">
        <v>3219</v>
      </c>
      <c r="AP458">
        <v>-3.9302927436922999E-2</v>
      </c>
      <c r="AQ458">
        <f>(Table2[[#This Row],[Sharpe Ratio]]-AVERAGE(Table2[Sharpe Ratio]))/_xlfn.STDEV.P(Table2[Sharpe Ratio])</f>
        <v>-1.1421281833948154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215</v>
      </c>
      <c r="AT458">
        <f>_xlfn.RANK.AVG(Table2[[#This Row],[6M Return vs Nifty Z-Score]],Table2[6M Return vs Nifty Z-Score])</f>
        <v>438</v>
      </c>
      <c r="AU458">
        <f>_xlfn.RANK.AVG(Table2[[#This Row],[Sharpe Ratio Z-Score]],Table2[Sharpe Ratio Z-Score])</f>
        <v>645</v>
      </c>
      <c r="AV458">
        <f>(Table2[[#This Row],[Rank 1Y]]+Table2[[#This Row],[Rank 6M]]+Table2[[#This Row],[Rank Sharpe]])/3</f>
        <v>432.66666666666669</v>
      </c>
    </row>
    <row r="459" spans="1:48" x14ac:dyDescent="0.3">
      <c r="A459" t="s">
        <v>2017</v>
      </c>
      <c r="B459" t="s">
        <v>2018</v>
      </c>
      <c r="C459" t="s">
        <v>3172</v>
      </c>
      <c r="D459" t="s">
        <v>21</v>
      </c>
      <c r="E459">
        <v>3491.15962931999</v>
      </c>
      <c r="F459">
        <v>590.70000000000005</v>
      </c>
      <c r="G459">
        <v>-41.116690679212702</v>
      </c>
      <c r="H459">
        <f>(Table2[[#This Row],[1Y Return vs Nifty]]-AVERAGE(Table2[1Y Return vs Nifty]))/_xlfn.STDEV.P(Table2[1Y Return vs Nifty])</f>
        <v>-1.1758697449977391</v>
      </c>
      <c r="I459">
        <v>1.3667370854179399</v>
      </c>
      <c r="J459">
        <f>(Table2[[#This Row],[1M Return vs Nifty]]-AVERAGE(Table2[1M Return vs Nifty]))/_xlfn.STDEV.P(Table2[1M Return vs Nifty])</f>
        <v>0.25946311826772556</v>
      </c>
      <c r="K459">
        <v>10.406933271885499</v>
      </c>
      <c r="L459">
        <f>(Table2[[#This Row],[6M Return vs Nifty]]-AVERAGE(Table2[6M Return vs Nifty]))/_xlfn.STDEV.P(Table2[6M Return vs Nifty])</f>
        <v>-6.9596376708380827E-5</v>
      </c>
      <c r="M459">
        <v>6.46166046739161</v>
      </c>
      <c r="N459">
        <f>(Table2[[#This Row],[1W Return vs Nifty]]-AVERAGE(Table2[1W Return vs Nifty]))/_xlfn.STDEV.P(Table2[1W Return vs Nifty])</f>
        <v>0.70504748690185004</v>
      </c>
      <c r="O459">
        <v>567.85</v>
      </c>
      <c r="P459">
        <v>578.57728163705895</v>
      </c>
      <c r="Q459">
        <v>593.37928083655197</v>
      </c>
      <c r="R459">
        <v>66.058415339745295</v>
      </c>
      <c r="S459" s="1">
        <f>(Table2[[#This Row],[Close Price]]-Table2[[#This Row],[20D EMA]])/Table2[[#This Row],[20D EMA]]</f>
        <v>4.0239499867922905E-2</v>
      </c>
      <c r="T459" s="1">
        <f>(Table2[[#This Row],[Close Price]]-Table2[[#This Row],[50D EMA]])/Table2[[#This Row],[50D EMA]]</f>
        <v>2.0952634587795085E-2</v>
      </c>
      <c r="U459" s="1">
        <f>(Table2[[#This Row],[Close Price]]-Table2[[#This Row],[200D EMA]])/Table2[[#This Row],[200D EMA]]</f>
        <v>-4.5152921968806331E-3</v>
      </c>
      <c r="V459">
        <v>0.79804286518939005</v>
      </c>
      <c r="W459">
        <v>585</v>
      </c>
      <c r="X459">
        <v>601.70000000000005</v>
      </c>
      <c r="Y459">
        <v>570.1</v>
      </c>
      <c r="Z459">
        <v>616</v>
      </c>
      <c r="AA459">
        <v>570.1</v>
      </c>
      <c r="AB459">
        <v>616</v>
      </c>
      <c r="AC459" s="1">
        <f>(Table2[[#This Row],[Close Price]]/Table2[[#This Row],[Day Low]])-1</f>
        <v>9.7435897435897978E-3</v>
      </c>
      <c r="AD459" s="1">
        <f>(Table2[[#This Row],[Day High]]/Table2[[#This Row],[Close Price]])-1</f>
        <v>1.862197392923659E-2</v>
      </c>
      <c r="AE459" s="1">
        <f>(Table2[[#This Row],[Close Price]]/Table2[[#This Row],[Current Week Low]])-1</f>
        <v>3.6134011576916425E-2</v>
      </c>
      <c r="AF459" s="1">
        <f>(Table2[[#This Row],[Current Week High]]/Table2[[#This Row],[Close Price]])-1</f>
        <v>4.2830540037243958E-2</v>
      </c>
      <c r="AG459" s="1">
        <f>(Table2[[#This Row],[Close Price]]/Table2[[#This Row],[Current Month Low]])-1</f>
        <v>3.6134011576916425E-2</v>
      </c>
      <c r="AH459" s="1">
        <f>(Table2[[#This Row],[Current Month High]]/Table2[[#This Row],[Close Price]])-1</f>
        <v>4.2830540037243958E-2</v>
      </c>
      <c r="AI459">
        <v>33.993566954460803</v>
      </c>
      <c r="AJ459">
        <v>31.266666666666602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-0.09</v>
      </c>
      <c r="AM459" t="s">
        <v>3218</v>
      </c>
      <c r="AN459">
        <v>10.57</v>
      </c>
      <c r="AO459" t="s">
        <v>3219</v>
      </c>
      <c r="AP459">
        <v>6.9667890053872999E-2</v>
      </c>
      <c r="AQ459">
        <f>(Table2[[#This Row],[Sharpe Ratio]]-AVERAGE(Table2[Sharpe Ratio]))/_xlfn.STDEV.P(Table2[Sharpe Ratio])</f>
        <v>0.1227177371479535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699</v>
      </c>
      <c r="AT459">
        <f>_xlfn.RANK.AVG(Table2[[#This Row],[6M Return vs Nifty Z-Score]],Table2[6M Return vs Nifty Z-Score])</f>
        <v>278</v>
      </c>
      <c r="AU459">
        <f>_xlfn.RANK.AVG(Table2[[#This Row],[Sharpe Ratio Z-Score]],Table2[Sharpe Ratio Z-Score])</f>
        <v>321</v>
      </c>
      <c r="AV459">
        <f>(Table2[[#This Row],[Rank 1Y]]+Table2[[#This Row],[Rank 6M]]+Table2[[#This Row],[Rank Sharpe]])/3</f>
        <v>432.66666666666669</v>
      </c>
    </row>
    <row r="460" spans="1:48" x14ac:dyDescent="0.3">
      <c r="A460" t="s">
        <v>1140</v>
      </c>
      <c r="B460" t="s">
        <v>1141</v>
      </c>
      <c r="C460" t="s">
        <v>3173</v>
      </c>
      <c r="D460" t="s">
        <v>575</v>
      </c>
      <c r="E460">
        <v>11240.205461875001</v>
      </c>
      <c r="F460">
        <v>844.15</v>
      </c>
      <c r="G460">
        <v>-17.130417389407199</v>
      </c>
      <c r="H460">
        <f>(Table2[[#This Row],[1Y Return vs Nifty]]-AVERAGE(Table2[1Y Return vs Nifty]))/_xlfn.STDEV.P(Table2[1Y Return vs Nifty])</f>
        <v>-0.70755705262380397</v>
      </c>
      <c r="I460">
        <v>-6.91051692138549</v>
      </c>
      <c r="J460">
        <f>(Table2[[#This Row],[1M Return vs Nifty]]-AVERAGE(Table2[1M Return vs Nifty]))/_xlfn.STDEV.P(Table2[1M Return vs Nifty])</f>
        <v>-0.63240096820275238</v>
      </c>
      <c r="K460">
        <v>8.9713724619626891</v>
      </c>
      <c r="L460">
        <f>(Table2[[#This Row],[6M Return vs Nifty]]-AVERAGE(Table2[6M Return vs Nifty]))/_xlfn.STDEV.P(Table2[6M Return vs Nifty])</f>
        <v>-4.2565008573951971E-2</v>
      </c>
      <c r="M460">
        <v>0.73964056411878698</v>
      </c>
      <c r="N460">
        <f>(Table2[[#This Row],[1W Return vs Nifty]]-AVERAGE(Table2[1W Return vs Nifty]))/_xlfn.STDEV.P(Table2[1W Return vs Nifty])</f>
        <v>-0.44905714739359137</v>
      </c>
      <c r="O460">
        <v>836.14</v>
      </c>
      <c r="P460">
        <v>846.588230926444</v>
      </c>
      <c r="Q460">
        <v>823.80825826122202</v>
      </c>
      <c r="R460">
        <v>58.354464773858197</v>
      </c>
      <c r="S460" s="1">
        <f>(Table2[[#This Row],[Close Price]]-Table2[[#This Row],[20D EMA]])/Table2[[#This Row],[20D EMA]]</f>
        <v>9.5797354510010185E-3</v>
      </c>
      <c r="T460" s="1">
        <f>(Table2[[#This Row],[Close Price]]-Table2[[#This Row],[50D EMA]])/Table2[[#This Row],[50D EMA]]</f>
        <v>-2.8800671180791164E-3</v>
      </c>
      <c r="U460" s="1">
        <f>(Table2[[#This Row],[Close Price]]-Table2[[#This Row],[200D EMA]])/Table2[[#This Row],[200D EMA]]</f>
        <v>2.4692325592501861E-2</v>
      </c>
      <c r="V460">
        <v>1.27319458919646</v>
      </c>
      <c r="W460">
        <v>828.3</v>
      </c>
      <c r="X460">
        <v>847.7</v>
      </c>
      <c r="Y460">
        <v>813.5</v>
      </c>
      <c r="Z460">
        <v>847.7</v>
      </c>
      <c r="AA460">
        <v>813.5</v>
      </c>
      <c r="AB460">
        <v>847.7</v>
      </c>
      <c r="AC460" s="1">
        <f>(Table2[[#This Row],[Close Price]]/Table2[[#This Row],[Day Low]])-1</f>
        <v>1.9135578896535055E-2</v>
      </c>
      <c r="AD460" s="1">
        <f>(Table2[[#This Row],[Day High]]/Table2[[#This Row],[Close Price]])-1</f>
        <v>4.2054137297873329E-3</v>
      </c>
      <c r="AE460" s="1">
        <f>(Table2[[#This Row],[Close Price]]/Table2[[#This Row],[Current Week Low]])-1</f>
        <v>3.76767055931162E-2</v>
      </c>
      <c r="AF460" s="1">
        <f>(Table2[[#This Row],[Current Week High]]/Table2[[#This Row],[Close Price]])-1</f>
        <v>4.2054137297873329E-3</v>
      </c>
      <c r="AG460" s="1">
        <f>(Table2[[#This Row],[Close Price]]/Table2[[#This Row],[Current Month Low]])-1</f>
        <v>3.76767055931162E-2</v>
      </c>
      <c r="AH460" s="1">
        <f>(Table2[[#This Row],[Current Month High]]/Table2[[#This Row],[Close Price]])-1</f>
        <v>4.2054137297873329E-3</v>
      </c>
      <c r="AI460">
        <v>12.7465497838062</v>
      </c>
      <c r="AJ460">
        <v>24.139705882352899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-0.11</v>
      </c>
      <c r="AM460" t="s">
        <v>3218</v>
      </c>
      <c r="AN460">
        <v>2.58</v>
      </c>
      <c r="AO460" t="s">
        <v>3219</v>
      </c>
      <c r="AP460">
        <v>2.5358672361993E-2</v>
      </c>
      <c r="AQ460">
        <f>(Table2[[#This Row],[Sharpe Ratio]]-AVERAGE(Table2[Sharpe Ratio]))/_xlfn.STDEV.P(Table2[Sharpe Ratio])</f>
        <v>-0.39158815254356472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566</v>
      </c>
      <c r="AT460">
        <f>_xlfn.RANK.AVG(Table2[[#This Row],[6M Return vs Nifty Z-Score]],Table2[6M Return vs Nifty Z-Score])</f>
        <v>292</v>
      </c>
      <c r="AU460">
        <f>_xlfn.RANK.AVG(Table2[[#This Row],[Sharpe Ratio Z-Score]],Table2[Sharpe Ratio Z-Score])</f>
        <v>443</v>
      </c>
      <c r="AV460">
        <f>(Table2[[#This Row],[Rank 1Y]]+Table2[[#This Row],[Rank 6M]]+Table2[[#This Row],[Rank Sharpe]])/3</f>
        <v>433.66666666666669</v>
      </c>
    </row>
    <row r="461" spans="1:48" x14ac:dyDescent="0.3">
      <c r="A461" t="s">
        <v>668</v>
      </c>
      <c r="B461" t="s">
        <v>669</v>
      </c>
      <c r="C461" t="s">
        <v>3171</v>
      </c>
      <c r="D461" t="s">
        <v>18</v>
      </c>
      <c r="E461">
        <v>27533.326786670001</v>
      </c>
      <c r="F461">
        <v>157.1</v>
      </c>
      <c r="G461">
        <v>6.2770519466936596</v>
      </c>
      <c r="H461">
        <f>(Table2[[#This Row],[1Y Return vs Nifty]]-AVERAGE(Table2[1Y Return vs Nifty]))/_xlfn.STDEV.P(Table2[1Y Return vs Nifty])</f>
        <v>-0.25054504187894461</v>
      </c>
      <c r="I461">
        <v>0.63139065825534701</v>
      </c>
      <c r="J461">
        <f>(Table2[[#This Row],[1M Return vs Nifty]]-AVERAGE(Table2[1M Return vs Nifty]))/_xlfn.STDEV.P(Table2[1M Return vs Nifty])</f>
        <v>0.18023043204574399</v>
      </c>
      <c r="K461">
        <v>-32.838081747355403</v>
      </c>
      <c r="L461">
        <f>(Table2[[#This Row],[6M Return vs Nifty]]-AVERAGE(Table2[6M Return vs Nifty]))/_xlfn.STDEV.P(Table2[6M Return vs Nifty])</f>
        <v>-1.2802067567227375</v>
      </c>
      <c r="M461">
        <v>0.59821127401787599</v>
      </c>
      <c r="N461">
        <f>(Table2[[#This Row],[1W Return vs Nifty]]-AVERAGE(Table2[1W Return vs Nifty]))/_xlfn.STDEV.P(Table2[1W Return vs Nifty])</f>
        <v>-0.47758277328965237</v>
      </c>
      <c r="O461">
        <v>155.33000000000001</v>
      </c>
      <c r="P461">
        <v>163.86096245006499</v>
      </c>
      <c r="Q461">
        <v>179.459885578826</v>
      </c>
      <c r="R461">
        <v>59.084267411456999</v>
      </c>
      <c r="S461" s="1">
        <f>(Table2[[#This Row],[Close Price]]-Table2[[#This Row],[20D EMA]])/Table2[[#This Row],[20D EMA]]</f>
        <v>1.1395094315328537E-2</v>
      </c>
      <c r="T461" s="1">
        <f>(Table2[[#This Row],[Close Price]]-Table2[[#This Row],[50D EMA]])/Table2[[#This Row],[50D EMA]]</f>
        <v>-4.1260360911924525E-2</v>
      </c>
      <c r="U461" s="1">
        <f>(Table2[[#This Row],[Close Price]]-Table2[[#This Row],[200D EMA]])/Table2[[#This Row],[200D EMA]]</f>
        <v>-0.12459545210734378</v>
      </c>
      <c r="V461">
        <v>1.3576794965765899</v>
      </c>
      <c r="W461">
        <v>156</v>
      </c>
      <c r="X461">
        <v>160.80000000000001</v>
      </c>
      <c r="Y461">
        <v>152.1</v>
      </c>
      <c r="Z461">
        <v>160.80000000000001</v>
      </c>
      <c r="AA461">
        <v>152.1</v>
      </c>
      <c r="AB461">
        <v>160.80000000000001</v>
      </c>
      <c r="AC461" s="1">
        <f>(Table2[[#This Row],[Close Price]]/Table2[[#This Row],[Day Low]])-1</f>
        <v>7.0512820512820262E-3</v>
      </c>
      <c r="AD461" s="1">
        <f>(Table2[[#This Row],[Day High]]/Table2[[#This Row],[Close Price]])-1</f>
        <v>2.3551877784850461E-2</v>
      </c>
      <c r="AE461" s="1">
        <f>(Table2[[#This Row],[Close Price]]/Table2[[#This Row],[Current Week Low]])-1</f>
        <v>3.2873109796186739E-2</v>
      </c>
      <c r="AF461" s="1">
        <f>(Table2[[#This Row],[Current Week High]]/Table2[[#This Row],[Close Price]])-1</f>
        <v>2.3551877784850461E-2</v>
      </c>
      <c r="AG461" s="1">
        <f>(Table2[[#This Row],[Close Price]]/Table2[[#This Row],[Current Month Low]])-1</f>
        <v>3.2873109796186739E-2</v>
      </c>
      <c r="AH461" s="1">
        <f>(Table2[[#This Row],[Current Month High]]/Table2[[#This Row],[Close Price]])-1</f>
        <v>2.3551877784850461E-2</v>
      </c>
      <c r="AI461">
        <v>84.118395926161597</v>
      </c>
      <c r="AJ461">
        <v>32.239057239057203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-0.08</v>
      </c>
      <c r="AM461" t="s">
        <v>3218</v>
      </c>
      <c r="AN461">
        <v>5.25</v>
      </c>
      <c r="AO461" t="s">
        <v>3219</v>
      </c>
      <c r="AP461">
        <v>0.110928916832228</v>
      </c>
      <c r="AQ461">
        <f>(Table2[[#This Row],[Sharpe Ratio]]-AVERAGE(Table2[Sharpe Ratio]))/_xlfn.STDEV.P(Table2[Sharpe Ratio])</f>
        <v>0.60164266952644363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389</v>
      </c>
      <c r="AT461">
        <f>_xlfn.RANK.AVG(Table2[[#This Row],[6M Return vs Nifty Z-Score]],Table2[6M Return vs Nifty Z-Score])</f>
        <v>717</v>
      </c>
      <c r="AU461">
        <f>_xlfn.RANK.AVG(Table2[[#This Row],[Sharpe Ratio Z-Score]],Table2[Sharpe Ratio Z-Score])</f>
        <v>196</v>
      </c>
      <c r="AV461">
        <f>(Table2[[#This Row],[Rank 1Y]]+Table2[[#This Row],[Rank 6M]]+Table2[[#This Row],[Rank Sharpe]])/3</f>
        <v>434</v>
      </c>
    </row>
    <row r="462" spans="1:48" x14ac:dyDescent="0.3">
      <c r="A462" t="s">
        <v>1730</v>
      </c>
      <c r="B462" t="s">
        <v>1731</v>
      </c>
      <c r="C462" t="s">
        <v>3185</v>
      </c>
      <c r="D462" t="s">
        <v>1339</v>
      </c>
      <c r="E462">
        <v>5039.8341231149998</v>
      </c>
      <c r="F462">
        <v>826.05</v>
      </c>
      <c r="G462">
        <v>-31.365137392468899</v>
      </c>
      <c r="H462">
        <f>(Table2[[#This Row],[1Y Return vs Nifty]]-AVERAGE(Table2[1Y Return vs Nifty]))/_xlfn.STDEV.P(Table2[1Y Return vs Nifty])</f>
        <v>-0.98547851083783189</v>
      </c>
      <c r="I462">
        <v>-7.2315278359682003</v>
      </c>
      <c r="J462">
        <f>(Table2[[#This Row],[1M Return vs Nifty]]-AVERAGE(Table2[1M Return vs Nifty]))/_xlfn.STDEV.P(Table2[1M Return vs Nifty])</f>
        <v>-0.6669895051554714</v>
      </c>
      <c r="K462">
        <v>-12.4760058957285</v>
      </c>
      <c r="L462">
        <f>(Table2[[#This Row],[6M Return vs Nifty]]-AVERAGE(Table2[6M Return vs Nifty]))/_xlfn.STDEV.P(Table2[6M Return vs Nifty])</f>
        <v>-0.67744942277674336</v>
      </c>
      <c r="M462">
        <v>-2.3367103228425798</v>
      </c>
      <c r="N462">
        <f>(Table2[[#This Row],[1W Return vs Nifty]]-AVERAGE(Table2[1W Return vs Nifty]))/_xlfn.STDEV.P(Table2[1W Return vs Nifty])</f>
        <v>-1.0695427233578179</v>
      </c>
      <c r="O462">
        <v>843.59</v>
      </c>
      <c r="P462">
        <v>852.11522446563697</v>
      </c>
      <c r="Q462">
        <v>854.45616116464396</v>
      </c>
      <c r="R462">
        <v>76.482126296619001</v>
      </c>
      <c r="S462" s="1">
        <f>(Table2[[#This Row],[Close Price]]-Table2[[#This Row],[20D EMA]])/Table2[[#This Row],[20D EMA]]</f>
        <v>-2.0792090944653299E-2</v>
      </c>
      <c r="T462" s="1">
        <f>(Table2[[#This Row],[Close Price]]-Table2[[#This Row],[50D EMA]])/Table2[[#This Row],[50D EMA]]</f>
        <v>-3.0588849626507455E-2</v>
      </c>
      <c r="U462" s="1">
        <f>(Table2[[#This Row],[Close Price]]-Table2[[#This Row],[200D EMA]])/Table2[[#This Row],[200D EMA]]</f>
        <v>-3.3244726243094477E-2</v>
      </c>
      <c r="V462">
        <v>0.52513998033863896</v>
      </c>
      <c r="W462">
        <v>840.05</v>
      </c>
      <c r="X462">
        <v>947.4</v>
      </c>
      <c r="Y462">
        <v>815.55</v>
      </c>
      <c r="Z462">
        <v>947.4</v>
      </c>
      <c r="AA462">
        <v>815.55</v>
      </c>
      <c r="AB462">
        <v>947.4</v>
      </c>
      <c r="AC462" s="1">
        <f>(Table2[[#This Row],[Close Price]]/Table2[[#This Row],[Day Low]])-1</f>
        <v>-1.6665674662222463E-2</v>
      </c>
      <c r="AD462" s="1">
        <f>(Table2[[#This Row],[Day High]]/Table2[[#This Row],[Close Price]])-1</f>
        <v>0.14690394043944077</v>
      </c>
      <c r="AE462" s="1">
        <f>(Table2[[#This Row],[Close Price]]/Table2[[#This Row],[Current Week Low]])-1</f>
        <v>1.2874747103181816E-2</v>
      </c>
      <c r="AF462" s="1">
        <f>(Table2[[#This Row],[Current Week High]]/Table2[[#This Row],[Close Price]])-1</f>
        <v>0.14690394043944077</v>
      </c>
      <c r="AG462" s="1">
        <f>(Table2[[#This Row],[Close Price]]/Table2[[#This Row],[Current Month Low]])-1</f>
        <v>1.2874747103181816E-2</v>
      </c>
      <c r="AH462" s="1">
        <f>(Table2[[#This Row],[Current Month High]]/Table2[[#This Row],[Close Price]])-1</f>
        <v>0.14690394043944077</v>
      </c>
      <c r="AI462">
        <v>33.8780945463349</v>
      </c>
      <c r="AJ462">
        <v>7.27225504837347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0.03</v>
      </c>
      <c r="AM462" t="s">
        <v>3219</v>
      </c>
      <c r="AN462">
        <v>7.34</v>
      </c>
      <c r="AO462" t="s">
        <v>3219</v>
      </c>
      <c r="AP462">
        <v>0.16924912654618901</v>
      </c>
      <c r="AQ462">
        <f>(Table2[[#This Row],[Sharpe Ratio]]-AVERAGE(Table2[Sharpe Ratio]))/_xlfn.STDEV.P(Table2[Sharpe Ratio])</f>
        <v>1.2785769262427691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657</v>
      </c>
      <c r="AT462">
        <f>_xlfn.RANK.AVG(Table2[[#This Row],[6M Return vs Nifty Z-Score]],Table2[6M Return vs Nifty Z-Score])</f>
        <v>573</v>
      </c>
      <c r="AU462">
        <f>_xlfn.RANK.AVG(Table2[[#This Row],[Sharpe Ratio Z-Score]],Table2[Sharpe Ratio Z-Score])</f>
        <v>72</v>
      </c>
      <c r="AV462">
        <f>(Table2[[#This Row],[Rank 1Y]]+Table2[[#This Row],[Rank 6M]]+Table2[[#This Row],[Rank Sharpe]])/3</f>
        <v>434</v>
      </c>
    </row>
    <row r="463" spans="1:48" x14ac:dyDescent="0.3">
      <c r="A463" t="s">
        <v>1379</v>
      </c>
      <c r="B463" t="s">
        <v>1380</v>
      </c>
      <c r="C463" t="s">
        <v>3180</v>
      </c>
      <c r="D463" t="s">
        <v>69</v>
      </c>
      <c r="E463">
        <v>8392.4021785879995</v>
      </c>
      <c r="F463">
        <v>207.64</v>
      </c>
      <c r="G463">
        <v>-7.3311536728392896</v>
      </c>
      <c r="H463">
        <f>(Table2[[#This Row],[1Y Return vs Nifty]]-AVERAGE(Table2[1Y Return vs Nifty]))/_xlfn.STDEV.P(Table2[1Y Return vs Nifty])</f>
        <v>-0.51623431069796366</v>
      </c>
      <c r="I463">
        <v>-8.1472937206424696</v>
      </c>
      <c r="J463">
        <f>(Table2[[#This Row],[1M Return vs Nifty]]-AVERAGE(Table2[1M Return vs Nifty]))/_xlfn.STDEV.P(Table2[1M Return vs Nifty])</f>
        <v>-0.76566216924002561</v>
      </c>
      <c r="K463">
        <v>-9.7933113922567099</v>
      </c>
      <c r="L463">
        <f>(Table2[[#This Row],[6M Return vs Nifty]]-AVERAGE(Table2[6M Return vs Nifty]))/_xlfn.STDEV.P(Table2[6M Return vs Nifty])</f>
        <v>-0.59803641015037956</v>
      </c>
      <c r="M463">
        <v>11.5280070143943</v>
      </c>
      <c r="N463">
        <f>(Table2[[#This Row],[1W Return vs Nifty]]-AVERAGE(Table2[1W Return vs Nifty]))/_xlfn.STDEV.P(Table2[1W Return vs Nifty])</f>
        <v>1.7269058739197194</v>
      </c>
      <c r="O463">
        <v>189.27</v>
      </c>
      <c r="P463">
        <v>196.56397589201799</v>
      </c>
      <c r="Q463">
        <v>200.73587747113999</v>
      </c>
      <c r="R463">
        <v>76.475228003626697</v>
      </c>
      <c r="S463" s="1">
        <f>(Table2[[#This Row],[Close Price]]-Table2[[#This Row],[20D EMA]])/Table2[[#This Row],[20D EMA]]</f>
        <v>9.7057114175516324E-2</v>
      </c>
      <c r="T463" s="1">
        <f>(Table2[[#This Row],[Close Price]]-Table2[[#This Row],[50D EMA]])/Table2[[#This Row],[50D EMA]]</f>
        <v>5.6348189222966187E-2</v>
      </c>
      <c r="U463" s="1">
        <f>(Table2[[#This Row],[Close Price]]-Table2[[#This Row],[200D EMA]])/Table2[[#This Row],[200D EMA]]</f>
        <v>3.4394063561719868E-2</v>
      </c>
      <c r="V463">
        <v>2.7759245022000498</v>
      </c>
      <c r="W463">
        <v>192.87</v>
      </c>
      <c r="X463">
        <v>222.8</v>
      </c>
      <c r="Y463">
        <v>179.5</v>
      </c>
      <c r="Z463">
        <v>222.8</v>
      </c>
      <c r="AA463">
        <v>179.5</v>
      </c>
      <c r="AB463">
        <v>222.8</v>
      </c>
      <c r="AC463" s="1">
        <f>(Table2[[#This Row],[Close Price]]/Table2[[#This Row],[Day Low]])-1</f>
        <v>7.6580079846528593E-2</v>
      </c>
      <c r="AD463" s="1">
        <f>(Table2[[#This Row],[Day High]]/Table2[[#This Row],[Close Price]])-1</f>
        <v>7.301098054324795E-2</v>
      </c>
      <c r="AE463" s="1">
        <f>(Table2[[#This Row],[Close Price]]/Table2[[#This Row],[Current Week Low]])-1</f>
        <v>0.15676880222841216</v>
      </c>
      <c r="AF463" s="1">
        <f>(Table2[[#This Row],[Current Week High]]/Table2[[#This Row],[Close Price]])-1</f>
        <v>7.301098054324795E-2</v>
      </c>
      <c r="AG463" s="1">
        <f>(Table2[[#This Row],[Close Price]]/Table2[[#This Row],[Current Month Low]])-1</f>
        <v>0.15676880222841216</v>
      </c>
      <c r="AH463" s="1">
        <f>(Table2[[#This Row],[Current Month High]]/Table2[[#This Row],[Close Price]])-1</f>
        <v>7.301098054324795E-2</v>
      </c>
      <c r="AI463">
        <v>23.2903101521864</v>
      </c>
      <c r="AJ463">
        <v>27.975346687211001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0.05</v>
      </c>
      <c r="AM463" t="s">
        <v>3219</v>
      </c>
      <c r="AN463">
        <v>13.75</v>
      </c>
      <c r="AO463" t="s">
        <v>3219</v>
      </c>
      <c r="AP463">
        <v>8.7329472007335998E-2</v>
      </c>
      <c r="AQ463">
        <f>(Table2[[#This Row],[Sharpe Ratio]]-AVERAGE(Table2[Sharpe Ratio]))/_xlfn.STDEV.P(Table2[Sharpe Ratio])</f>
        <v>0.32771922652428392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497</v>
      </c>
      <c r="AT463">
        <f>_xlfn.RANK.AVG(Table2[[#This Row],[6M Return vs Nifty Z-Score]],Table2[6M Return vs Nifty Z-Score])</f>
        <v>545</v>
      </c>
      <c r="AU463">
        <f>_xlfn.RANK.AVG(Table2[[#This Row],[Sharpe Ratio Z-Score]],Table2[Sharpe Ratio Z-Score])</f>
        <v>263</v>
      </c>
      <c r="AV463">
        <f>(Table2[[#This Row],[Rank 1Y]]+Table2[[#This Row],[Rank 6M]]+Table2[[#This Row],[Rank Sharpe]])/3</f>
        <v>435</v>
      </c>
    </row>
    <row r="464" spans="1:48" x14ac:dyDescent="0.3">
      <c r="A464" t="s">
        <v>121</v>
      </c>
      <c r="B464" t="s">
        <v>122</v>
      </c>
      <c r="C464" t="s">
        <v>3173</v>
      </c>
      <c r="D464" t="s">
        <v>54</v>
      </c>
      <c r="E464">
        <v>219315.37016975999</v>
      </c>
      <c r="F464">
        <v>345.2</v>
      </c>
      <c r="G464">
        <v>29.6382867480649</v>
      </c>
      <c r="H464">
        <f>(Table2[[#This Row],[1Y Return vs Nifty]]-AVERAGE(Table2[1Y Return vs Nifty]))/_xlfn.STDEV.P(Table2[1Y Return vs Nifty])</f>
        <v>0.20556427676454997</v>
      </c>
      <c r="I464">
        <v>3.4530093747039601</v>
      </c>
      <c r="J464">
        <f>(Table2[[#This Row],[1M Return vs Nifty]]-AVERAGE(Table2[1M Return vs Nifty]))/_xlfn.STDEV.P(Table2[1M Return vs Nifty])</f>
        <v>0.48425642869209862</v>
      </c>
      <c r="K464">
        <v>-8.1234145923664496</v>
      </c>
      <c r="L464">
        <f>(Table2[[#This Row],[6M Return vs Nifty]]-AVERAGE(Table2[6M Return vs Nifty]))/_xlfn.STDEV.P(Table2[6M Return vs Nifty])</f>
        <v>-0.54860419359244061</v>
      </c>
      <c r="M464">
        <v>3.8011392698106099</v>
      </c>
      <c r="N464">
        <f>(Table2[[#This Row],[1W Return vs Nifty]]-AVERAGE(Table2[1W Return vs Nifty]))/_xlfn.STDEV.P(Table2[1W Return vs Nifty])</f>
        <v>0.16843281311973943</v>
      </c>
      <c r="O464">
        <v>326.3</v>
      </c>
      <c r="P464">
        <v>328.10857494806902</v>
      </c>
      <c r="Q464">
        <v>317.521133352574</v>
      </c>
      <c r="R464">
        <v>77.7417005065344</v>
      </c>
      <c r="S464" s="1">
        <f>(Table2[[#This Row],[Close Price]]-Table2[[#This Row],[20D EMA]])/Table2[[#This Row],[20D EMA]]</f>
        <v>5.7922157523751079E-2</v>
      </c>
      <c r="T464" s="1">
        <f>(Table2[[#This Row],[Close Price]]-Table2[[#This Row],[50D EMA]])/Table2[[#This Row],[50D EMA]]</f>
        <v>5.2090760062080341E-2</v>
      </c>
      <c r="U464" s="1">
        <f>(Table2[[#This Row],[Close Price]]-Table2[[#This Row],[200D EMA]])/Table2[[#This Row],[200D EMA]]</f>
        <v>8.7171730445707071E-2</v>
      </c>
      <c r="V464">
        <v>0.84133544294290397</v>
      </c>
      <c r="W464">
        <v>340.65</v>
      </c>
      <c r="X464">
        <v>347.35</v>
      </c>
      <c r="Y464">
        <v>325.10000000000002</v>
      </c>
      <c r="Z464">
        <v>347.35</v>
      </c>
      <c r="AA464">
        <v>325.10000000000002</v>
      </c>
      <c r="AB464">
        <v>347.35</v>
      </c>
      <c r="AC464" s="1">
        <f>(Table2[[#This Row],[Close Price]]/Table2[[#This Row],[Day Low]])-1</f>
        <v>1.3356817848231284E-2</v>
      </c>
      <c r="AD464" s="1">
        <f>(Table2[[#This Row],[Day High]]/Table2[[#This Row],[Close Price]])-1</f>
        <v>6.2282734646583737E-3</v>
      </c>
      <c r="AE464" s="1">
        <f>(Table2[[#This Row],[Close Price]]/Table2[[#This Row],[Current Week Low]])-1</f>
        <v>6.1827130113811135E-2</v>
      </c>
      <c r="AF464" s="1">
        <f>(Table2[[#This Row],[Current Week High]]/Table2[[#This Row],[Close Price]])-1</f>
        <v>6.2282734646583737E-3</v>
      </c>
      <c r="AG464" s="1">
        <f>(Table2[[#This Row],[Close Price]]/Table2[[#This Row],[Current Month Low]])-1</f>
        <v>6.1827130113811135E-2</v>
      </c>
      <c r="AH464" s="1">
        <f>(Table2[[#This Row],[Current Month High]]/Table2[[#This Row],[Close Price]])-1</f>
        <v>6.2282734646583737E-3</v>
      </c>
      <c r="AI464">
        <v>14.3395133256083</v>
      </c>
      <c r="AJ464">
        <v>51.469942957437397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-0.04</v>
      </c>
      <c r="AM464" t="s">
        <v>3218</v>
      </c>
      <c r="AN464">
        <v>8.43</v>
      </c>
      <c r="AO464" t="s">
        <v>3219</v>
      </c>
      <c r="AQ464">
        <f>(Table2[[#This Row],[Sharpe Ratio]]-AVERAGE(Table2[Sharpe Ratio]))/_xlfn.STDEV.P(Table2[Sharpe Ratio])</f>
        <v>-0.68593129895665506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243</v>
      </c>
      <c r="AT464">
        <f>_xlfn.RANK.AVG(Table2[[#This Row],[6M Return vs Nifty Z-Score]],Table2[6M Return vs Nifty Z-Score])</f>
        <v>523</v>
      </c>
      <c r="AU464">
        <f>_xlfn.RANK.AVG(Table2[[#This Row],[Sharpe Ratio Z-Score]],Table2[Sharpe Ratio Z-Score])</f>
        <v>539.5</v>
      </c>
      <c r="AV464">
        <f>(Table2[[#This Row],[Rank 1Y]]+Table2[[#This Row],[Rank 6M]]+Table2[[#This Row],[Rank Sharpe]])/3</f>
        <v>435.16666666666669</v>
      </c>
    </row>
    <row r="465" spans="1:48" x14ac:dyDescent="0.3">
      <c r="A465" t="s">
        <v>1103</v>
      </c>
      <c r="B465" t="s">
        <v>1104</v>
      </c>
      <c r="C465" t="s">
        <v>3181</v>
      </c>
      <c r="D465" t="s">
        <v>238</v>
      </c>
      <c r="E465">
        <v>11884.69738302</v>
      </c>
      <c r="F465">
        <v>608.29999999999995</v>
      </c>
      <c r="G465">
        <v>-9.9439137557598301</v>
      </c>
      <c r="H465">
        <f>(Table2[[#This Row],[1Y Return vs Nifty]]-AVERAGE(Table2[1Y Return vs Nifty]))/_xlfn.STDEV.P(Table2[1Y Return vs Nifty])</f>
        <v>-0.56724634971611776</v>
      </c>
      <c r="I465">
        <v>5.45599284205794</v>
      </c>
      <c r="J465">
        <f>(Table2[[#This Row],[1M Return vs Nifty]]-AVERAGE(Table2[1M Return vs Nifty]))/_xlfn.STDEV.P(Table2[1M Return vs Nifty])</f>
        <v>0.70007546950669941</v>
      </c>
      <c r="K465">
        <v>4.2519188249038997</v>
      </c>
      <c r="L465">
        <f>(Table2[[#This Row],[6M Return vs Nifty]]-AVERAGE(Table2[6M Return vs Nifty]))/_xlfn.STDEV.P(Table2[6M Return vs Nifty])</f>
        <v>-0.18227008150874285</v>
      </c>
      <c r="M465">
        <v>17.116006960154099</v>
      </c>
      <c r="N465">
        <f>(Table2[[#This Row],[1W Return vs Nifty]]-AVERAGE(Table2[1W Return vs Nifty]))/_xlfn.STDEV.P(Table2[1W Return vs Nifty])</f>
        <v>2.853979310024922</v>
      </c>
      <c r="O465">
        <v>518.87</v>
      </c>
      <c r="P465">
        <v>526.005595120821</v>
      </c>
      <c r="Q465">
        <v>540.13403574470203</v>
      </c>
      <c r="R465">
        <v>88.397880703869504</v>
      </c>
      <c r="S465" s="1">
        <f>(Table2[[#This Row],[Close Price]]-Table2[[#This Row],[20D EMA]])/Table2[[#This Row],[20D EMA]]</f>
        <v>0.17235531057875758</v>
      </c>
      <c r="T465" s="1">
        <f>(Table2[[#This Row],[Close Price]]-Table2[[#This Row],[50D EMA]])/Table2[[#This Row],[50D EMA]]</f>
        <v>0.15645157702224882</v>
      </c>
      <c r="U465" s="1">
        <f>(Table2[[#This Row],[Close Price]]-Table2[[#This Row],[200D EMA]])/Table2[[#This Row],[200D EMA]]</f>
        <v>0.12620194200744095</v>
      </c>
      <c r="V465">
        <v>1.69521039115032</v>
      </c>
      <c r="W465">
        <v>571.20000000000005</v>
      </c>
      <c r="X465">
        <v>614.4</v>
      </c>
      <c r="Y465">
        <v>514.95000000000005</v>
      </c>
      <c r="Z465">
        <v>614.4</v>
      </c>
      <c r="AA465">
        <v>514.95000000000005</v>
      </c>
      <c r="AB465">
        <v>614.4</v>
      </c>
      <c r="AC465" s="1">
        <f>(Table2[[#This Row],[Close Price]]/Table2[[#This Row],[Day Low]])-1</f>
        <v>6.4950980392156632E-2</v>
      </c>
      <c r="AD465" s="1">
        <f>(Table2[[#This Row],[Day High]]/Table2[[#This Row],[Close Price]])-1</f>
        <v>1.0027946736807625E-2</v>
      </c>
      <c r="AE465" s="1">
        <f>(Table2[[#This Row],[Close Price]]/Table2[[#This Row],[Current Week Low]])-1</f>
        <v>0.18127973589668889</v>
      </c>
      <c r="AF465" s="1">
        <f>(Table2[[#This Row],[Current Week High]]/Table2[[#This Row],[Close Price]])-1</f>
        <v>1.0027946736807625E-2</v>
      </c>
      <c r="AG465" s="1">
        <f>(Table2[[#This Row],[Close Price]]/Table2[[#This Row],[Current Month Low]])-1</f>
        <v>0.18127973589668889</v>
      </c>
      <c r="AH465" s="1">
        <f>(Table2[[#This Row],[Current Month High]]/Table2[[#This Row],[Close Price]])-1</f>
        <v>1.0027946736807625E-2</v>
      </c>
      <c r="AI465">
        <v>16.620088771987501</v>
      </c>
      <c r="AJ465">
        <v>32.224758178458799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0.22</v>
      </c>
      <c r="AM465" t="s">
        <v>3219</v>
      </c>
      <c r="AN465">
        <v>25.51</v>
      </c>
      <c r="AO465" t="s">
        <v>3219</v>
      </c>
      <c r="AP465">
        <v>2.8140404800278001E-2</v>
      </c>
      <c r="AQ465">
        <f>(Table2[[#This Row],[Sharpe Ratio]]-AVERAGE(Table2[Sharpe Ratio]))/_xlfn.STDEV.P(Table2[Sharpe Ratio])</f>
        <v>-0.35930003167208968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516</v>
      </c>
      <c r="AT465">
        <f>_xlfn.RANK.AVG(Table2[[#This Row],[6M Return vs Nifty Z-Score]],Table2[6M Return vs Nifty Z-Score])</f>
        <v>354</v>
      </c>
      <c r="AU465">
        <f>_xlfn.RANK.AVG(Table2[[#This Row],[Sharpe Ratio Z-Score]],Table2[Sharpe Ratio Z-Score])</f>
        <v>436</v>
      </c>
      <c r="AV465">
        <f>(Table2[[#This Row],[Rank 1Y]]+Table2[[#This Row],[Rank 6M]]+Table2[[#This Row],[Rank Sharpe]])/3</f>
        <v>435.33333333333331</v>
      </c>
    </row>
    <row r="466" spans="1:48" x14ac:dyDescent="0.3">
      <c r="A466" t="s">
        <v>1720</v>
      </c>
      <c r="B466" t="s">
        <v>1721</v>
      </c>
      <c r="C466" t="s">
        <v>3184</v>
      </c>
      <c r="D466" t="s">
        <v>131</v>
      </c>
      <c r="E466">
        <v>5112.33</v>
      </c>
      <c r="F466">
        <v>179.38</v>
      </c>
      <c r="G466">
        <v>11.970891766723399</v>
      </c>
      <c r="H466">
        <f>(Table2[[#This Row],[1Y Return vs Nifty]]-AVERAGE(Table2[1Y Return vs Nifty]))/_xlfn.STDEV.P(Table2[1Y Return vs Nifty])</f>
        <v>-0.13937739929240955</v>
      </c>
      <c r="I466">
        <v>-3.6587617381245199</v>
      </c>
      <c r="J466">
        <f>(Table2[[#This Row],[1M Return vs Nifty]]-AVERAGE(Table2[1M Return vs Nifty]))/_xlfn.STDEV.P(Table2[1M Return vs Nifty])</f>
        <v>-0.28202828862073753</v>
      </c>
      <c r="K466">
        <v>-6.5017945194205096</v>
      </c>
      <c r="L466">
        <f>(Table2[[#This Row],[6M Return vs Nifty]]-AVERAGE(Table2[6M Return vs Nifty]))/_xlfn.STDEV.P(Table2[6M Return vs Nifty])</f>
        <v>-0.50060106272481308</v>
      </c>
      <c r="M466">
        <v>5.0527482362026603</v>
      </c>
      <c r="N466">
        <f>(Table2[[#This Row],[1W Return vs Nifty]]-AVERAGE(Table2[1W Return vs Nifty]))/_xlfn.STDEV.P(Table2[1W Return vs Nifty])</f>
        <v>0.42087648386135801</v>
      </c>
      <c r="O466">
        <v>172.95</v>
      </c>
      <c r="P466">
        <v>179.39287492483501</v>
      </c>
      <c r="Q466">
        <v>185.047012752683</v>
      </c>
      <c r="R466">
        <v>70.5102717634025</v>
      </c>
      <c r="S466" s="1">
        <f>(Table2[[#This Row],[Close Price]]-Table2[[#This Row],[20D EMA]])/Table2[[#This Row],[20D EMA]]</f>
        <v>3.7178375252963324E-2</v>
      </c>
      <c r="T466" s="1">
        <f>(Table2[[#This Row],[Close Price]]-Table2[[#This Row],[50D EMA]])/Table2[[#This Row],[50D EMA]]</f>
        <v>-7.1769432539681735E-5</v>
      </c>
      <c r="U466" s="1">
        <f>(Table2[[#This Row],[Close Price]]-Table2[[#This Row],[200D EMA]])/Table2[[#This Row],[200D EMA]]</f>
        <v>-3.0624718920791338E-2</v>
      </c>
      <c r="V466">
        <v>1.1413068999537701</v>
      </c>
      <c r="W466">
        <v>177.5</v>
      </c>
      <c r="X466">
        <v>181</v>
      </c>
      <c r="Y466">
        <v>171.41</v>
      </c>
      <c r="Z466">
        <v>182.49</v>
      </c>
      <c r="AA466">
        <v>171.41</v>
      </c>
      <c r="AB466">
        <v>182.49</v>
      </c>
      <c r="AC466" s="1">
        <f>(Table2[[#This Row],[Close Price]]/Table2[[#This Row],[Day Low]])-1</f>
        <v>1.059154929577466E-2</v>
      </c>
      <c r="AD466" s="1">
        <f>(Table2[[#This Row],[Day High]]/Table2[[#This Row],[Close Price]])-1</f>
        <v>9.0311071468391901E-3</v>
      </c>
      <c r="AE466" s="1">
        <f>(Table2[[#This Row],[Close Price]]/Table2[[#This Row],[Current Week Low]])-1</f>
        <v>4.6496703809579376E-2</v>
      </c>
      <c r="AF466" s="1">
        <f>(Table2[[#This Row],[Current Week High]]/Table2[[#This Row],[Close Price]])-1</f>
        <v>1.7337495818931847E-2</v>
      </c>
      <c r="AG466" s="1">
        <f>(Table2[[#This Row],[Close Price]]/Table2[[#This Row],[Current Month Low]])-1</f>
        <v>4.6496703809579376E-2</v>
      </c>
      <c r="AH466" s="1">
        <f>(Table2[[#This Row],[Current Month High]]/Table2[[#This Row],[Close Price]])-1</f>
        <v>1.7337495818931847E-2</v>
      </c>
      <c r="AI466">
        <v>47.703199910803797</v>
      </c>
      <c r="AJ466">
        <v>32.677514792899402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</v>
      </c>
      <c r="AM466" t="s">
        <v>3218</v>
      </c>
      <c r="AN466">
        <v>9.56</v>
      </c>
      <c r="AO466" t="s">
        <v>3219</v>
      </c>
      <c r="AP466">
        <v>2.0022500482963002E-2</v>
      </c>
      <c r="AQ466">
        <f>(Table2[[#This Row],[Sharpe Ratio]]-AVERAGE(Table2[Sharpe Ratio]))/_xlfn.STDEV.P(Table2[Sharpe Ratio])</f>
        <v>-0.45352615932300561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351</v>
      </c>
      <c r="AT466">
        <f>_xlfn.RANK.AVG(Table2[[#This Row],[6M Return vs Nifty Z-Score]],Table2[6M Return vs Nifty Z-Score])</f>
        <v>498</v>
      </c>
      <c r="AU466">
        <f>_xlfn.RANK.AVG(Table2[[#This Row],[Sharpe Ratio Z-Score]],Table2[Sharpe Ratio Z-Score])</f>
        <v>459</v>
      </c>
      <c r="AV466">
        <f>(Table2[[#This Row],[Rank 1Y]]+Table2[[#This Row],[Rank 6M]]+Table2[[#This Row],[Rank Sharpe]])/3</f>
        <v>436</v>
      </c>
    </row>
    <row r="467" spans="1:48" x14ac:dyDescent="0.3">
      <c r="A467" t="s">
        <v>525</v>
      </c>
      <c r="B467" t="s">
        <v>526</v>
      </c>
      <c r="C467" t="s">
        <v>3177</v>
      </c>
      <c r="D467" t="s">
        <v>51</v>
      </c>
      <c r="E467">
        <v>40687.941246119997</v>
      </c>
      <c r="F467">
        <v>2401.8000000000002</v>
      </c>
      <c r="G467">
        <v>24.569263016006602</v>
      </c>
      <c r="H467">
        <f>(Table2[[#This Row],[1Y Return vs Nifty]]-AVERAGE(Table2[1Y Return vs Nifty]))/_xlfn.STDEV.P(Table2[1Y Return vs Nifty])</f>
        <v>0.10659566571830918</v>
      </c>
      <c r="I467">
        <v>-13.0485952197474</v>
      </c>
      <c r="J467">
        <f>(Table2[[#This Row],[1M Return vs Nifty]]-AVERAGE(Table2[1M Return vs Nifty]))/_xlfn.STDEV.P(Table2[1M Return vs Nifty])</f>
        <v>-1.2937714649584664</v>
      </c>
      <c r="K467">
        <v>-9.5788156130250002</v>
      </c>
      <c r="L467">
        <f>(Table2[[#This Row],[6M Return vs Nifty]]-AVERAGE(Table2[6M Return vs Nifty]))/_xlfn.STDEV.P(Table2[6M Return vs Nifty])</f>
        <v>-0.5916869148938807</v>
      </c>
      <c r="M467">
        <v>0.39955788622347999</v>
      </c>
      <c r="N467">
        <f>(Table2[[#This Row],[1W Return vs Nifty]]-AVERAGE(Table2[1W Return vs Nifty]))/_xlfn.STDEV.P(Table2[1W Return vs Nifty])</f>
        <v>-0.51765023187029591</v>
      </c>
      <c r="O467">
        <v>2463.56</v>
      </c>
      <c r="P467">
        <v>2562.7458070849598</v>
      </c>
      <c r="Q467">
        <v>2443.4336893463301</v>
      </c>
      <c r="R467">
        <v>42.125094977717701</v>
      </c>
      <c r="S467" s="1">
        <f>(Table2[[#This Row],[Close Price]]-Table2[[#This Row],[20D EMA]])/Table2[[#This Row],[20D EMA]]</f>
        <v>-2.5069411745603828E-2</v>
      </c>
      <c r="T467" s="1">
        <f>(Table2[[#This Row],[Close Price]]-Table2[[#This Row],[50D EMA]])/Table2[[#This Row],[50D EMA]]</f>
        <v>-6.2802095564846616E-2</v>
      </c>
      <c r="U467" s="1">
        <f>(Table2[[#This Row],[Close Price]]-Table2[[#This Row],[200D EMA]])/Table2[[#This Row],[200D EMA]]</f>
        <v>-1.7039009295753711E-2</v>
      </c>
      <c r="V467">
        <v>1.41852193119515</v>
      </c>
      <c r="W467">
        <v>2380</v>
      </c>
      <c r="X467">
        <v>2434.65</v>
      </c>
      <c r="Y467">
        <v>2380</v>
      </c>
      <c r="Z467">
        <v>2457.75</v>
      </c>
      <c r="AA467">
        <v>2380</v>
      </c>
      <c r="AB467">
        <v>2457.75</v>
      </c>
      <c r="AC467" s="1">
        <f>(Table2[[#This Row],[Close Price]]/Table2[[#This Row],[Day Low]])-1</f>
        <v>9.1596638655462304E-3</v>
      </c>
      <c r="AD467" s="1">
        <f>(Table2[[#This Row],[Day High]]/Table2[[#This Row],[Close Price]])-1</f>
        <v>1.3677242068448558E-2</v>
      </c>
      <c r="AE467" s="1">
        <f>(Table2[[#This Row],[Close Price]]/Table2[[#This Row],[Current Week Low]])-1</f>
        <v>9.1596638655462304E-3</v>
      </c>
      <c r="AF467" s="1">
        <f>(Table2[[#This Row],[Current Week High]]/Table2[[#This Row],[Close Price]])-1</f>
        <v>2.3295028728453682E-2</v>
      </c>
      <c r="AG467" s="1">
        <f>(Table2[[#This Row],[Close Price]]/Table2[[#This Row],[Current Month Low]])-1</f>
        <v>9.1596638655462304E-3</v>
      </c>
      <c r="AH467" s="1">
        <f>(Table2[[#This Row],[Current Month High]]/Table2[[#This Row],[Close Price]])-1</f>
        <v>2.3295028728453682E-2</v>
      </c>
      <c r="AI467">
        <v>28.570238987425999</v>
      </c>
      <c r="AJ467">
        <v>44.569175670388503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-0.14000000000000001</v>
      </c>
      <c r="AM467" t="s">
        <v>3218</v>
      </c>
      <c r="AN467">
        <v>-2.25</v>
      </c>
      <c r="AO467" t="s">
        <v>3218</v>
      </c>
      <c r="AP467">
        <v>8.8554335978089996E-3</v>
      </c>
      <c r="AQ467">
        <f>(Table2[[#This Row],[Sharpe Ratio]]-AVERAGE(Table2[Sharpe Ratio]))/_xlfn.STDEV.P(Table2[Sharpe Ratio])</f>
        <v>-0.5831445224715458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277</v>
      </c>
      <c r="AT467">
        <f>_xlfn.RANK.AVG(Table2[[#This Row],[6M Return vs Nifty Z-Score]],Table2[6M Return vs Nifty Z-Score])</f>
        <v>540</v>
      </c>
      <c r="AU467">
        <f>_xlfn.RANK.AVG(Table2[[#This Row],[Sharpe Ratio Z-Score]],Table2[Sharpe Ratio Z-Score])</f>
        <v>494</v>
      </c>
      <c r="AV467">
        <f>(Table2[[#This Row],[Rank 1Y]]+Table2[[#This Row],[Rank 6M]]+Table2[[#This Row],[Rank Sharpe]])/3</f>
        <v>437</v>
      </c>
    </row>
    <row r="468" spans="1:48" x14ac:dyDescent="0.3">
      <c r="A468" t="s">
        <v>989</v>
      </c>
      <c r="B468" t="s">
        <v>990</v>
      </c>
      <c r="C468" t="s">
        <v>3175</v>
      </c>
      <c r="D468" t="s">
        <v>43</v>
      </c>
      <c r="E468">
        <v>15097.783398060001</v>
      </c>
      <c r="F468">
        <v>411.15</v>
      </c>
      <c r="G468">
        <v>-25.5262829381616</v>
      </c>
      <c r="H468">
        <f>(Table2[[#This Row],[1Y Return vs Nifty]]-AVERAGE(Table2[1Y Return vs Nifty]))/_xlfn.STDEV.P(Table2[1Y Return vs Nifty])</f>
        <v>-0.8714795741610637</v>
      </c>
      <c r="I468">
        <v>-22.588007986899498</v>
      </c>
      <c r="J468">
        <f>(Table2[[#This Row],[1M Return vs Nifty]]-AVERAGE(Table2[1M Return vs Nifty]))/_xlfn.STDEV.P(Table2[1M Return vs Nifty])</f>
        <v>-2.3216316280086695</v>
      </c>
      <c r="K468">
        <v>-7.2774137264539203</v>
      </c>
      <c r="L468">
        <f>(Table2[[#This Row],[6M Return vs Nifty]]-AVERAGE(Table2[6M Return vs Nifty]))/_xlfn.STDEV.P(Table2[6M Return vs Nifty])</f>
        <v>-0.52356091066936394</v>
      </c>
      <c r="M468">
        <v>1.4405987631611199</v>
      </c>
      <c r="N468">
        <f>(Table2[[#This Row],[1W Return vs Nifty]]-AVERAGE(Table2[1W Return vs Nifty]))/_xlfn.STDEV.P(Table2[1W Return vs Nifty])</f>
        <v>-0.30767715927096512</v>
      </c>
      <c r="O468">
        <v>434.18</v>
      </c>
      <c r="P468">
        <v>473.38463997586501</v>
      </c>
      <c r="Q468">
        <v>472.53688788044502</v>
      </c>
      <c r="R468">
        <v>34.105346709067497</v>
      </c>
      <c r="S468" s="1">
        <f>(Table2[[#This Row],[Close Price]]-Table2[[#This Row],[20D EMA]])/Table2[[#This Row],[20D EMA]]</f>
        <v>-5.3042516928462916E-2</v>
      </c>
      <c r="T468" s="1">
        <f>(Table2[[#This Row],[Close Price]]-Table2[[#This Row],[50D EMA]])/Table2[[#This Row],[50D EMA]]</f>
        <v>-0.13146738343482797</v>
      </c>
      <c r="U468" s="1">
        <f>(Table2[[#This Row],[Close Price]]-Table2[[#This Row],[200D EMA]])/Table2[[#This Row],[200D EMA]]</f>
        <v>-0.12990919747195764</v>
      </c>
      <c r="V468">
        <v>0.90434257528963002</v>
      </c>
      <c r="W468">
        <v>408.8</v>
      </c>
      <c r="X468">
        <v>415.75</v>
      </c>
      <c r="Y468">
        <v>408.8</v>
      </c>
      <c r="Z468">
        <v>422.25</v>
      </c>
      <c r="AA468">
        <v>408.8</v>
      </c>
      <c r="AB468">
        <v>422.25</v>
      </c>
      <c r="AC468" s="1">
        <f>(Table2[[#This Row],[Close Price]]/Table2[[#This Row],[Day Low]])-1</f>
        <v>5.7485322896280167E-3</v>
      </c>
      <c r="AD468" s="1">
        <f>(Table2[[#This Row],[Day High]]/Table2[[#This Row],[Close Price]])-1</f>
        <v>1.1188130852487044E-2</v>
      </c>
      <c r="AE468" s="1">
        <f>(Table2[[#This Row],[Close Price]]/Table2[[#This Row],[Current Week Low]])-1</f>
        <v>5.7485322896280167E-3</v>
      </c>
      <c r="AF468" s="1">
        <f>(Table2[[#This Row],[Current Week High]]/Table2[[#This Row],[Close Price]])-1</f>
        <v>2.6997446187522867E-2</v>
      </c>
      <c r="AG468" s="1">
        <f>(Table2[[#This Row],[Close Price]]/Table2[[#This Row],[Current Month Low]])-1</f>
        <v>5.7485322896280167E-3</v>
      </c>
      <c r="AH468" s="1">
        <f>(Table2[[#This Row],[Current Month High]]/Table2[[#This Row],[Close Price]])-1</f>
        <v>2.6997446187522867E-2</v>
      </c>
      <c r="AI468">
        <v>44.922777575094202</v>
      </c>
      <c r="AJ468">
        <v>12.0910577971646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-0.16</v>
      </c>
      <c r="AM468" t="s">
        <v>3218</v>
      </c>
      <c r="AN468">
        <v>-3.71</v>
      </c>
      <c r="AO468" t="s">
        <v>3218</v>
      </c>
      <c r="AP468">
        <v>0.11468658082741701</v>
      </c>
      <c r="AQ468">
        <f>(Table2[[#This Row],[Sharpe Ratio]]-AVERAGE(Table2[Sharpe Ratio]))/_xlfn.STDEV.P(Table2[Sharpe Ratio])</f>
        <v>0.64525862180180127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621</v>
      </c>
      <c r="AT468">
        <f>_xlfn.RANK.AVG(Table2[[#This Row],[6M Return vs Nifty Z-Score]],Table2[6M Return vs Nifty Z-Score])</f>
        <v>512</v>
      </c>
      <c r="AU468">
        <f>_xlfn.RANK.AVG(Table2[[#This Row],[Sharpe Ratio Z-Score]],Table2[Sharpe Ratio Z-Score])</f>
        <v>182</v>
      </c>
      <c r="AV468">
        <f>(Table2[[#This Row],[Rank 1Y]]+Table2[[#This Row],[Rank 6M]]+Table2[[#This Row],[Rank Sharpe]])/3</f>
        <v>438.33333333333331</v>
      </c>
    </row>
    <row r="469" spans="1:48" x14ac:dyDescent="0.3">
      <c r="A469" t="s">
        <v>1550</v>
      </c>
      <c r="B469" t="s">
        <v>1551</v>
      </c>
      <c r="C469" t="s">
        <v>3173</v>
      </c>
      <c r="D469" t="s">
        <v>24</v>
      </c>
      <c r="E469">
        <v>6647.9780683469999</v>
      </c>
      <c r="F469">
        <v>25.41</v>
      </c>
      <c r="G469">
        <v>-16.215331841484701</v>
      </c>
      <c r="H469">
        <f>(Table2[[#This Row],[1Y Return vs Nifty]]-AVERAGE(Table2[1Y Return vs Nifty]))/_xlfn.STDEV.P(Table2[1Y Return vs Nifty])</f>
        <v>-0.68969074335923797</v>
      </c>
      <c r="I469">
        <v>-3.3029562333496099</v>
      </c>
      <c r="J469">
        <f>(Table2[[#This Row],[1M Return vs Nifty]]-AVERAGE(Table2[1M Return vs Nifty]))/_xlfn.STDEV.P(Table2[1M Return vs Nifty])</f>
        <v>-0.24369067674892411</v>
      </c>
      <c r="K469">
        <v>-11.367863099453899</v>
      </c>
      <c r="L469">
        <f>(Table2[[#This Row],[6M Return vs Nifty]]-AVERAGE(Table2[6M Return vs Nifty]))/_xlfn.STDEV.P(Table2[6M Return vs Nifty])</f>
        <v>-0.64464622518623016</v>
      </c>
      <c r="M469">
        <v>4.61103077053696</v>
      </c>
      <c r="N469">
        <f>(Table2[[#This Row],[1W Return vs Nifty]]-AVERAGE(Table2[1W Return vs Nifty]))/_xlfn.STDEV.P(Table2[1W Return vs Nifty])</f>
        <v>0.33178413836244791</v>
      </c>
      <c r="O469">
        <v>23.79</v>
      </c>
      <c r="P469">
        <v>24.0864498661842</v>
      </c>
      <c r="Q469">
        <v>25.1693062548201</v>
      </c>
      <c r="R469">
        <v>75.864877950049902</v>
      </c>
      <c r="S469" s="1">
        <f>(Table2[[#This Row],[Close Price]]-Table2[[#This Row],[20D EMA]])/Table2[[#This Row],[20D EMA]]</f>
        <v>6.8095838587641913E-2</v>
      </c>
      <c r="T469" s="1">
        <f>(Table2[[#This Row],[Close Price]]-Table2[[#This Row],[50D EMA]])/Table2[[#This Row],[50D EMA]]</f>
        <v>5.4949988112360966E-2</v>
      </c>
      <c r="U469" s="1">
        <f>(Table2[[#This Row],[Close Price]]-Table2[[#This Row],[200D EMA]])/Table2[[#This Row],[200D EMA]]</f>
        <v>9.5629868675385418E-3</v>
      </c>
      <c r="V469">
        <v>1.08925872584329</v>
      </c>
      <c r="W469">
        <v>24.36</v>
      </c>
      <c r="X469">
        <v>25.52</v>
      </c>
      <c r="Y469">
        <v>23.83</v>
      </c>
      <c r="Z469">
        <v>25.52</v>
      </c>
      <c r="AA469">
        <v>23.83</v>
      </c>
      <c r="AB469">
        <v>25.52</v>
      </c>
      <c r="AC469" s="1">
        <f>(Table2[[#This Row],[Close Price]]/Table2[[#This Row],[Day Low]])-1</f>
        <v>4.31034482758621E-2</v>
      </c>
      <c r="AD469" s="1">
        <f>(Table2[[#This Row],[Day High]]/Table2[[#This Row],[Close Price]])-1</f>
        <v>4.3290043290042934E-3</v>
      </c>
      <c r="AE469" s="1">
        <f>(Table2[[#This Row],[Close Price]]/Table2[[#This Row],[Current Week Low]])-1</f>
        <v>6.6302979437683707E-2</v>
      </c>
      <c r="AF469" s="1">
        <f>(Table2[[#This Row],[Current Week High]]/Table2[[#This Row],[Close Price]])-1</f>
        <v>4.3290043290042934E-3</v>
      </c>
      <c r="AG469" s="1">
        <f>(Table2[[#This Row],[Close Price]]/Table2[[#This Row],[Current Month Low]])-1</f>
        <v>6.6302979437683707E-2</v>
      </c>
      <c r="AH469" s="1">
        <f>(Table2[[#This Row],[Current Month High]]/Table2[[#This Row],[Close Price]])-1</f>
        <v>4.3290043290042934E-3</v>
      </c>
      <c r="AI469">
        <v>45.146497707144597</v>
      </c>
      <c r="AJ469">
        <v>14.099685675797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-0.02</v>
      </c>
      <c r="AM469" t="s">
        <v>3218</v>
      </c>
      <c r="AN469">
        <v>13.24</v>
      </c>
      <c r="AO469" t="s">
        <v>3219</v>
      </c>
      <c r="AP469">
        <v>0.111903188107531</v>
      </c>
      <c r="AQ469">
        <f>(Table2[[#This Row],[Sharpe Ratio]]-AVERAGE(Table2[Sharpe Ratio]))/_xlfn.STDEV.P(Table2[Sharpe Ratio])</f>
        <v>0.61295122971204641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564</v>
      </c>
      <c r="AT469">
        <f>_xlfn.RANK.AVG(Table2[[#This Row],[6M Return vs Nifty Z-Score]],Table2[6M Return vs Nifty Z-Score])</f>
        <v>564</v>
      </c>
      <c r="AU469">
        <f>_xlfn.RANK.AVG(Table2[[#This Row],[Sharpe Ratio Z-Score]],Table2[Sharpe Ratio Z-Score])</f>
        <v>188</v>
      </c>
      <c r="AV469">
        <f>(Table2[[#This Row],[Rank 1Y]]+Table2[[#This Row],[Rank 6M]]+Table2[[#This Row],[Rank Sharpe]])/3</f>
        <v>438.66666666666669</v>
      </c>
    </row>
    <row r="470" spans="1:48" x14ac:dyDescent="0.3">
      <c r="A470" t="s">
        <v>659</v>
      </c>
      <c r="B470" t="s">
        <v>660</v>
      </c>
      <c r="C470" t="s">
        <v>3174</v>
      </c>
      <c r="D470" t="s">
        <v>661</v>
      </c>
      <c r="E470">
        <v>27798.45911634</v>
      </c>
      <c r="F470">
        <v>289.3</v>
      </c>
      <c r="G470">
        <v>-13.615186737568401</v>
      </c>
      <c r="H470">
        <f>(Table2[[#This Row],[1Y Return vs Nifty]]-AVERAGE(Table2[1Y Return vs Nifty]))/_xlfn.STDEV.P(Table2[1Y Return vs Nifty])</f>
        <v>-0.63892500165915156</v>
      </c>
      <c r="I470">
        <v>25.110342720635</v>
      </c>
      <c r="J470">
        <f>(Table2[[#This Row],[1M Return vs Nifty]]-AVERAGE(Table2[1M Return vs Nifty]))/_xlfn.STDEV.P(Table2[1M Return vs Nifty])</f>
        <v>2.8178078461161928</v>
      </c>
      <c r="K470">
        <v>-6.4877567383643697</v>
      </c>
      <c r="L470">
        <f>(Table2[[#This Row],[6M Return vs Nifty]]-AVERAGE(Table2[6M Return vs Nifty]))/_xlfn.STDEV.P(Table2[6M Return vs Nifty])</f>
        <v>-0.50018551690593027</v>
      </c>
      <c r="M470">
        <v>2.9157089550427799</v>
      </c>
      <c r="N470">
        <f>(Table2[[#This Row],[1W Return vs Nifty]]-AVERAGE(Table2[1W Return vs Nifty]))/_xlfn.STDEV.P(Table2[1W Return vs Nifty])</f>
        <v>-1.0154337378415928E-2</v>
      </c>
      <c r="O470">
        <v>278.10000000000002</v>
      </c>
      <c r="P470">
        <v>270.68772163807603</v>
      </c>
      <c r="Q470">
        <v>272.28131516392398</v>
      </c>
      <c r="R470">
        <v>58.837967726367602</v>
      </c>
      <c r="S470" s="1">
        <f>(Table2[[#This Row],[Close Price]]-Table2[[#This Row],[20D EMA]])/Table2[[#This Row],[20D EMA]]</f>
        <v>4.0273282991729546E-2</v>
      </c>
      <c r="T470" s="1">
        <f>(Table2[[#This Row],[Close Price]]-Table2[[#This Row],[50D EMA]])/Table2[[#This Row],[50D EMA]]</f>
        <v>6.8759226496462947E-2</v>
      </c>
      <c r="U470" s="1">
        <f>(Table2[[#This Row],[Close Price]]-Table2[[#This Row],[200D EMA]])/Table2[[#This Row],[200D EMA]]</f>
        <v>6.2504049629076172E-2</v>
      </c>
      <c r="V470">
        <v>0.83286999427884301</v>
      </c>
      <c r="W470">
        <v>286.14999999999998</v>
      </c>
      <c r="X470">
        <v>294.8</v>
      </c>
      <c r="Y470">
        <v>279.60000000000002</v>
      </c>
      <c r="Z470">
        <v>294.8</v>
      </c>
      <c r="AA470">
        <v>279.60000000000002</v>
      </c>
      <c r="AB470">
        <v>294.8</v>
      </c>
      <c r="AC470" s="1">
        <f>(Table2[[#This Row],[Close Price]]/Table2[[#This Row],[Day Low]])-1</f>
        <v>1.1008212475974277E-2</v>
      </c>
      <c r="AD470" s="1">
        <f>(Table2[[#This Row],[Day High]]/Table2[[#This Row],[Close Price]])-1</f>
        <v>1.9011406844106515E-2</v>
      </c>
      <c r="AE470" s="1">
        <f>(Table2[[#This Row],[Close Price]]/Table2[[#This Row],[Current Week Low]])-1</f>
        <v>3.4692417739627945E-2</v>
      </c>
      <c r="AF470" s="1">
        <f>(Table2[[#This Row],[Current Week High]]/Table2[[#This Row],[Close Price]])-1</f>
        <v>1.9011406844106515E-2</v>
      </c>
      <c r="AG470" s="1">
        <f>(Table2[[#This Row],[Close Price]]/Table2[[#This Row],[Current Month Low]])-1</f>
        <v>3.4692417739627945E-2</v>
      </c>
      <c r="AH470" s="1">
        <f>(Table2[[#This Row],[Current Month High]]/Table2[[#This Row],[Close Price]])-1</f>
        <v>1.9011406844106515E-2</v>
      </c>
      <c r="AI470">
        <v>32.837884548911099</v>
      </c>
      <c r="AJ470">
        <v>37.761904761904702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-0.01</v>
      </c>
      <c r="AM470" t="s">
        <v>3218</v>
      </c>
      <c r="AN470">
        <v>-0.76</v>
      </c>
      <c r="AO470" t="s">
        <v>3218</v>
      </c>
      <c r="AP470">
        <v>8.1756077091533999E-2</v>
      </c>
      <c r="AQ470">
        <f>(Table2[[#This Row],[Sharpe Ratio]]-AVERAGE(Table2[Sharpe Ratio]))/_xlfn.STDEV.P(Table2[Sharpe Ratio])</f>
        <v>0.2630277248438328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542</v>
      </c>
      <c r="AT470">
        <f>_xlfn.RANK.AVG(Table2[[#This Row],[6M Return vs Nifty Z-Score]],Table2[6M Return vs Nifty Z-Score])</f>
        <v>497</v>
      </c>
      <c r="AU470">
        <f>_xlfn.RANK.AVG(Table2[[#This Row],[Sharpe Ratio Z-Score]],Table2[Sharpe Ratio Z-Score])</f>
        <v>280</v>
      </c>
      <c r="AV470">
        <f>(Table2[[#This Row],[Rank 1Y]]+Table2[[#This Row],[Rank 6M]]+Table2[[#This Row],[Rank Sharpe]])/3</f>
        <v>439.66666666666669</v>
      </c>
    </row>
    <row r="471" spans="1:48" x14ac:dyDescent="0.3">
      <c r="A471" t="s">
        <v>382</v>
      </c>
      <c r="B471" t="s">
        <v>383</v>
      </c>
      <c r="C471" t="s">
        <v>3187</v>
      </c>
      <c r="D471" t="s">
        <v>166</v>
      </c>
      <c r="E471">
        <v>63372.315028730001</v>
      </c>
      <c r="F471">
        <v>4177.45</v>
      </c>
      <c r="G471">
        <v>-11.204146424052199</v>
      </c>
      <c r="H471">
        <f>(Table2[[#This Row],[1Y Return vs Nifty]]-AVERAGE(Table2[1Y Return vs Nifty]))/_xlfn.STDEV.P(Table2[1Y Return vs Nifty])</f>
        <v>-0.59185137888321315</v>
      </c>
      <c r="I471">
        <v>-10.007643200223001</v>
      </c>
      <c r="J471">
        <f>(Table2[[#This Row],[1M Return vs Nifty]]-AVERAGE(Table2[1M Return vs Nifty]))/_xlfn.STDEV.P(Table2[1M Return vs Nifty])</f>
        <v>-0.96611257075702262</v>
      </c>
      <c r="K471">
        <v>4.4232706860911897</v>
      </c>
      <c r="L471">
        <f>(Table2[[#This Row],[6M Return vs Nifty]]-AVERAGE(Table2[6M Return vs Nifty]))/_xlfn.STDEV.P(Table2[6M Return vs Nifty])</f>
        <v>-0.17719773074408923</v>
      </c>
      <c r="M471">
        <v>4.2604560813324803E-2</v>
      </c>
      <c r="N471">
        <f>(Table2[[#This Row],[1W Return vs Nifty]]-AVERAGE(Table2[1W Return vs Nifty]))/_xlfn.STDEV.P(Table2[1W Return vs Nifty])</f>
        <v>-0.58964604699274925</v>
      </c>
      <c r="O471">
        <v>4231.09</v>
      </c>
      <c r="P471">
        <v>4342.1305889659097</v>
      </c>
      <c r="Q471">
        <v>4114.27900719229</v>
      </c>
      <c r="R471">
        <v>48.702823542102401</v>
      </c>
      <c r="S471" s="1">
        <f>(Table2[[#This Row],[Close Price]]-Table2[[#This Row],[20D EMA]])/Table2[[#This Row],[20D EMA]]</f>
        <v>-1.2677584263156853E-2</v>
      </c>
      <c r="T471" s="1">
        <f>(Table2[[#This Row],[Close Price]]-Table2[[#This Row],[50D EMA]])/Table2[[#This Row],[50D EMA]]</f>
        <v>-3.7926217462089053E-2</v>
      </c>
      <c r="U471" s="1">
        <f>(Table2[[#This Row],[Close Price]]-Table2[[#This Row],[200D EMA]])/Table2[[#This Row],[200D EMA]]</f>
        <v>1.5354085782048025E-2</v>
      </c>
      <c r="V471">
        <v>0.94958044796443097</v>
      </c>
      <c r="W471">
        <v>4093.55</v>
      </c>
      <c r="X471">
        <v>4267.45</v>
      </c>
      <c r="Y471">
        <v>4032</v>
      </c>
      <c r="Z471">
        <v>4267.45</v>
      </c>
      <c r="AA471">
        <v>4032</v>
      </c>
      <c r="AB471">
        <v>4267.45</v>
      </c>
      <c r="AC471" s="1">
        <f>(Table2[[#This Row],[Close Price]]/Table2[[#This Row],[Day Low]])-1</f>
        <v>2.049565780312923E-2</v>
      </c>
      <c r="AD471" s="1">
        <f>(Table2[[#This Row],[Day High]]/Table2[[#This Row],[Close Price]])-1</f>
        <v>2.1544243497827686E-2</v>
      </c>
      <c r="AE471" s="1">
        <f>(Table2[[#This Row],[Close Price]]/Table2[[#This Row],[Current Week Low]])-1</f>
        <v>3.6073908730158699E-2</v>
      </c>
      <c r="AF471" s="1">
        <f>(Table2[[#This Row],[Current Week High]]/Table2[[#This Row],[Close Price]])-1</f>
        <v>2.1544243497827686E-2</v>
      </c>
      <c r="AG471" s="1">
        <f>(Table2[[#This Row],[Close Price]]/Table2[[#This Row],[Current Month Low]])-1</f>
        <v>3.6073908730158699E-2</v>
      </c>
      <c r="AH471" s="1">
        <f>(Table2[[#This Row],[Current Month High]]/Table2[[#This Row],[Close Price]])-1</f>
        <v>2.1544243497827686E-2</v>
      </c>
      <c r="AI471">
        <v>14.999581084154199</v>
      </c>
      <c r="AJ471">
        <v>29.734472049689401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-0.04</v>
      </c>
      <c r="AM471" t="s">
        <v>3218</v>
      </c>
      <c r="AN471">
        <v>-2.06</v>
      </c>
      <c r="AO471" t="s">
        <v>3218</v>
      </c>
      <c r="AP471">
        <v>2.462318068117E-2</v>
      </c>
      <c r="AQ471">
        <f>(Table2[[#This Row],[Sharpe Ratio]]-AVERAGE(Table2[Sharpe Ratio]))/_xlfn.STDEV.P(Table2[Sharpe Ratio])</f>
        <v>-0.40012515055370346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524</v>
      </c>
      <c r="AT471">
        <f>_xlfn.RANK.AVG(Table2[[#This Row],[6M Return vs Nifty Z-Score]],Table2[6M Return vs Nifty Z-Score])</f>
        <v>353</v>
      </c>
      <c r="AU471">
        <f>_xlfn.RANK.AVG(Table2[[#This Row],[Sharpe Ratio Z-Score]],Table2[Sharpe Ratio Z-Score])</f>
        <v>445</v>
      </c>
      <c r="AV471">
        <f>(Table2[[#This Row],[Rank 1Y]]+Table2[[#This Row],[Rank 6M]]+Table2[[#This Row],[Rank Sharpe]])/3</f>
        <v>440.66666666666669</v>
      </c>
    </row>
    <row r="472" spans="1:48" x14ac:dyDescent="0.3">
      <c r="A472" t="s">
        <v>511</v>
      </c>
      <c r="B472" t="s">
        <v>512</v>
      </c>
      <c r="C472" t="s">
        <v>3185</v>
      </c>
      <c r="D472" t="s">
        <v>513</v>
      </c>
      <c r="E472">
        <v>43406.026080390002</v>
      </c>
      <c r="F472">
        <v>660.15</v>
      </c>
      <c r="G472">
        <v>-1.24832378484583</v>
      </c>
      <c r="H472">
        <f>(Table2[[#This Row],[1Y Return vs Nifty]]-AVERAGE(Table2[1Y Return vs Nifty]))/_xlfn.STDEV.P(Table2[1Y Return vs Nifty])</f>
        <v>-0.39747194992266216</v>
      </c>
      <c r="I472">
        <v>11.797577458120699</v>
      </c>
      <c r="J472">
        <f>(Table2[[#This Row],[1M Return vs Nifty]]-AVERAGE(Table2[1M Return vs Nifty]))/_xlfn.STDEV.P(Table2[1M Return vs Nifty])</f>
        <v>1.3833735253270572</v>
      </c>
      <c r="K472">
        <v>20.691082340018902</v>
      </c>
      <c r="L472">
        <f>(Table2[[#This Row],[6M Return vs Nifty]]-AVERAGE(Table2[6M Return vs Nifty]))/_xlfn.STDEV.P(Table2[6M Return vs Nifty])</f>
        <v>0.30436136240080686</v>
      </c>
      <c r="M472">
        <v>7.4156452413279797E-2</v>
      </c>
      <c r="N472">
        <f>(Table2[[#This Row],[1W Return vs Nifty]]-AVERAGE(Table2[1W Return vs Nifty]))/_xlfn.STDEV.P(Table2[1W Return vs Nifty])</f>
        <v>-0.58328217812618577</v>
      </c>
      <c r="O472">
        <v>632.34</v>
      </c>
      <c r="P472">
        <v>624.89403165370402</v>
      </c>
      <c r="Q472">
        <v>581.96870343243199</v>
      </c>
      <c r="R472">
        <v>72.190013053649494</v>
      </c>
      <c r="S472" s="1">
        <f>(Table2[[#This Row],[Close Price]]-Table2[[#This Row],[20D EMA]])/Table2[[#This Row],[20D EMA]]</f>
        <v>4.397950469684022E-2</v>
      </c>
      <c r="T472" s="1">
        <f>(Table2[[#This Row],[Close Price]]-Table2[[#This Row],[50D EMA]])/Table2[[#This Row],[50D EMA]]</f>
        <v>5.6419115178609466E-2</v>
      </c>
      <c r="U472" s="1">
        <f>(Table2[[#This Row],[Close Price]]-Table2[[#This Row],[200D EMA]])/Table2[[#This Row],[200D EMA]]</f>
        <v>0.13433934867366115</v>
      </c>
      <c r="V472">
        <v>0.64963319604702996</v>
      </c>
      <c r="W472">
        <v>651.70000000000005</v>
      </c>
      <c r="X472">
        <v>664.2</v>
      </c>
      <c r="Y472">
        <v>638.9</v>
      </c>
      <c r="Z472">
        <v>664.2</v>
      </c>
      <c r="AA472">
        <v>638.9</v>
      </c>
      <c r="AB472">
        <v>664.2</v>
      </c>
      <c r="AC472" s="1">
        <f>(Table2[[#This Row],[Close Price]]/Table2[[#This Row],[Day Low]])-1</f>
        <v>1.2966088691115374E-2</v>
      </c>
      <c r="AD472" s="1">
        <f>(Table2[[#This Row],[Day High]]/Table2[[#This Row],[Close Price]])-1</f>
        <v>6.1349693251535609E-3</v>
      </c>
      <c r="AE472" s="1">
        <f>(Table2[[#This Row],[Close Price]]/Table2[[#This Row],[Current Week Low]])-1</f>
        <v>3.3260291125371655E-2</v>
      </c>
      <c r="AF472" s="1">
        <f>(Table2[[#This Row],[Current Week High]]/Table2[[#This Row],[Close Price]])-1</f>
        <v>6.1349693251535609E-3</v>
      </c>
      <c r="AG472" s="1">
        <f>(Table2[[#This Row],[Close Price]]/Table2[[#This Row],[Current Month Low]])-1</f>
        <v>3.3260291125371655E-2</v>
      </c>
      <c r="AH472" s="1">
        <f>(Table2[[#This Row],[Current Month High]]/Table2[[#This Row],[Close Price]])-1</f>
        <v>6.1349693251535609E-3</v>
      </c>
      <c r="AI472">
        <v>8.3768840415057397</v>
      </c>
      <c r="AJ472">
        <v>56.786604916280702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0.1</v>
      </c>
      <c r="AM472" t="s">
        <v>3219</v>
      </c>
      <c r="AN472">
        <v>8.5500000000000007</v>
      </c>
      <c r="AO472" t="s">
        <v>3219</v>
      </c>
      <c r="AP472">
        <v>-6.4087706093282001E-2</v>
      </c>
      <c r="AQ472">
        <f>(Table2[[#This Row],[Sharpe Ratio]]-AVERAGE(Table2[Sharpe Ratio]))/_xlfn.STDEV.P(Table2[Sharpe Ratio])</f>
        <v>-1.4298100315896221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-0.72282927191060597</v>
      </c>
      <c r="AS472">
        <f>_xlfn.RANK.AVG(Table2[[#This Row],[1Y Return vs Nifty Z-Score]],Table2[1Y Return vs Nifty Z-Score])</f>
        <v>445</v>
      </c>
      <c r="AT472">
        <f>_xlfn.RANK.AVG(Table2[[#This Row],[6M Return vs Nifty Z-Score]],Table2[6M Return vs Nifty Z-Score])</f>
        <v>198</v>
      </c>
      <c r="AU472">
        <f>_xlfn.RANK.AVG(Table2[[#This Row],[Sharpe Ratio Z-Score]],Table2[Sharpe Ratio Z-Score])</f>
        <v>683</v>
      </c>
      <c r="AV472">
        <f>(Table2[[#This Row],[Rank 1Y]]+Table2[[#This Row],[Rank 6M]]+Table2[[#This Row],[Rank Sharpe]])/3</f>
        <v>442</v>
      </c>
    </row>
    <row r="473" spans="1:48" x14ac:dyDescent="0.3">
      <c r="A473" t="s">
        <v>1786</v>
      </c>
      <c r="B473" t="s">
        <v>1787</v>
      </c>
      <c r="C473" t="s">
        <v>3176</v>
      </c>
      <c r="D473" t="s">
        <v>46</v>
      </c>
      <c r="E473">
        <v>4574.8663969589998</v>
      </c>
      <c r="F473">
        <v>56.67</v>
      </c>
      <c r="G473">
        <v>-11.9649840966079</v>
      </c>
      <c r="H473">
        <f>(Table2[[#This Row],[1Y Return vs Nifty]]-AVERAGE(Table2[1Y Return vs Nifty]))/_xlfn.STDEV.P(Table2[1Y Return vs Nifty])</f>
        <v>-0.60670612245213251</v>
      </c>
      <c r="I473">
        <v>4.3225762391968097</v>
      </c>
      <c r="J473">
        <f>(Table2[[#This Row],[1M Return vs Nifty]]-AVERAGE(Table2[1M Return vs Nifty]))/_xlfn.STDEV.P(Table2[1M Return vs Nifty])</f>
        <v>0.57795120434939595</v>
      </c>
      <c r="K473">
        <v>-7.9163029033833201</v>
      </c>
      <c r="L473">
        <f>(Table2[[#This Row],[6M Return vs Nifty]]-AVERAGE(Table2[6M Return vs Nifty]))/_xlfn.STDEV.P(Table2[6M Return vs Nifty])</f>
        <v>-0.54247328187252619</v>
      </c>
      <c r="M473">
        <v>5.6207880178865199</v>
      </c>
      <c r="N473">
        <f>(Table2[[#This Row],[1W Return vs Nifty]]-AVERAGE(Table2[1W Return vs Nifty]))/_xlfn.STDEV.P(Table2[1W Return vs Nifty])</f>
        <v>0.53544744928749055</v>
      </c>
      <c r="O473">
        <v>52.89</v>
      </c>
      <c r="P473">
        <v>53.491756309300101</v>
      </c>
      <c r="Q473">
        <v>55.870107884273601</v>
      </c>
      <c r="R473">
        <v>77.583652355817094</v>
      </c>
      <c r="S473" s="1">
        <f>(Table2[[#This Row],[Close Price]]-Table2[[#This Row],[20D EMA]])/Table2[[#This Row],[20D EMA]]</f>
        <v>7.146908678389112E-2</v>
      </c>
      <c r="T473" s="1">
        <f>(Table2[[#This Row],[Close Price]]-Table2[[#This Row],[50D EMA]])/Table2[[#This Row],[50D EMA]]</f>
        <v>5.9415579333807179E-2</v>
      </c>
      <c r="U473" s="1">
        <f>(Table2[[#This Row],[Close Price]]-Table2[[#This Row],[200D EMA]])/Table2[[#This Row],[200D EMA]]</f>
        <v>1.4316996082829393E-2</v>
      </c>
      <c r="V473">
        <v>0.85279660115873102</v>
      </c>
      <c r="W473">
        <v>54.45</v>
      </c>
      <c r="X473">
        <v>57.19</v>
      </c>
      <c r="Y473">
        <v>52.55</v>
      </c>
      <c r="Z473">
        <v>57.19</v>
      </c>
      <c r="AA473">
        <v>52.55</v>
      </c>
      <c r="AB473">
        <v>57.19</v>
      </c>
      <c r="AC473" s="1">
        <f>(Table2[[#This Row],[Close Price]]/Table2[[#This Row],[Day Low]])-1</f>
        <v>4.0771349862258832E-2</v>
      </c>
      <c r="AD473" s="1">
        <f>(Table2[[#This Row],[Day High]]/Table2[[#This Row],[Close Price]])-1</f>
        <v>9.1759308275982665E-3</v>
      </c>
      <c r="AE473" s="1">
        <f>(Table2[[#This Row],[Close Price]]/Table2[[#This Row],[Current Week Low]])-1</f>
        <v>7.8401522359657472E-2</v>
      </c>
      <c r="AF473" s="1">
        <f>(Table2[[#This Row],[Current Week High]]/Table2[[#This Row],[Close Price]])-1</f>
        <v>9.1759308275982665E-3</v>
      </c>
      <c r="AG473" s="1">
        <f>(Table2[[#This Row],[Close Price]]/Table2[[#This Row],[Current Month Low]])-1</f>
        <v>7.8401522359657472E-2</v>
      </c>
      <c r="AH473" s="1">
        <f>(Table2[[#This Row],[Current Month High]]/Table2[[#This Row],[Close Price]])-1</f>
        <v>9.1759308275982665E-3</v>
      </c>
      <c r="AI473">
        <v>39.403564496206101</v>
      </c>
      <c r="AJ473">
        <v>22.529729729729699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0</v>
      </c>
      <c r="AM473" t="s">
        <v>3220</v>
      </c>
      <c r="AN473">
        <v>10.86</v>
      </c>
      <c r="AO473" t="s">
        <v>3219</v>
      </c>
      <c r="AP473">
        <v>8.1973228685305002E-2</v>
      </c>
      <c r="AQ473">
        <f>(Table2[[#This Row],[Sharpe Ratio]]-AVERAGE(Table2[Sharpe Ratio]))/_xlfn.STDEV.P(Table2[Sharpe Ratio])</f>
        <v>0.26554824651968251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533</v>
      </c>
      <c r="AT473">
        <f>_xlfn.RANK.AVG(Table2[[#This Row],[6M Return vs Nifty Z-Score]],Table2[6M Return vs Nifty Z-Score])</f>
        <v>520</v>
      </c>
      <c r="AU473">
        <f>_xlfn.RANK.AVG(Table2[[#This Row],[Sharpe Ratio Z-Score]],Table2[Sharpe Ratio Z-Score])</f>
        <v>279</v>
      </c>
      <c r="AV473">
        <f>(Table2[[#This Row],[Rank 1Y]]+Table2[[#This Row],[Rank 6M]]+Table2[[#This Row],[Rank Sharpe]])/3</f>
        <v>444</v>
      </c>
    </row>
    <row r="474" spans="1:48" x14ac:dyDescent="0.3">
      <c r="A474" t="s">
        <v>1136</v>
      </c>
      <c r="B474" t="s">
        <v>1137</v>
      </c>
      <c r="C474" t="s">
        <v>3183</v>
      </c>
      <c r="D474" t="s">
        <v>128</v>
      </c>
      <c r="E474">
        <v>11341.47</v>
      </c>
      <c r="F474">
        <v>356.65</v>
      </c>
      <c r="G474">
        <v>-35.355361206803998</v>
      </c>
      <c r="H474">
        <f>(Table2[[#This Row],[1Y Return vs Nifty]]-AVERAGE(Table2[1Y Return vs Nifty]))/_xlfn.STDEV.P(Table2[1Y Return vs Nifty])</f>
        <v>-1.0633844212345118</v>
      </c>
      <c r="I474">
        <v>-5.8644440333615604</v>
      </c>
      <c r="J474">
        <f>(Table2[[#This Row],[1M Return vs Nifty]]-AVERAGE(Table2[1M Return vs Nifty]))/_xlfn.STDEV.P(Table2[1M Return vs Nifty])</f>
        <v>-0.51968788245086406</v>
      </c>
      <c r="K474">
        <v>-9.3611693330239394</v>
      </c>
      <c r="L474">
        <f>(Table2[[#This Row],[6M Return vs Nifty]]-AVERAGE(Table2[6M Return vs Nifty]))/_xlfn.STDEV.P(Table2[6M Return vs Nifty])</f>
        <v>-0.58524415864286605</v>
      </c>
      <c r="M474">
        <v>2.55656183022883</v>
      </c>
      <c r="N474">
        <f>(Table2[[#This Row],[1W Return vs Nifty]]-AVERAGE(Table2[1W Return vs Nifty]))/_xlfn.STDEV.P(Table2[1W Return vs Nifty])</f>
        <v>-8.2592631573195852E-2</v>
      </c>
      <c r="O474">
        <v>347.07</v>
      </c>
      <c r="P474">
        <v>351.78654236025199</v>
      </c>
      <c r="Q474">
        <v>363.544840924048</v>
      </c>
      <c r="R474">
        <v>63.982956851574698</v>
      </c>
      <c r="S474" s="1">
        <f>(Table2[[#This Row],[Close Price]]-Table2[[#This Row],[20D EMA]])/Table2[[#This Row],[20D EMA]]</f>
        <v>2.7602500936410476E-2</v>
      </c>
      <c r="T474" s="1">
        <f>(Table2[[#This Row],[Close Price]]-Table2[[#This Row],[50D EMA]])/Table2[[#This Row],[50D EMA]]</f>
        <v>1.3825024707077905E-2</v>
      </c>
      <c r="U474" s="1">
        <f>(Table2[[#This Row],[Close Price]]-Table2[[#This Row],[200D EMA]])/Table2[[#This Row],[200D EMA]]</f>
        <v>-1.8965585941263571E-2</v>
      </c>
      <c r="V474">
        <v>0.64874576318823796</v>
      </c>
      <c r="W474">
        <v>353.8</v>
      </c>
      <c r="X474">
        <v>364.8</v>
      </c>
      <c r="Y474">
        <v>341.6</v>
      </c>
      <c r="Z474">
        <v>364.8</v>
      </c>
      <c r="AA474">
        <v>341.6</v>
      </c>
      <c r="AB474">
        <v>364.8</v>
      </c>
      <c r="AC474" s="1">
        <f>(Table2[[#This Row],[Close Price]]/Table2[[#This Row],[Day Low]])-1</f>
        <v>8.055398530242952E-3</v>
      </c>
      <c r="AD474" s="1">
        <f>(Table2[[#This Row],[Day High]]/Table2[[#This Row],[Close Price]])-1</f>
        <v>2.2851535118463495E-2</v>
      </c>
      <c r="AE474" s="1">
        <f>(Table2[[#This Row],[Close Price]]/Table2[[#This Row],[Current Week Low]])-1</f>
        <v>4.4057377049180113E-2</v>
      </c>
      <c r="AF474" s="1">
        <f>(Table2[[#This Row],[Current Week High]]/Table2[[#This Row],[Close Price]])-1</f>
        <v>2.2851535118463495E-2</v>
      </c>
      <c r="AG474" s="1">
        <f>(Table2[[#This Row],[Close Price]]/Table2[[#This Row],[Current Month Low]])-1</f>
        <v>4.4057377049180113E-2</v>
      </c>
      <c r="AH474" s="1">
        <f>(Table2[[#This Row],[Current Month High]]/Table2[[#This Row],[Close Price]])-1</f>
        <v>2.2851535118463495E-2</v>
      </c>
      <c r="AI474">
        <v>41.875788588251801</v>
      </c>
      <c r="AJ474">
        <v>15.4954663212435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-0.02</v>
      </c>
      <c r="AM474" t="s">
        <v>3218</v>
      </c>
      <c r="AN474">
        <v>7.86</v>
      </c>
      <c r="AO474" t="s">
        <v>3219</v>
      </c>
      <c r="AP474">
        <v>0.146085752329152</v>
      </c>
      <c r="AQ474">
        <f>(Table2[[#This Row],[Sharpe Ratio]]-AVERAGE(Table2[Sharpe Ratio]))/_xlfn.STDEV.P(Table2[Sharpe Ratio])</f>
        <v>1.0097150413908964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681</v>
      </c>
      <c r="AT474">
        <f>_xlfn.RANK.AVG(Table2[[#This Row],[6M Return vs Nifty Z-Score]],Table2[6M Return vs Nifty Z-Score])</f>
        <v>538</v>
      </c>
      <c r="AU474">
        <f>_xlfn.RANK.AVG(Table2[[#This Row],[Sharpe Ratio Z-Score]],Table2[Sharpe Ratio Z-Score])</f>
        <v>116</v>
      </c>
      <c r="AV474">
        <f>(Table2[[#This Row],[Rank 1Y]]+Table2[[#This Row],[Rank 6M]]+Table2[[#This Row],[Rank Sharpe]])/3</f>
        <v>445</v>
      </c>
    </row>
    <row r="475" spans="1:48" x14ac:dyDescent="0.3">
      <c r="A475" t="s">
        <v>172</v>
      </c>
      <c r="B475" t="s">
        <v>173</v>
      </c>
      <c r="C475" t="s">
        <v>3183</v>
      </c>
      <c r="D475" t="s">
        <v>174</v>
      </c>
      <c r="E475">
        <v>148256.52347806399</v>
      </c>
      <c r="F475">
        <v>663.05</v>
      </c>
      <c r="G475">
        <v>10.284759979753099</v>
      </c>
      <c r="H475">
        <f>(Table2[[#This Row],[1Y Return vs Nifty]]-AVERAGE(Table2[1Y Return vs Nifty]))/_xlfn.STDEV.P(Table2[1Y Return vs Nifty])</f>
        <v>-0.17229776617528594</v>
      </c>
      <c r="I475">
        <v>-4.63568644399873</v>
      </c>
      <c r="J475">
        <f>(Table2[[#This Row],[1M Return vs Nifty]]-AVERAGE(Table2[1M Return vs Nifty]))/_xlfn.STDEV.P(Table2[1M Return vs Nifty])</f>
        <v>-0.38729074155969495</v>
      </c>
      <c r="K475">
        <v>-9.6456470177559499</v>
      </c>
      <c r="L475">
        <f>(Table2[[#This Row],[6M Return vs Nifty]]-AVERAGE(Table2[6M Return vs Nifty]))/_xlfn.STDEV.P(Table2[6M Return vs Nifty])</f>
        <v>-0.59366525539477188</v>
      </c>
      <c r="M475">
        <v>-0.93531535091051199</v>
      </c>
      <c r="N475">
        <f>(Table2[[#This Row],[1W Return vs Nifty]]-AVERAGE(Table2[1W Return vs Nifty]))/_xlfn.STDEV.P(Table2[1W Return vs Nifty])</f>
        <v>-0.78688791632716582</v>
      </c>
      <c r="O475">
        <v>663.71</v>
      </c>
      <c r="P475">
        <v>678.09369241587399</v>
      </c>
      <c r="Q475">
        <v>646.18593531409499</v>
      </c>
      <c r="R475">
        <v>52.576676638954503</v>
      </c>
      <c r="S475" s="1">
        <f>(Table2[[#This Row],[Close Price]]-Table2[[#This Row],[20D EMA]])/Table2[[#This Row],[20D EMA]]</f>
        <v>-9.9441020927827184E-4</v>
      </c>
      <c r="T475" s="1">
        <f>(Table2[[#This Row],[Close Price]]-Table2[[#This Row],[50D EMA]])/Table2[[#This Row],[50D EMA]]</f>
        <v>-2.2185271127175974E-2</v>
      </c>
      <c r="U475" s="1">
        <f>(Table2[[#This Row],[Close Price]]-Table2[[#This Row],[200D EMA]])/Table2[[#This Row],[200D EMA]]</f>
        <v>2.6097851662010809E-2</v>
      </c>
      <c r="V475">
        <v>0.68865073177880598</v>
      </c>
      <c r="W475">
        <v>659.65</v>
      </c>
      <c r="X475">
        <v>671.25</v>
      </c>
      <c r="Y475">
        <v>653.04999999999995</v>
      </c>
      <c r="Z475">
        <v>671.25</v>
      </c>
      <c r="AA475">
        <v>653.04999999999995</v>
      </c>
      <c r="AB475">
        <v>671.25</v>
      </c>
      <c r="AC475" s="1">
        <f>(Table2[[#This Row],[Close Price]]/Table2[[#This Row],[Day Low]])-1</f>
        <v>5.154248465095046E-3</v>
      </c>
      <c r="AD475" s="1">
        <f>(Table2[[#This Row],[Day High]]/Table2[[#This Row],[Close Price]])-1</f>
        <v>1.2367091471231495E-2</v>
      </c>
      <c r="AE475" s="1">
        <f>(Table2[[#This Row],[Close Price]]/Table2[[#This Row],[Current Week Low]])-1</f>
        <v>1.5312763188117362E-2</v>
      </c>
      <c r="AF475" s="1">
        <f>(Table2[[#This Row],[Current Week High]]/Table2[[#This Row],[Close Price]])-1</f>
        <v>1.2367091471231495E-2</v>
      </c>
      <c r="AG475" s="1">
        <f>(Table2[[#This Row],[Close Price]]/Table2[[#This Row],[Current Month Low]])-1</f>
        <v>1.5312763188117362E-2</v>
      </c>
      <c r="AH475" s="1">
        <f>(Table2[[#This Row],[Current Month High]]/Table2[[#This Row],[Close Price]])-1</f>
        <v>1.2367091471231495E-2</v>
      </c>
      <c r="AI475">
        <v>16.5296734786215</v>
      </c>
      <c r="AJ475">
        <v>33.585171753802697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0</v>
      </c>
      <c r="AM475" t="s">
        <v>3220</v>
      </c>
      <c r="AN475">
        <v>5.69</v>
      </c>
      <c r="AO475" t="s">
        <v>3219</v>
      </c>
      <c r="AP475">
        <v>3.0005892876390002E-2</v>
      </c>
      <c r="AQ475">
        <f>(Table2[[#This Row],[Sharpe Ratio]]-AVERAGE(Table2[Sharpe Ratio]))/_xlfn.STDEV.P(Table2[Sharpe Ratio])</f>
        <v>-0.33764694108120064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364</v>
      </c>
      <c r="AT475">
        <f>_xlfn.RANK.AVG(Table2[[#This Row],[6M Return vs Nifty Z-Score]],Table2[6M Return vs Nifty Z-Score])</f>
        <v>541</v>
      </c>
      <c r="AU475">
        <f>_xlfn.RANK.AVG(Table2[[#This Row],[Sharpe Ratio Z-Score]],Table2[Sharpe Ratio Z-Score])</f>
        <v>431</v>
      </c>
      <c r="AV475">
        <f>(Table2[[#This Row],[Rank 1Y]]+Table2[[#This Row],[Rank 6M]]+Table2[[#This Row],[Rank Sharpe]])/3</f>
        <v>445.33333333333331</v>
      </c>
    </row>
    <row r="476" spans="1:48" x14ac:dyDescent="0.3">
      <c r="A476" t="s">
        <v>1950</v>
      </c>
      <c r="B476" t="s">
        <v>1951</v>
      </c>
      <c r="C476" t="s">
        <v>3181</v>
      </c>
      <c r="D476" t="s">
        <v>518</v>
      </c>
      <c r="E476">
        <v>3805.517278455</v>
      </c>
      <c r="F476">
        <v>341.65</v>
      </c>
      <c r="G476">
        <v>-24.342145702718199</v>
      </c>
      <c r="H476">
        <f>(Table2[[#This Row],[1Y Return vs Nifty]]-AVERAGE(Table2[1Y Return vs Nifty]))/_xlfn.STDEV.P(Table2[1Y Return vs Nifty])</f>
        <v>-0.84836024711218783</v>
      </c>
      <c r="I476">
        <v>-5.7688829693022496</v>
      </c>
      <c r="J476">
        <f>(Table2[[#This Row],[1M Return vs Nifty]]-AVERAGE(Table2[1M Return vs Nifty]))/_xlfn.STDEV.P(Table2[1M Return vs Nifty])</f>
        <v>-0.50939129362691937</v>
      </c>
      <c r="K476">
        <v>14.664132007934001</v>
      </c>
      <c r="L476">
        <f>(Table2[[#This Row],[6M Return vs Nifty]]-AVERAGE(Table2[6M Return vs Nifty]))/_xlfn.STDEV.P(Table2[6M Return vs Nifty])</f>
        <v>0.12595182594373866</v>
      </c>
      <c r="M476">
        <v>4.2563601437097702</v>
      </c>
      <c r="N476">
        <f>(Table2[[#This Row],[1W Return vs Nifty]]-AVERAGE(Table2[1W Return vs Nifty]))/_xlfn.STDEV.P(Table2[1W Return vs Nifty])</f>
        <v>0.26024873286069389</v>
      </c>
      <c r="O476">
        <v>329.94</v>
      </c>
      <c r="P476">
        <v>329.76848629554098</v>
      </c>
      <c r="Q476">
        <v>330.28703705663298</v>
      </c>
      <c r="R476">
        <v>67.926774034460806</v>
      </c>
      <c r="S476" s="1">
        <f>(Table2[[#This Row],[Close Price]]-Table2[[#This Row],[20D EMA]])/Table2[[#This Row],[20D EMA]]</f>
        <v>3.5491301448748194E-2</v>
      </c>
      <c r="T476" s="1">
        <f>(Table2[[#This Row],[Close Price]]-Table2[[#This Row],[50D EMA]])/Table2[[#This Row],[50D EMA]]</f>
        <v>3.6029863974966651E-2</v>
      </c>
      <c r="U476" s="1">
        <f>(Table2[[#This Row],[Close Price]]-Table2[[#This Row],[200D EMA]])/Table2[[#This Row],[200D EMA]]</f>
        <v>3.440329673434514E-2</v>
      </c>
      <c r="V476">
        <v>1.15232803146415</v>
      </c>
      <c r="W476">
        <v>339.85</v>
      </c>
      <c r="X476">
        <v>353.6</v>
      </c>
      <c r="Y476">
        <v>335.55</v>
      </c>
      <c r="Z476">
        <v>353.6</v>
      </c>
      <c r="AA476">
        <v>335.55</v>
      </c>
      <c r="AB476">
        <v>353.6</v>
      </c>
      <c r="AC476" s="1">
        <f>(Table2[[#This Row],[Close Price]]/Table2[[#This Row],[Day Low]])-1</f>
        <v>5.296454318081345E-3</v>
      </c>
      <c r="AD476" s="1">
        <f>(Table2[[#This Row],[Day High]]/Table2[[#This Row],[Close Price]])-1</f>
        <v>3.4977315966632672E-2</v>
      </c>
      <c r="AE476" s="1">
        <f>(Table2[[#This Row],[Close Price]]/Table2[[#This Row],[Current Week Low]])-1</f>
        <v>1.8179108925644449E-2</v>
      </c>
      <c r="AF476" s="1">
        <f>(Table2[[#This Row],[Current Week High]]/Table2[[#This Row],[Close Price]])-1</f>
        <v>3.4977315966632672E-2</v>
      </c>
      <c r="AG476" s="1">
        <f>(Table2[[#This Row],[Close Price]]/Table2[[#This Row],[Current Month Low]])-1</f>
        <v>1.8179108925644449E-2</v>
      </c>
      <c r="AH476" s="1">
        <f>(Table2[[#This Row],[Current Month High]]/Table2[[#This Row],[Close Price]])-1</f>
        <v>3.4977315966632672E-2</v>
      </c>
      <c r="AI476">
        <v>32.269866822771803</v>
      </c>
      <c r="AJ476">
        <v>45.197620059498497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0.1</v>
      </c>
      <c r="AM476" t="s">
        <v>3219</v>
      </c>
      <c r="AN476">
        <v>12.72</v>
      </c>
      <c r="AO476" t="s">
        <v>3219</v>
      </c>
      <c r="AP476">
        <v>1.1193450185749999E-2</v>
      </c>
      <c r="AQ476">
        <f>(Table2[[#This Row],[Sharpe Ratio]]-AVERAGE(Table2[Sharpe Ratio]))/_xlfn.STDEV.P(Table2[Sharpe Ratio])</f>
        <v>-0.55600669959829552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612</v>
      </c>
      <c r="AT476">
        <f>_xlfn.RANK.AVG(Table2[[#This Row],[6M Return vs Nifty Z-Score]],Table2[6M Return vs Nifty Z-Score])</f>
        <v>236</v>
      </c>
      <c r="AU476">
        <f>_xlfn.RANK.AVG(Table2[[#This Row],[Sharpe Ratio Z-Score]],Table2[Sharpe Ratio Z-Score])</f>
        <v>488</v>
      </c>
      <c r="AV476">
        <f>(Table2[[#This Row],[Rank 1Y]]+Table2[[#This Row],[Rank 6M]]+Table2[[#This Row],[Rank Sharpe]])/3</f>
        <v>445.33333333333331</v>
      </c>
    </row>
    <row r="477" spans="1:48" x14ac:dyDescent="0.3">
      <c r="A477" t="s">
        <v>629</v>
      </c>
      <c r="B477" t="s">
        <v>630</v>
      </c>
      <c r="C477" t="s">
        <v>3191</v>
      </c>
      <c r="D477" t="s">
        <v>631</v>
      </c>
      <c r="E477">
        <v>30328.752355199998</v>
      </c>
      <c r="F477">
        <v>769.6</v>
      </c>
      <c r="G477">
        <v>-3.8147163942851599</v>
      </c>
      <c r="H477">
        <f>(Table2[[#This Row],[1Y Return vs Nifty]]-AVERAGE(Table2[1Y Return vs Nifty]))/_xlfn.STDEV.P(Table2[1Y Return vs Nifty])</f>
        <v>-0.4475787013172573</v>
      </c>
      <c r="I477">
        <v>0.75818040708093104</v>
      </c>
      <c r="J477">
        <f>(Table2[[#This Row],[1M Return vs Nifty]]-AVERAGE(Table2[1M Return vs Nifty]))/_xlfn.STDEV.P(Table2[1M Return vs Nifty])</f>
        <v>0.1938918738013318</v>
      </c>
      <c r="K477">
        <v>-0.60484192256948699</v>
      </c>
      <c r="L477">
        <f>(Table2[[#This Row],[6M Return vs Nifty]]-AVERAGE(Table2[6M Return vs Nifty]))/_xlfn.STDEV.P(Table2[6M Return vs Nifty])</f>
        <v>-0.32603971389259989</v>
      </c>
      <c r="M477">
        <v>2.28105522754996</v>
      </c>
      <c r="N477">
        <f>(Table2[[#This Row],[1W Return vs Nifty]]-AVERAGE(Table2[1W Return vs Nifty]))/_xlfn.STDEV.P(Table2[1W Return vs Nifty])</f>
        <v>-0.13816102390765997</v>
      </c>
      <c r="O477">
        <v>753.31</v>
      </c>
      <c r="P477">
        <v>764.01185150460503</v>
      </c>
      <c r="Q477">
        <v>737.25682819851204</v>
      </c>
      <c r="R477">
        <v>63.621419436381302</v>
      </c>
      <c r="S477" s="1">
        <f>(Table2[[#This Row],[Close Price]]-Table2[[#This Row],[20D EMA]])/Table2[[#This Row],[20D EMA]]</f>
        <v>2.1624563592677754E-2</v>
      </c>
      <c r="T477" s="1">
        <f>(Table2[[#This Row],[Close Price]]-Table2[[#This Row],[50D EMA]])/Table2[[#This Row],[50D EMA]]</f>
        <v>7.3142170299976125E-3</v>
      </c>
      <c r="U477" s="1">
        <f>(Table2[[#This Row],[Close Price]]-Table2[[#This Row],[200D EMA]])/Table2[[#This Row],[200D EMA]]</f>
        <v>4.3869613090622116E-2</v>
      </c>
      <c r="V477">
        <v>1.0297653735375001</v>
      </c>
      <c r="W477">
        <v>761.3</v>
      </c>
      <c r="X477">
        <v>782.9</v>
      </c>
      <c r="Y477">
        <v>753.15</v>
      </c>
      <c r="Z477">
        <v>782.9</v>
      </c>
      <c r="AA477">
        <v>753.15</v>
      </c>
      <c r="AB477">
        <v>782.9</v>
      </c>
      <c r="AC477" s="1">
        <f>(Table2[[#This Row],[Close Price]]/Table2[[#This Row],[Day Low]])-1</f>
        <v>1.0902403783002779E-2</v>
      </c>
      <c r="AD477" s="1">
        <f>(Table2[[#This Row],[Day High]]/Table2[[#This Row],[Close Price]])-1</f>
        <v>1.7281704781704654E-2</v>
      </c>
      <c r="AE477" s="1">
        <f>(Table2[[#This Row],[Close Price]]/Table2[[#This Row],[Current Week Low]])-1</f>
        <v>2.1841598619132929E-2</v>
      </c>
      <c r="AF477" s="1">
        <f>(Table2[[#This Row],[Current Week High]]/Table2[[#This Row],[Close Price]])-1</f>
        <v>1.7281704781704654E-2</v>
      </c>
      <c r="AG477" s="1">
        <f>(Table2[[#This Row],[Close Price]]/Table2[[#This Row],[Current Month Low]])-1</f>
        <v>2.1841598619132929E-2</v>
      </c>
      <c r="AH477" s="1">
        <f>(Table2[[#This Row],[Current Month High]]/Table2[[#This Row],[Close Price]])-1</f>
        <v>1.7281704781704654E-2</v>
      </c>
      <c r="AI477">
        <v>19.672557172557099</v>
      </c>
      <c r="AJ477">
        <v>35.588442565186703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-0.05</v>
      </c>
      <c r="AM477" t="s">
        <v>3218</v>
      </c>
      <c r="AN477">
        <v>5.32</v>
      </c>
      <c r="AO477" t="s">
        <v>3219</v>
      </c>
      <c r="AP477">
        <v>1.9651762112254001E-2</v>
      </c>
      <c r="AQ477">
        <f>(Table2[[#This Row],[Sharpe Ratio]]-AVERAGE(Table2[Sharpe Ratio]))/_xlfn.STDEV.P(Table2[Sharpe Ratio])</f>
        <v>-0.45782939322156346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468</v>
      </c>
      <c r="AT477">
        <f>_xlfn.RANK.AVG(Table2[[#This Row],[6M Return vs Nifty Z-Score]],Table2[6M Return vs Nifty Z-Score])</f>
        <v>408</v>
      </c>
      <c r="AU477">
        <f>_xlfn.RANK.AVG(Table2[[#This Row],[Sharpe Ratio Z-Score]],Table2[Sharpe Ratio Z-Score])</f>
        <v>461</v>
      </c>
      <c r="AV477">
        <f>(Table2[[#This Row],[Rank 1Y]]+Table2[[#This Row],[Rank 6M]]+Table2[[#This Row],[Rank Sharpe]])/3</f>
        <v>445.66666666666669</v>
      </c>
    </row>
    <row r="478" spans="1:48" x14ac:dyDescent="0.3">
      <c r="A478" t="s">
        <v>778</v>
      </c>
      <c r="B478" t="s">
        <v>779</v>
      </c>
      <c r="C478" t="s">
        <v>3172</v>
      </c>
      <c r="D478" t="s">
        <v>247</v>
      </c>
      <c r="E478">
        <v>21300.76375011</v>
      </c>
      <c r="F478">
        <v>1935.05</v>
      </c>
      <c r="G478">
        <v>-32.552894596959497</v>
      </c>
      <c r="H478">
        <f>(Table2[[#This Row],[1Y Return vs Nifty]]-AVERAGE(Table2[1Y Return vs Nifty]))/_xlfn.STDEV.P(Table2[1Y Return vs Nifty])</f>
        <v>-1.0086685148705943</v>
      </c>
      <c r="I478">
        <v>-0.63096319308461302</v>
      </c>
      <c r="J478">
        <f>(Table2[[#This Row],[1M Return vs Nifty]]-AVERAGE(Table2[1M Return vs Nifty]))/_xlfn.STDEV.P(Table2[1M Return vs Nifty])</f>
        <v>4.4213334648174674E-2</v>
      </c>
      <c r="K478">
        <v>1.86001692511421</v>
      </c>
      <c r="L478">
        <f>(Table2[[#This Row],[6M Return vs Nifty]]-AVERAGE(Table2[6M Return vs Nifty]))/_xlfn.STDEV.P(Table2[6M Return vs Nifty])</f>
        <v>-0.25307506341152852</v>
      </c>
      <c r="M478">
        <v>-0.70787281787635403</v>
      </c>
      <c r="N478">
        <f>(Table2[[#This Row],[1W Return vs Nifty]]-AVERAGE(Table2[1W Return vs Nifty]))/_xlfn.STDEV.P(Table2[1W Return vs Nifty])</f>
        <v>-0.74101382189060538</v>
      </c>
      <c r="O478">
        <v>1855.12</v>
      </c>
      <c r="P478">
        <v>1861.1990561130799</v>
      </c>
      <c r="Q478">
        <v>1859.18733559569</v>
      </c>
      <c r="R478">
        <v>71.634897849790804</v>
      </c>
      <c r="S478" s="1">
        <f>(Table2[[#This Row],[Close Price]]-Table2[[#This Row],[20D EMA]])/Table2[[#This Row],[20D EMA]]</f>
        <v>4.3086161542110521E-2</v>
      </c>
      <c r="T478" s="1">
        <f>(Table2[[#This Row],[Close Price]]-Table2[[#This Row],[50D EMA]])/Table2[[#This Row],[50D EMA]]</f>
        <v>3.9679229174524752E-2</v>
      </c>
      <c r="U478" s="1">
        <f>(Table2[[#This Row],[Close Price]]-Table2[[#This Row],[200D EMA]])/Table2[[#This Row],[200D EMA]]</f>
        <v>4.0804206736919972E-2</v>
      </c>
      <c r="V478">
        <v>1.0608405025992</v>
      </c>
      <c r="W478">
        <v>1877.95</v>
      </c>
      <c r="X478">
        <v>1971.7</v>
      </c>
      <c r="Y478">
        <v>1848.7</v>
      </c>
      <c r="Z478">
        <v>1971.7</v>
      </c>
      <c r="AA478">
        <v>1848.7</v>
      </c>
      <c r="AB478">
        <v>1971.7</v>
      </c>
      <c r="AC478" s="1">
        <f>(Table2[[#This Row],[Close Price]]/Table2[[#This Row],[Day Low]])-1</f>
        <v>3.0405495353976297E-2</v>
      </c>
      <c r="AD478" s="1">
        <f>(Table2[[#This Row],[Day High]]/Table2[[#This Row],[Close Price]])-1</f>
        <v>1.8940079067724325E-2</v>
      </c>
      <c r="AE478" s="1">
        <f>(Table2[[#This Row],[Close Price]]/Table2[[#This Row],[Current Week Low]])-1</f>
        <v>4.6708497863363396E-2</v>
      </c>
      <c r="AF478" s="1">
        <f>(Table2[[#This Row],[Current Week High]]/Table2[[#This Row],[Close Price]])-1</f>
        <v>1.8940079067724325E-2</v>
      </c>
      <c r="AG478" s="1">
        <f>(Table2[[#This Row],[Close Price]]/Table2[[#This Row],[Current Month Low]])-1</f>
        <v>4.6708497863363396E-2</v>
      </c>
      <c r="AH478" s="1">
        <f>(Table2[[#This Row],[Current Month High]]/Table2[[#This Row],[Close Price]])-1</f>
        <v>1.8940079067724325E-2</v>
      </c>
      <c r="AI478">
        <v>27.074235807860202</v>
      </c>
      <c r="AJ478">
        <v>17.169240084771399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</v>
      </c>
      <c r="AM478" t="s">
        <v>3218</v>
      </c>
      <c r="AN478">
        <v>7.41</v>
      </c>
      <c r="AO478" t="s">
        <v>3219</v>
      </c>
      <c r="AP478">
        <v>7.4361825451451993E-2</v>
      </c>
      <c r="AQ478">
        <f>(Table2[[#This Row],[Sharpe Ratio]]-AVERAGE(Table2[Sharpe Ratio]))/_xlfn.STDEV.P(Table2[Sharpe Ratio])</f>
        <v>0.17720117753712517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664</v>
      </c>
      <c r="AT478">
        <f>_xlfn.RANK.AVG(Table2[[#This Row],[6M Return vs Nifty Z-Score]],Table2[6M Return vs Nifty Z-Score])</f>
        <v>377</v>
      </c>
      <c r="AU478">
        <f>_xlfn.RANK.AVG(Table2[[#This Row],[Sharpe Ratio Z-Score]],Table2[Sharpe Ratio Z-Score])</f>
        <v>300</v>
      </c>
      <c r="AV478">
        <f>(Table2[[#This Row],[Rank 1Y]]+Table2[[#This Row],[Rank 6M]]+Table2[[#This Row],[Rank Sharpe]])/3</f>
        <v>447</v>
      </c>
    </row>
    <row r="479" spans="1:48" x14ac:dyDescent="0.3">
      <c r="A479" t="s">
        <v>1548</v>
      </c>
      <c r="B479" t="s">
        <v>1549</v>
      </c>
      <c r="C479" t="s">
        <v>3178</v>
      </c>
      <c r="D479" t="s">
        <v>226</v>
      </c>
      <c r="E479">
        <v>6668.4255802500002</v>
      </c>
      <c r="F479">
        <v>486.5</v>
      </c>
      <c r="G479">
        <v>3.6515086330062001</v>
      </c>
      <c r="H479">
        <f>(Table2[[#This Row],[1Y Return vs Nifty]]-AVERAGE(Table2[1Y Return vs Nifty]))/_xlfn.STDEV.P(Table2[1Y Return vs Nifty])</f>
        <v>-0.30180666319549754</v>
      </c>
      <c r="I479">
        <v>-10.5295685802674</v>
      </c>
      <c r="J479">
        <f>(Table2[[#This Row],[1M Return vs Nifty]]-AVERAGE(Table2[1M Return vs Nifty]))/_xlfn.STDEV.P(Table2[1M Return vs Nifty])</f>
        <v>-1.0223493978371692</v>
      </c>
      <c r="K479">
        <v>3.61846935709357</v>
      </c>
      <c r="L479">
        <f>(Table2[[#This Row],[6M Return vs Nifty]]-AVERAGE(Table2[6M Return vs Nifty]))/_xlfn.STDEV.P(Table2[6M Return vs Nifty])</f>
        <v>-0.20102142666574249</v>
      </c>
      <c r="M479">
        <v>4.9220307814281998</v>
      </c>
      <c r="N479">
        <f>(Table2[[#This Row],[1W Return vs Nifty]]-AVERAGE(Table2[1W Return vs Nifty]))/_xlfn.STDEV.P(Table2[1W Return vs Nifty])</f>
        <v>0.39451138501711569</v>
      </c>
      <c r="O479">
        <v>473.98</v>
      </c>
      <c r="P479">
        <v>489.92091902854298</v>
      </c>
      <c r="Q479">
        <v>477.28661351305402</v>
      </c>
      <c r="R479">
        <v>64.570428725613297</v>
      </c>
      <c r="S479" s="1">
        <f>(Table2[[#This Row],[Close Price]]-Table2[[#This Row],[20D EMA]])/Table2[[#This Row],[20D EMA]]</f>
        <v>2.6414616650491541E-2</v>
      </c>
      <c r="T479" s="1">
        <f>(Table2[[#This Row],[Close Price]]-Table2[[#This Row],[50D EMA]])/Table2[[#This Row],[50D EMA]]</f>
        <v>-6.9825943242559901E-3</v>
      </c>
      <c r="U479" s="1">
        <f>(Table2[[#This Row],[Close Price]]-Table2[[#This Row],[200D EMA]])/Table2[[#This Row],[200D EMA]]</f>
        <v>1.9303676713518361E-2</v>
      </c>
      <c r="V479">
        <v>0.51227463062188205</v>
      </c>
      <c r="W479">
        <v>470.85</v>
      </c>
      <c r="X479">
        <v>489.05</v>
      </c>
      <c r="Y479">
        <v>457.6</v>
      </c>
      <c r="Z479">
        <v>489.05</v>
      </c>
      <c r="AA479">
        <v>457.6</v>
      </c>
      <c r="AB479">
        <v>489.05</v>
      </c>
      <c r="AC479" s="1">
        <f>(Table2[[#This Row],[Close Price]]/Table2[[#This Row],[Day Low]])-1</f>
        <v>3.3237761495168217E-2</v>
      </c>
      <c r="AD479" s="1">
        <f>(Table2[[#This Row],[Day High]]/Table2[[#This Row],[Close Price]])-1</f>
        <v>5.2415210688592229E-3</v>
      </c>
      <c r="AE479" s="1">
        <f>(Table2[[#This Row],[Close Price]]/Table2[[#This Row],[Current Week Low]])-1</f>
        <v>6.3155594405594373E-2</v>
      </c>
      <c r="AF479" s="1">
        <f>(Table2[[#This Row],[Current Week High]]/Table2[[#This Row],[Close Price]])-1</f>
        <v>5.2415210688592229E-3</v>
      </c>
      <c r="AG479" s="1">
        <f>(Table2[[#This Row],[Close Price]]/Table2[[#This Row],[Current Month Low]])-1</f>
        <v>6.3155594405594373E-2</v>
      </c>
      <c r="AH479" s="1">
        <f>(Table2[[#This Row],[Current Month High]]/Table2[[#This Row],[Close Price]])-1</f>
        <v>5.2415210688592229E-3</v>
      </c>
      <c r="AI479">
        <v>31.469681397738899</v>
      </c>
      <c r="AJ479">
        <v>36.045861297539098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0</v>
      </c>
      <c r="AM479" t="s">
        <v>3220</v>
      </c>
      <c r="AN479">
        <v>6.96</v>
      </c>
      <c r="AO479" t="s">
        <v>3219</v>
      </c>
      <c r="AP479">
        <v>-2.627368661158E-3</v>
      </c>
      <c r="AQ479">
        <f>(Table2[[#This Row],[Sharpe Ratio]]-AVERAGE(Table2[Sharpe Ratio]))/_xlfn.STDEV.P(Table2[Sharpe Ratio])</f>
        <v>-0.7164276888099137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412</v>
      </c>
      <c r="AT479">
        <f>_xlfn.RANK.AVG(Table2[[#This Row],[6M Return vs Nifty Z-Score]],Table2[6M Return vs Nifty Z-Score])</f>
        <v>361</v>
      </c>
      <c r="AU479">
        <f>_xlfn.RANK.AVG(Table2[[#This Row],[Sharpe Ratio Z-Score]],Table2[Sharpe Ratio Z-Score])</f>
        <v>569</v>
      </c>
      <c r="AV479">
        <f>(Table2[[#This Row],[Rank 1Y]]+Table2[[#This Row],[Rank 6M]]+Table2[[#This Row],[Rank Sharpe]])/3</f>
        <v>447.33333333333331</v>
      </c>
    </row>
    <row r="480" spans="1:48" x14ac:dyDescent="0.3">
      <c r="A480" t="s">
        <v>1429</v>
      </c>
      <c r="B480" t="s">
        <v>1430</v>
      </c>
      <c r="C480" t="s">
        <v>3186</v>
      </c>
      <c r="D480" t="s">
        <v>131</v>
      </c>
      <c r="E480">
        <v>7771.2459061999998</v>
      </c>
      <c r="F480">
        <v>530.5</v>
      </c>
      <c r="G480">
        <v>-8.7938667302643001</v>
      </c>
      <c r="H480">
        <f>(Table2[[#This Row],[1Y Return vs Nifty]]-AVERAGE(Table2[1Y Return vs Nifty]))/_xlfn.STDEV.P(Table2[1Y Return vs Nifty])</f>
        <v>-0.54479260659565754</v>
      </c>
      <c r="I480">
        <v>-5.5918173237298596</v>
      </c>
      <c r="J480">
        <f>(Table2[[#This Row],[1M Return vs Nifty]]-AVERAGE(Table2[1M Return vs Nifty]))/_xlfn.STDEV.P(Table2[1M Return vs Nifty])</f>
        <v>-0.49031268493568841</v>
      </c>
      <c r="K480">
        <v>5.1635101732306099</v>
      </c>
      <c r="L480">
        <f>(Table2[[#This Row],[6M Return vs Nifty]]-AVERAGE(Table2[6M Return vs Nifty]))/_xlfn.STDEV.P(Table2[6M Return vs Nifty])</f>
        <v>-0.15528519181628353</v>
      </c>
      <c r="M480">
        <v>2.2122322611555498</v>
      </c>
      <c r="N480">
        <f>(Table2[[#This Row],[1W Return vs Nifty]]-AVERAGE(Table2[1W Return vs Nifty]))/_xlfn.STDEV.P(Table2[1W Return vs Nifty])</f>
        <v>-0.15204229412419965</v>
      </c>
      <c r="O480">
        <v>526.80999999999995</v>
      </c>
      <c r="P480">
        <v>542.05015906162998</v>
      </c>
      <c r="Q480">
        <v>523.28303499222</v>
      </c>
      <c r="R480">
        <v>55.514587151083397</v>
      </c>
      <c r="S480" s="1">
        <f>(Table2[[#This Row],[Close Price]]-Table2[[#This Row],[20D EMA]])/Table2[[#This Row],[20D EMA]]</f>
        <v>7.0044228469468214E-3</v>
      </c>
      <c r="T480" s="1">
        <f>(Table2[[#This Row],[Close Price]]-Table2[[#This Row],[50D EMA]])/Table2[[#This Row],[50D EMA]]</f>
        <v>-2.1308284608983492E-2</v>
      </c>
      <c r="U480" s="1">
        <f>(Table2[[#This Row],[Close Price]]-Table2[[#This Row],[200D EMA]])/Table2[[#This Row],[200D EMA]]</f>
        <v>1.3791704536890449E-2</v>
      </c>
      <c r="V480">
        <v>0.52000131177212705</v>
      </c>
      <c r="W480">
        <v>527.45000000000005</v>
      </c>
      <c r="X480">
        <v>541.04999999999995</v>
      </c>
      <c r="Y480">
        <v>510.1</v>
      </c>
      <c r="Z480">
        <v>541.9</v>
      </c>
      <c r="AA480">
        <v>510.1</v>
      </c>
      <c r="AB480">
        <v>541.9</v>
      </c>
      <c r="AC480" s="1">
        <f>(Table2[[#This Row],[Close Price]]/Table2[[#This Row],[Day Low]])-1</f>
        <v>5.7825386292538195E-3</v>
      </c>
      <c r="AD480" s="1">
        <f>(Table2[[#This Row],[Day High]]/Table2[[#This Row],[Close Price]])-1</f>
        <v>1.9886899151743576E-2</v>
      </c>
      <c r="AE480" s="1">
        <f>(Table2[[#This Row],[Close Price]]/Table2[[#This Row],[Current Week Low]])-1</f>
        <v>3.999215840031356E-2</v>
      </c>
      <c r="AF480" s="1">
        <f>(Table2[[#This Row],[Current Week High]]/Table2[[#This Row],[Close Price]])-1</f>
        <v>2.1489161168708693E-2</v>
      </c>
      <c r="AG480" s="1">
        <f>(Table2[[#This Row],[Close Price]]/Table2[[#This Row],[Current Month Low]])-1</f>
        <v>3.999215840031356E-2</v>
      </c>
      <c r="AH480" s="1">
        <f>(Table2[[#This Row],[Current Month High]]/Table2[[#This Row],[Close Price]])-1</f>
        <v>2.1489161168708693E-2</v>
      </c>
      <c r="AI480">
        <v>31.762488218661598</v>
      </c>
      <c r="AJ480">
        <v>39.586896460991902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-0.11</v>
      </c>
      <c r="AM480" t="s">
        <v>3218</v>
      </c>
      <c r="AN480">
        <v>7.58</v>
      </c>
      <c r="AO480" t="s">
        <v>3219</v>
      </c>
      <c r="AP480">
        <v>9.9900233398849993E-3</v>
      </c>
      <c r="AQ480">
        <f>(Table2[[#This Row],[Sharpe Ratio]]-AVERAGE(Table2[Sharpe Ratio]))/_xlfn.STDEV.P(Table2[Sharpe Ratio])</f>
        <v>-0.56997511400238654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506</v>
      </c>
      <c r="AT480">
        <f>_xlfn.RANK.AVG(Table2[[#This Row],[6M Return vs Nifty Z-Score]],Table2[6M Return vs Nifty Z-Score])</f>
        <v>346</v>
      </c>
      <c r="AU480">
        <f>_xlfn.RANK.AVG(Table2[[#This Row],[Sharpe Ratio Z-Score]],Table2[Sharpe Ratio Z-Score])</f>
        <v>491</v>
      </c>
      <c r="AV480">
        <f>(Table2[[#This Row],[Rank 1Y]]+Table2[[#This Row],[Rank 6M]]+Table2[[#This Row],[Rank Sharpe]])/3</f>
        <v>447.66666666666669</v>
      </c>
    </row>
    <row r="481" spans="1:48" x14ac:dyDescent="0.3">
      <c r="A481" t="s">
        <v>126</v>
      </c>
      <c r="B481" t="s">
        <v>127</v>
      </c>
      <c r="C481" t="s">
        <v>3183</v>
      </c>
      <c r="D481" t="s">
        <v>128</v>
      </c>
      <c r="E481">
        <v>214202.54670499999</v>
      </c>
      <c r="F481">
        <v>506.95</v>
      </c>
      <c r="G481">
        <v>41.255635442417898</v>
      </c>
      <c r="H481">
        <f>(Table2[[#This Row],[1Y Return vs Nifty]]-AVERAGE(Table2[1Y Return vs Nifty]))/_xlfn.STDEV.P(Table2[1Y Return vs Nifty])</f>
        <v>0.43238366548599771</v>
      </c>
      <c r="I481">
        <v>-11.242956479496501</v>
      </c>
      <c r="J481">
        <f>(Table2[[#This Row],[1M Return vs Nifty]]-AVERAGE(Table2[1M Return vs Nifty]))/_xlfn.STDEV.P(Table2[1M Return vs Nifty])</f>
        <v>-1.0992160792899914</v>
      </c>
      <c r="K481">
        <v>-32.511177811066602</v>
      </c>
      <c r="L481">
        <f>(Table2[[#This Row],[6M Return vs Nifty]]-AVERAGE(Table2[6M Return vs Nifty]))/_xlfn.STDEV.P(Table2[6M Return vs Nifty])</f>
        <v>-1.2705297598129088</v>
      </c>
      <c r="M481">
        <v>1.8583473352795301</v>
      </c>
      <c r="N481">
        <f>(Table2[[#This Row],[1W Return vs Nifty]]-AVERAGE(Table2[1W Return vs Nifty]))/_xlfn.STDEV.P(Table2[1W Return vs Nifty])</f>
        <v>-0.22341922742133988</v>
      </c>
      <c r="O481">
        <v>504.68</v>
      </c>
      <c r="P481">
        <v>514.71624011330903</v>
      </c>
      <c r="Q481">
        <v>498.51824997799298</v>
      </c>
      <c r="R481">
        <v>55.7145737166217</v>
      </c>
      <c r="S481" s="1">
        <f>(Table2[[#This Row],[Close Price]]-Table2[[#This Row],[20D EMA]])/Table2[[#This Row],[20D EMA]]</f>
        <v>4.4978996591899453E-3</v>
      </c>
      <c r="T481" s="1">
        <f>(Table2[[#This Row],[Close Price]]-Table2[[#This Row],[50D EMA]])/Table2[[#This Row],[50D EMA]]</f>
        <v>-1.5088391443797047E-2</v>
      </c>
      <c r="U481" s="1">
        <f>(Table2[[#This Row],[Close Price]]-Table2[[#This Row],[200D EMA]])/Table2[[#This Row],[200D EMA]]</f>
        <v>1.6913623568202824E-2</v>
      </c>
      <c r="V481">
        <v>0.45502251998559501</v>
      </c>
      <c r="W481">
        <v>504.8</v>
      </c>
      <c r="X481">
        <v>510.9</v>
      </c>
      <c r="Y481">
        <v>499.1</v>
      </c>
      <c r="Z481">
        <v>510.9</v>
      </c>
      <c r="AA481">
        <v>499.1</v>
      </c>
      <c r="AB481">
        <v>510.9</v>
      </c>
      <c r="AC481" s="1">
        <f>(Table2[[#This Row],[Close Price]]/Table2[[#This Row],[Day Low]])-1</f>
        <v>4.2591125198097046E-3</v>
      </c>
      <c r="AD481" s="1">
        <f>(Table2[[#This Row],[Day High]]/Table2[[#This Row],[Close Price]])-1</f>
        <v>7.791695433474688E-3</v>
      </c>
      <c r="AE481" s="1">
        <f>(Table2[[#This Row],[Close Price]]/Table2[[#This Row],[Current Week Low]])-1</f>
        <v>1.5728310959727487E-2</v>
      </c>
      <c r="AF481" s="1">
        <f>(Table2[[#This Row],[Current Week High]]/Table2[[#This Row],[Close Price]])-1</f>
        <v>7.791695433474688E-3</v>
      </c>
      <c r="AG481" s="1">
        <f>(Table2[[#This Row],[Close Price]]/Table2[[#This Row],[Current Month Low]])-1</f>
        <v>1.5728310959727487E-2</v>
      </c>
      <c r="AH481" s="1">
        <f>(Table2[[#This Row],[Current Month High]]/Table2[[#This Row],[Close Price]])-1</f>
        <v>7.791695433474688E-3</v>
      </c>
      <c r="AI481">
        <v>59.325377256139603</v>
      </c>
      <c r="AJ481">
        <v>78.127196064652097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0.04</v>
      </c>
      <c r="AM481" t="s">
        <v>3219</v>
      </c>
      <c r="AN481">
        <v>2.34</v>
      </c>
      <c r="AO481" t="s">
        <v>3219</v>
      </c>
      <c r="AP481">
        <v>2.3779614212927E-2</v>
      </c>
      <c r="AQ481">
        <f>(Table2[[#This Row],[Sharpe Ratio]]-AVERAGE(Table2[Sharpe Ratio]))/_xlfn.STDEV.P(Table2[Sharpe Ratio])</f>
        <v>-0.40991659408539904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180</v>
      </c>
      <c r="AT481">
        <f>_xlfn.RANK.AVG(Table2[[#This Row],[6M Return vs Nifty Z-Score]],Table2[6M Return vs Nifty Z-Score])</f>
        <v>716</v>
      </c>
      <c r="AU481">
        <f>_xlfn.RANK.AVG(Table2[[#This Row],[Sharpe Ratio Z-Score]],Table2[Sharpe Ratio Z-Score])</f>
        <v>448</v>
      </c>
      <c r="AV481">
        <f>(Table2[[#This Row],[Rank 1Y]]+Table2[[#This Row],[Rank 6M]]+Table2[[#This Row],[Rank Sharpe]])/3</f>
        <v>448</v>
      </c>
    </row>
    <row r="482" spans="1:48" x14ac:dyDescent="0.3">
      <c r="A482" t="s">
        <v>145</v>
      </c>
      <c r="B482" t="s">
        <v>146</v>
      </c>
      <c r="C482" t="s">
        <v>3172</v>
      </c>
      <c r="D482" t="s">
        <v>21</v>
      </c>
      <c r="E482">
        <v>184234.4375188</v>
      </c>
      <c r="F482">
        <v>6221.5</v>
      </c>
      <c r="G482">
        <v>-7.7044297999857303</v>
      </c>
      <c r="H482">
        <f>(Table2[[#This Row],[1Y Return vs Nifty]]-AVERAGE(Table2[1Y Return vs Nifty]))/_xlfn.STDEV.P(Table2[1Y Return vs Nifty])</f>
        <v>-0.52352222683194527</v>
      </c>
      <c r="I482">
        <v>6.2986450356467101</v>
      </c>
      <c r="J482">
        <f>(Table2[[#This Row],[1M Return vs Nifty]]-AVERAGE(Table2[1M Return vs Nifty]))/_xlfn.STDEV.P(Table2[1M Return vs Nifty])</f>
        <v>0.79087022199703938</v>
      </c>
      <c r="K482">
        <v>22.552142496529999</v>
      </c>
      <c r="L482">
        <f>(Table2[[#This Row],[6M Return vs Nifty]]-AVERAGE(Table2[6M Return vs Nifty]))/_xlfn.STDEV.P(Table2[6M Return vs Nifty])</f>
        <v>0.35945238879839864</v>
      </c>
      <c r="M482">
        <v>-2.7167265354366501</v>
      </c>
      <c r="N482">
        <f>(Table2[[#This Row],[1W Return vs Nifty]]-AVERAGE(Table2[1W Return vs Nifty]))/_xlfn.STDEV.P(Table2[1W Return vs Nifty])</f>
        <v>-1.1461902148863539</v>
      </c>
      <c r="O482">
        <v>6088.45</v>
      </c>
      <c r="P482">
        <v>6040.1133666314099</v>
      </c>
      <c r="Q482">
        <v>5685.4500430664802</v>
      </c>
      <c r="R482">
        <v>62.953097733997403</v>
      </c>
      <c r="S482" s="1">
        <f>(Table2[[#This Row],[Close Price]]-Table2[[#This Row],[20D EMA]])/Table2[[#This Row],[20D EMA]]</f>
        <v>2.1852852532253723E-2</v>
      </c>
      <c r="T482" s="1">
        <f>(Table2[[#This Row],[Close Price]]-Table2[[#This Row],[50D EMA]])/Table2[[#This Row],[50D EMA]]</f>
        <v>3.0030335915656823E-2</v>
      </c>
      <c r="U482" s="1">
        <f>(Table2[[#This Row],[Close Price]]-Table2[[#This Row],[200D EMA]])/Table2[[#This Row],[200D EMA]]</f>
        <v>9.4284525037247199E-2</v>
      </c>
      <c r="V482">
        <v>0.55480650127040398</v>
      </c>
      <c r="W482">
        <v>6152.45</v>
      </c>
      <c r="X482">
        <v>6249</v>
      </c>
      <c r="Y482">
        <v>6125.75</v>
      </c>
      <c r="Z482">
        <v>6286.1</v>
      </c>
      <c r="AA482">
        <v>6125.75</v>
      </c>
      <c r="AB482">
        <v>6286.1</v>
      </c>
      <c r="AC482" s="1">
        <f>(Table2[[#This Row],[Close Price]]/Table2[[#This Row],[Day Low]])-1</f>
        <v>1.1223171256979025E-2</v>
      </c>
      <c r="AD482" s="1">
        <f>(Table2[[#This Row],[Day High]]/Table2[[#This Row],[Close Price]])-1</f>
        <v>4.4201559109540156E-3</v>
      </c>
      <c r="AE482" s="1">
        <f>(Table2[[#This Row],[Close Price]]/Table2[[#This Row],[Current Week Low]])-1</f>
        <v>1.5630739093172252E-2</v>
      </c>
      <c r="AF482" s="1">
        <f>(Table2[[#This Row],[Current Week High]]/Table2[[#This Row],[Close Price]])-1</f>
        <v>1.0383348067186438E-2</v>
      </c>
      <c r="AG482" s="1">
        <f>(Table2[[#This Row],[Close Price]]/Table2[[#This Row],[Current Month Low]])-1</f>
        <v>1.5630739093172252E-2</v>
      </c>
      <c r="AH482" s="1">
        <f>(Table2[[#This Row],[Current Month High]]/Table2[[#This Row],[Close Price]])-1</f>
        <v>1.0383348067186438E-2</v>
      </c>
      <c r="AI482">
        <v>5.6811058426424497</v>
      </c>
      <c r="AJ482">
        <v>37.840502486955899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-0.04</v>
      </c>
      <c r="AM482" t="s">
        <v>3218</v>
      </c>
      <c r="AN482">
        <v>3.78</v>
      </c>
      <c r="AO482" t="s">
        <v>3219</v>
      </c>
      <c r="AP482">
        <v>-4.8595551644391999E-2</v>
      </c>
      <c r="AQ482">
        <f>(Table2[[#This Row],[Sharpe Ratio]]-AVERAGE(Table2[Sharpe Ratio]))/_xlfn.STDEV.P(Table2[Sharpe Ratio])</f>
        <v>-1.2499895181135983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-1.7693793490364593</v>
      </c>
      <c r="AS482">
        <f>_xlfn.RANK.AVG(Table2[[#This Row],[1Y Return vs Nifty Z-Score]],Table2[1Y Return vs Nifty Z-Score])</f>
        <v>498</v>
      </c>
      <c r="AT482">
        <f>_xlfn.RANK.AVG(Table2[[#This Row],[6M Return vs Nifty Z-Score]],Table2[6M Return vs Nifty Z-Score])</f>
        <v>182</v>
      </c>
      <c r="AU482">
        <f>_xlfn.RANK.AVG(Table2[[#This Row],[Sharpe Ratio Z-Score]],Table2[Sharpe Ratio Z-Score])</f>
        <v>664</v>
      </c>
      <c r="AV482">
        <f>(Table2[[#This Row],[Rank 1Y]]+Table2[[#This Row],[Rank 6M]]+Table2[[#This Row],[Rank Sharpe]])/3</f>
        <v>448</v>
      </c>
    </row>
    <row r="483" spans="1:48" x14ac:dyDescent="0.3">
      <c r="A483" t="s">
        <v>1503</v>
      </c>
      <c r="B483" t="s">
        <v>1504</v>
      </c>
      <c r="C483" t="s">
        <v>3173</v>
      </c>
      <c r="D483" t="s">
        <v>575</v>
      </c>
      <c r="E483">
        <v>7085.8005091300001</v>
      </c>
      <c r="F483">
        <v>658.7</v>
      </c>
      <c r="G483">
        <v>2.3595483350681801</v>
      </c>
      <c r="H483">
        <f>(Table2[[#This Row],[1Y Return vs Nifty]]-AVERAGE(Table2[1Y Return vs Nifty]))/_xlfn.STDEV.P(Table2[1Y Return vs Nifty])</f>
        <v>-0.327031148810974</v>
      </c>
      <c r="I483">
        <v>-8.4367549715473604</v>
      </c>
      <c r="J483">
        <f>(Table2[[#This Row],[1M Return vs Nifty]]-AVERAGE(Table2[1M Return vs Nifty]))/_xlfn.STDEV.P(Table2[1M Return vs Nifty])</f>
        <v>-0.79685126817243723</v>
      </c>
      <c r="K483">
        <v>1.58060586255355</v>
      </c>
      <c r="L483">
        <f>(Table2[[#This Row],[6M Return vs Nifty]]-AVERAGE(Table2[6M Return vs Nifty]))/_xlfn.STDEV.P(Table2[6M Return vs Nifty])</f>
        <v>-0.26134617822179101</v>
      </c>
      <c r="M483">
        <v>-0.56440810361968796</v>
      </c>
      <c r="N483">
        <f>(Table2[[#This Row],[1W Return vs Nifty]]-AVERAGE(Table2[1W Return vs Nifty]))/_xlfn.STDEV.P(Table2[1W Return vs Nifty])</f>
        <v>-0.71207766046851972</v>
      </c>
      <c r="O483">
        <v>661.17</v>
      </c>
      <c r="P483">
        <v>683.83646405811203</v>
      </c>
      <c r="Q483">
        <v>658.25894464208102</v>
      </c>
      <c r="R483">
        <v>52.706550063493403</v>
      </c>
      <c r="S483" s="1">
        <f>(Table2[[#This Row],[Close Price]]-Table2[[#This Row],[20D EMA]])/Table2[[#This Row],[20D EMA]]</f>
        <v>-3.7358016848918034E-3</v>
      </c>
      <c r="T483" s="1">
        <f>(Table2[[#This Row],[Close Price]]-Table2[[#This Row],[50D EMA]])/Table2[[#This Row],[50D EMA]]</f>
        <v>-3.6758004843649141E-2</v>
      </c>
      <c r="U483" s="1">
        <f>(Table2[[#This Row],[Close Price]]-Table2[[#This Row],[200D EMA]])/Table2[[#This Row],[200D EMA]]</f>
        <v>6.7003321642494958E-4</v>
      </c>
      <c r="V483">
        <v>0.70858316057841697</v>
      </c>
      <c r="W483">
        <v>650.6</v>
      </c>
      <c r="X483">
        <v>667</v>
      </c>
      <c r="Y483">
        <v>635.65</v>
      </c>
      <c r="Z483">
        <v>673.45</v>
      </c>
      <c r="AA483">
        <v>635.65</v>
      </c>
      <c r="AB483">
        <v>673.45</v>
      </c>
      <c r="AC483" s="1">
        <f>(Table2[[#This Row],[Close Price]]/Table2[[#This Row],[Day Low]])-1</f>
        <v>1.2450046111281976E-2</v>
      </c>
      <c r="AD483" s="1">
        <f>(Table2[[#This Row],[Day High]]/Table2[[#This Row],[Close Price]])-1</f>
        <v>1.2600576893881721E-2</v>
      </c>
      <c r="AE483" s="1">
        <f>(Table2[[#This Row],[Close Price]]/Table2[[#This Row],[Current Week Low]])-1</f>
        <v>3.6262093919609883E-2</v>
      </c>
      <c r="AF483" s="1">
        <f>(Table2[[#This Row],[Current Week High]]/Table2[[#This Row],[Close Price]])-1</f>
        <v>2.2392591468043177E-2</v>
      </c>
      <c r="AG483" s="1">
        <f>(Table2[[#This Row],[Close Price]]/Table2[[#This Row],[Current Month Low]])-1</f>
        <v>3.6262093919609883E-2</v>
      </c>
      <c r="AH483" s="1">
        <f>(Table2[[#This Row],[Current Month High]]/Table2[[#This Row],[Close Price]])-1</f>
        <v>2.2392591468043177E-2</v>
      </c>
      <c r="AI483">
        <v>21.299529376043701</v>
      </c>
      <c r="AJ483">
        <v>26.8804777039391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-0.19</v>
      </c>
      <c r="AM483" t="s">
        <v>3218</v>
      </c>
      <c r="AN483">
        <v>2.33</v>
      </c>
      <c r="AO483" t="s">
        <v>3219</v>
      </c>
      <c r="AQ483">
        <f>(Table2[[#This Row],[Sharpe Ratio]]-AVERAGE(Table2[Sharpe Ratio]))/_xlfn.STDEV.P(Table2[Sharpe Ratio])</f>
        <v>-0.68593129895665506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425</v>
      </c>
      <c r="AT483">
        <f>_xlfn.RANK.AVG(Table2[[#This Row],[6M Return vs Nifty Z-Score]],Table2[6M Return vs Nifty Z-Score])</f>
        <v>380</v>
      </c>
      <c r="AU483">
        <f>_xlfn.RANK.AVG(Table2[[#This Row],[Sharpe Ratio Z-Score]],Table2[Sharpe Ratio Z-Score])</f>
        <v>539.5</v>
      </c>
      <c r="AV483">
        <f>(Table2[[#This Row],[Rank 1Y]]+Table2[[#This Row],[Rank 6M]]+Table2[[#This Row],[Rank Sharpe]])/3</f>
        <v>448.16666666666669</v>
      </c>
    </row>
    <row r="484" spans="1:48" x14ac:dyDescent="0.3">
      <c r="A484" t="s">
        <v>22</v>
      </c>
      <c r="B484" t="s">
        <v>23</v>
      </c>
      <c r="C484" t="s">
        <v>3173</v>
      </c>
      <c r="D484" t="s">
        <v>24</v>
      </c>
      <c r="E484">
        <v>1422020.1837139099</v>
      </c>
      <c r="F484">
        <v>1860.1</v>
      </c>
      <c r="G484">
        <v>-4.7985915074382399</v>
      </c>
      <c r="H484">
        <f>(Table2[[#This Row],[1Y Return vs Nifty]]-AVERAGE(Table2[1Y Return vs Nifty]))/_xlfn.STDEV.P(Table2[1Y Return vs Nifty])</f>
        <v>-0.46678807151134483</v>
      </c>
      <c r="I484">
        <v>3.11308782944741</v>
      </c>
      <c r="J484">
        <f>(Table2[[#This Row],[1M Return vs Nifty]]-AVERAGE(Table2[1M Return vs Nifty]))/_xlfn.STDEV.P(Table2[1M Return vs Nifty])</f>
        <v>0.44763029420562722</v>
      </c>
      <c r="K484">
        <v>13.612855084083099</v>
      </c>
      <c r="L484">
        <f>(Table2[[#This Row],[6M Return vs Nifty]]-AVERAGE(Table2[6M Return vs Nifty]))/_xlfn.STDEV.P(Table2[6M Return vs Nifty])</f>
        <v>9.4831969575622524E-2</v>
      </c>
      <c r="M484">
        <v>1.00723977967102</v>
      </c>
      <c r="N484">
        <f>(Table2[[#This Row],[1W Return vs Nifty]]-AVERAGE(Table2[1W Return vs Nifty]))/_xlfn.STDEV.P(Table2[1W Return vs Nifty])</f>
        <v>-0.39508363803442065</v>
      </c>
      <c r="O484">
        <v>1774.15</v>
      </c>
      <c r="P484">
        <v>1734.4528017253799</v>
      </c>
      <c r="Q484">
        <v>1643.79165627987</v>
      </c>
      <c r="R484">
        <v>80.068263862395696</v>
      </c>
      <c r="S484" s="1">
        <f>(Table2[[#This Row],[Close Price]]-Table2[[#This Row],[20D EMA]])/Table2[[#This Row],[20D EMA]]</f>
        <v>4.8445734577121334E-2</v>
      </c>
      <c r="T484" s="1">
        <f>(Table2[[#This Row],[Close Price]]-Table2[[#This Row],[50D EMA]])/Table2[[#This Row],[50D EMA]]</f>
        <v>7.2441981787933374E-2</v>
      </c>
      <c r="U484" s="1">
        <f>(Table2[[#This Row],[Close Price]]-Table2[[#This Row],[200D EMA]])/Table2[[#This Row],[200D EMA]]</f>
        <v>0.13159109482868761</v>
      </c>
      <c r="V484">
        <v>1.9929133557847301</v>
      </c>
      <c r="W484">
        <v>1831.15</v>
      </c>
      <c r="X484">
        <v>1865</v>
      </c>
      <c r="Y484">
        <v>1775</v>
      </c>
      <c r="Z484">
        <v>1865</v>
      </c>
      <c r="AA484">
        <v>1775</v>
      </c>
      <c r="AB484">
        <v>1865</v>
      </c>
      <c r="AC484" s="1">
        <f>(Table2[[#This Row],[Close Price]]/Table2[[#This Row],[Day Low]])-1</f>
        <v>1.5809737050487271E-2</v>
      </c>
      <c r="AD484" s="1">
        <f>(Table2[[#This Row],[Day High]]/Table2[[#This Row],[Close Price]])-1</f>
        <v>2.634266974893773E-3</v>
      </c>
      <c r="AE484" s="1">
        <f>(Table2[[#This Row],[Close Price]]/Table2[[#This Row],[Current Week Low]])-1</f>
        <v>4.7943661971830975E-2</v>
      </c>
      <c r="AF484" s="1">
        <f>(Table2[[#This Row],[Current Week High]]/Table2[[#This Row],[Close Price]])-1</f>
        <v>2.634266974893773E-3</v>
      </c>
      <c r="AG484" s="1">
        <f>(Table2[[#This Row],[Close Price]]/Table2[[#This Row],[Current Month Low]])-1</f>
        <v>4.7943661971830975E-2</v>
      </c>
      <c r="AH484" s="1">
        <f>(Table2[[#This Row],[Current Month High]]/Table2[[#This Row],[Close Price]])-1</f>
        <v>2.634266974893773E-3</v>
      </c>
      <c r="AI484">
        <v>0.26342669748937703</v>
      </c>
      <c r="AJ484">
        <v>36.415973011623997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0.09</v>
      </c>
      <c r="AM484" t="s">
        <v>3219</v>
      </c>
      <c r="AN484">
        <v>9.89</v>
      </c>
      <c r="AO484" t="s">
        <v>3219</v>
      </c>
      <c r="AP484">
        <v>-2.6362720361313E-2</v>
      </c>
      <c r="AQ484">
        <f>(Table2[[#This Row],[Sharpe Ratio]]-AVERAGE(Table2[Sharpe Ratio]))/_xlfn.STDEV.P(Table2[Sharpe Ratio])</f>
        <v>-0.99192862990475894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-1.3113380756692747</v>
      </c>
      <c r="AS484">
        <f>_xlfn.RANK.AVG(Table2[[#This Row],[1Y Return vs Nifty Z-Score]],Table2[1Y Return vs Nifty Z-Score])</f>
        <v>478</v>
      </c>
      <c r="AT484">
        <f>_xlfn.RANK.AVG(Table2[[#This Row],[6M Return vs Nifty Z-Score]],Table2[6M Return vs Nifty Z-Score])</f>
        <v>246</v>
      </c>
      <c r="AU484">
        <f>_xlfn.RANK.AVG(Table2[[#This Row],[Sharpe Ratio Z-Score]],Table2[Sharpe Ratio Z-Score])</f>
        <v>621</v>
      </c>
      <c r="AV484">
        <f>(Table2[[#This Row],[Rank 1Y]]+Table2[[#This Row],[Rank 6M]]+Table2[[#This Row],[Rank Sharpe]])/3</f>
        <v>448.33333333333331</v>
      </c>
    </row>
    <row r="485" spans="1:48" x14ac:dyDescent="0.3">
      <c r="A485" t="s">
        <v>647</v>
      </c>
      <c r="B485" t="s">
        <v>648</v>
      </c>
      <c r="C485" t="s">
        <v>3187</v>
      </c>
      <c r="D485" t="s">
        <v>166</v>
      </c>
      <c r="E485">
        <v>28684.283121409899</v>
      </c>
      <c r="F485">
        <v>1125.95</v>
      </c>
      <c r="G485">
        <v>-2.1665223486160499</v>
      </c>
      <c r="H485">
        <f>(Table2[[#This Row],[1Y Return vs Nifty]]-AVERAGE(Table2[1Y Return vs Nifty]))/_xlfn.STDEV.P(Table2[1Y Return vs Nifty])</f>
        <v>-0.415399038317668</v>
      </c>
      <c r="I485">
        <v>-3.39863809190705</v>
      </c>
      <c r="J485">
        <f>(Table2[[#This Row],[1M Return vs Nifty]]-AVERAGE(Table2[1M Return vs Nifty]))/_xlfn.STDEV.P(Table2[1M Return vs Nifty])</f>
        <v>-0.25400028103362871</v>
      </c>
      <c r="K485">
        <v>1.1368196612269901</v>
      </c>
      <c r="L485">
        <f>(Table2[[#This Row],[6M Return vs Nifty]]-AVERAGE(Table2[6M Return vs Nifty]))/_xlfn.STDEV.P(Table2[6M Return vs Nifty])</f>
        <v>-0.27448311914582973</v>
      </c>
      <c r="M485">
        <v>2.3096789876036001</v>
      </c>
      <c r="N485">
        <f>(Table2[[#This Row],[1W Return vs Nifty]]-AVERAGE(Table2[1W Return vs Nifty]))/_xlfn.STDEV.P(Table2[1W Return vs Nifty])</f>
        <v>-0.13238774546974824</v>
      </c>
      <c r="O485">
        <v>1102.6600000000001</v>
      </c>
      <c r="P485">
        <v>1096.7294943367899</v>
      </c>
      <c r="Q485">
        <v>1075.7550248462001</v>
      </c>
      <c r="R485">
        <v>62.167555941129798</v>
      </c>
      <c r="S485" s="1">
        <f>(Table2[[#This Row],[Close Price]]-Table2[[#This Row],[20D EMA]])/Table2[[#This Row],[20D EMA]]</f>
        <v>2.1121651279632853E-2</v>
      </c>
      <c r="T485" s="1">
        <f>(Table2[[#This Row],[Close Price]]-Table2[[#This Row],[50D EMA]])/Table2[[#This Row],[50D EMA]]</f>
        <v>2.6643311604271431E-2</v>
      </c>
      <c r="U485" s="1">
        <f>(Table2[[#This Row],[Close Price]]-Table2[[#This Row],[200D EMA]])/Table2[[#This Row],[200D EMA]]</f>
        <v>4.6660228392589966E-2</v>
      </c>
      <c r="V485">
        <v>0.30995927266643403</v>
      </c>
      <c r="W485">
        <v>1122.4000000000001</v>
      </c>
      <c r="X485">
        <v>1145.75</v>
      </c>
      <c r="Y485">
        <v>1095.45</v>
      </c>
      <c r="Z485">
        <v>1145.75</v>
      </c>
      <c r="AA485">
        <v>1095.45</v>
      </c>
      <c r="AB485">
        <v>1145.75</v>
      </c>
      <c r="AC485" s="1">
        <f>(Table2[[#This Row],[Close Price]]/Table2[[#This Row],[Day Low]])-1</f>
        <v>3.1628652886670494E-3</v>
      </c>
      <c r="AD485" s="1">
        <f>(Table2[[#This Row],[Day High]]/Table2[[#This Row],[Close Price]])-1</f>
        <v>1.7585150317509513E-2</v>
      </c>
      <c r="AE485" s="1">
        <f>(Table2[[#This Row],[Close Price]]/Table2[[#This Row],[Current Week Low]])-1</f>
        <v>2.7842439180245648E-2</v>
      </c>
      <c r="AF485" s="1">
        <f>(Table2[[#This Row],[Current Week High]]/Table2[[#This Row],[Close Price]])-1</f>
        <v>1.7585150317509513E-2</v>
      </c>
      <c r="AG485" s="1">
        <f>(Table2[[#This Row],[Close Price]]/Table2[[#This Row],[Current Month Low]])-1</f>
        <v>2.7842439180245648E-2</v>
      </c>
      <c r="AH485" s="1">
        <f>(Table2[[#This Row],[Current Month High]]/Table2[[#This Row],[Close Price]])-1</f>
        <v>1.7585150317509513E-2</v>
      </c>
      <c r="AI485">
        <v>19.809938274345999</v>
      </c>
      <c r="AJ485">
        <v>20.680600214362201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0.15</v>
      </c>
      <c r="AM485" t="s">
        <v>3219</v>
      </c>
      <c r="AN485">
        <v>6.37</v>
      </c>
      <c r="AO485" t="s">
        <v>3219</v>
      </c>
      <c r="AP485">
        <v>3.217336372781E-3</v>
      </c>
      <c r="AQ485">
        <f>(Table2[[#This Row],[Sharpe Ratio]]-AVERAGE(Table2[Sharpe Ratio]))/_xlfn.STDEV.P(Table2[Sharpe Ratio])</f>
        <v>-0.64858703670525331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-1.7248572206721278</v>
      </c>
      <c r="AS485">
        <f>_xlfn.RANK.AVG(Table2[[#This Row],[1Y Return vs Nifty Z-Score]],Table2[1Y Return vs Nifty Z-Score])</f>
        <v>455</v>
      </c>
      <c r="AT485">
        <f>_xlfn.RANK.AVG(Table2[[#This Row],[6M Return vs Nifty Z-Score]],Table2[6M Return vs Nifty Z-Score])</f>
        <v>385</v>
      </c>
      <c r="AU485">
        <f>_xlfn.RANK.AVG(Table2[[#This Row],[Sharpe Ratio Z-Score]],Table2[Sharpe Ratio Z-Score])</f>
        <v>507</v>
      </c>
      <c r="AV485">
        <f>(Table2[[#This Row],[Rank 1Y]]+Table2[[#This Row],[Rank 6M]]+Table2[[#This Row],[Rank Sharpe]])/3</f>
        <v>449</v>
      </c>
    </row>
    <row r="486" spans="1:48" x14ac:dyDescent="0.3">
      <c r="A486" t="s">
        <v>418</v>
      </c>
      <c r="B486" t="s">
        <v>419</v>
      </c>
      <c r="C486" t="s">
        <v>3178</v>
      </c>
      <c r="D486" t="s">
        <v>226</v>
      </c>
      <c r="E486">
        <v>56329.498112950001</v>
      </c>
      <c r="F486">
        <v>3603.85</v>
      </c>
      <c r="G486">
        <v>5.8320712392854004</v>
      </c>
      <c r="H486">
        <f>(Table2[[#This Row],[1Y Return vs Nifty]]-AVERAGE(Table2[1Y Return vs Nifty]))/_xlfn.STDEV.P(Table2[1Y Return vs Nifty])</f>
        <v>-0.25923293226620991</v>
      </c>
      <c r="I486">
        <v>1.95472430482809</v>
      </c>
      <c r="J486">
        <f>(Table2[[#This Row],[1M Return vs Nifty]]-AVERAGE(Table2[1M Return vs Nifty]))/_xlfn.STDEV.P(Table2[1M Return vs Nifty])</f>
        <v>0.3228180284667504</v>
      </c>
      <c r="K486">
        <v>-26.940281990439299</v>
      </c>
      <c r="L486">
        <f>(Table2[[#This Row],[6M Return vs Nifty]]-AVERAGE(Table2[6M Return vs Nifty]))/_xlfn.STDEV.P(Table2[6M Return vs Nifty])</f>
        <v>-1.105620330293035</v>
      </c>
      <c r="M486">
        <v>4.7943245254293201</v>
      </c>
      <c r="N486">
        <f>(Table2[[#This Row],[1W Return vs Nifty]]-AVERAGE(Table2[1W Return vs Nifty]))/_xlfn.STDEV.P(Table2[1W Return vs Nifty])</f>
        <v>0.36875363087289709</v>
      </c>
      <c r="O486">
        <v>3537.95</v>
      </c>
      <c r="P486">
        <v>3643.4855971779002</v>
      </c>
      <c r="Q486">
        <v>3692.5122156216798</v>
      </c>
      <c r="R486">
        <v>64.414836782629706</v>
      </c>
      <c r="S486" s="1">
        <f>(Table2[[#This Row],[Close Price]]-Table2[[#This Row],[20D EMA]])/Table2[[#This Row],[20D EMA]]</f>
        <v>1.8626605802795432E-2</v>
      </c>
      <c r="T486" s="1">
        <f>(Table2[[#This Row],[Close Price]]-Table2[[#This Row],[50D EMA]])/Table2[[#This Row],[50D EMA]]</f>
        <v>-1.0878483287706825E-2</v>
      </c>
      <c r="U486" s="1">
        <f>(Table2[[#This Row],[Close Price]]-Table2[[#This Row],[200D EMA]])/Table2[[#This Row],[200D EMA]]</f>
        <v>-2.4011353367114741E-2</v>
      </c>
      <c r="V486">
        <v>0.97419331327561498</v>
      </c>
      <c r="W486">
        <v>3585</v>
      </c>
      <c r="X486">
        <v>3636.15</v>
      </c>
      <c r="Y486">
        <v>3540</v>
      </c>
      <c r="Z486">
        <v>3690</v>
      </c>
      <c r="AA486">
        <v>3540</v>
      </c>
      <c r="AB486">
        <v>3690</v>
      </c>
      <c r="AC486" s="1">
        <f>(Table2[[#This Row],[Close Price]]/Table2[[#This Row],[Day Low]])-1</f>
        <v>5.2580195258018492E-3</v>
      </c>
      <c r="AD486" s="1">
        <f>(Table2[[#This Row],[Day High]]/Table2[[#This Row],[Close Price]])-1</f>
        <v>8.9626371796829307E-3</v>
      </c>
      <c r="AE486" s="1">
        <f>(Table2[[#This Row],[Close Price]]/Table2[[#This Row],[Current Week Low]])-1</f>
        <v>1.8036723163841861E-2</v>
      </c>
      <c r="AF486" s="1">
        <f>(Table2[[#This Row],[Current Week High]]/Table2[[#This Row],[Close Price]])-1</f>
        <v>2.3904990496274925E-2</v>
      </c>
      <c r="AG486" s="1">
        <f>(Table2[[#This Row],[Close Price]]/Table2[[#This Row],[Current Month Low]])-1</f>
        <v>1.8036723163841861E-2</v>
      </c>
      <c r="AH486" s="1">
        <f>(Table2[[#This Row],[Current Month High]]/Table2[[#This Row],[Close Price]])-1</f>
        <v>2.3904990496274925E-2</v>
      </c>
      <c r="AI486">
        <v>37.380856583930999</v>
      </c>
      <c r="AJ486">
        <v>31.359577182431199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-0.01</v>
      </c>
      <c r="AM486" t="s">
        <v>3218</v>
      </c>
      <c r="AN486">
        <v>5.25</v>
      </c>
      <c r="AO486" t="s">
        <v>3219</v>
      </c>
      <c r="AP486">
        <v>8.7900494317323996E-2</v>
      </c>
      <c r="AQ486">
        <f>(Table2[[#This Row],[Sharpe Ratio]]-AVERAGE(Table2[Sharpe Ratio]))/_xlfn.STDEV.P(Table2[Sharpe Ratio])</f>
        <v>0.33434719588303663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393</v>
      </c>
      <c r="AT486">
        <f>_xlfn.RANK.AVG(Table2[[#This Row],[6M Return vs Nifty Z-Score]],Table2[6M Return vs Nifty Z-Score])</f>
        <v>694</v>
      </c>
      <c r="AU486">
        <f>_xlfn.RANK.AVG(Table2[[#This Row],[Sharpe Ratio Z-Score]],Table2[Sharpe Ratio Z-Score])</f>
        <v>261</v>
      </c>
      <c r="AV486">
        <f>(Table2[[#This Row],[Rank 1Y]]+Table2[[#This Row],[Rank 6M]]+Table2[[#This Row],[Rank Sharpe]])/3</f>
        <v>449.33333333333331</v>
      </c>
    </row>
    <row r="487" spans="1:48" x14ac:dyDescent="0.3">
      <c r="A487" t="s">
        <v>571</v>
      </c>
      <c r="B487" t="s">
        <v>572</v>
      </c>
      <c r="C487" t="s">
        <v>3173</v>
      </c>
      <c r="D487" t="s">
        <v>54</v>
      </c>
      <c r="E487">
        <v>35229.861725499999</v>
      </c>
      <c r="F487">
        <v>285.35000000000002</v>
      </c>
      <c r="G487">
        <v>-15.538897413695899</v>
      </c>
      <c r="H487">
        <f>(Table2[[#This Row],[1Y Return vs Nifty]]-AVERAGE(Table2[1Y Return vs Nifty]))/_xlfn.STDEV.P(Table2[1Y Return vs Nifty])</f>
        <v>-0.67648390525376068</v>
      </c>
      <c r="I487">
        <v>2.5763244040894002</v>
      </c>
      <c r="J487">
        <f>(Table2[[#This Row],[1M Return vs Nifty]]-AVERAGE(Table2[1M Return vs Nifty]))/_xlfn.STDEV.P(Table2[1M Return vs Nifty])</f>
        <v>0.38979468572795994</v>
      </c>
      <c r="K487">
        <v>-1.8411813536216499</v>
      </c>
      <c r="L487">
        <f>(Table2[[#This Row],[6M Return vs Nifty]]-AVERAGE(Table2[6M Return vs Nifty]))/_xlfn.STDEV.P(Table2[6M Return vs Nifty])</f>
        <v>-0.36263778300615573</v>
      </c>
      <c r="M487">
        <v>4.54185015301774</v>
      </c>
      <c r="N487">
        <f>(Table2[[#This Row],[1W Return vs Nifty]]-AVERAGE(Table2[1W Return vs Nifty]))/_xlfn.STDEV.P(Table2[1W Return vs Nifty])</f>
        <v>0.31783073158791275</v>
      </c>
      <c r="O487">
        <v>273.77999999999997</v>
      </c>
      <c r="P487">
        <v>281.73665403479799</v>
      </c>
      <c r="Q487">
        <v>288.33587244132599</v>
      </c>
      <c r="R487">
        <v>75.533334557695895</v>
      </c>
      <c r="S487" s="1">
        <f>(Table2[[#This Row],[Close Price]]-Table2[[#This Row],[20D EMA]])/Table2[[#This Row],[20D EMA]]</f>
        <v>4.2260208926875778E-2</v>
      </c>
      <c r="T487" s="1">
        <f>(Table2[[#This Row],[Close Price]]-Table2[[#This Row],[50D EMA]])/Table2[[#This Row],[50D EMA]]</f>
        <v>1.2825260446075064E-2</v>
      </c>
      <c r="U487" s="1">
        <f>(Table2[[#This Row],[Close Price]]-Table2[[#This Row],[200D EMA]])/Table2[[#This Row],[200D EMA]]</f>
        <v>-1.0355535771684347E-2</v>
      </c>
      <c r="V487">
        <v>0.46070604038368501</v>
      </c>
      <c r="W487">
        <v>281.95</v>
      </c>
      <c r="X487">
        <v>291.05</v>
      </c>
      <c r="Y487">
        <v>271</v>
      </c>
      <c r="Z487">
        <v>291.05</v>
      </c>
      <c r="AA487">
        <v>271</v>
      </c>
      <c r="AB487">
        <v>291.05</v>
      </c>
      <c r="AC487" s="1">
        <f>(Table2[[#This Row],[Close Price]]/Table2[[#This Row],[Day Low]])-1</f>
        <v>1.2058875687178672E-2</v>
      </c>
      <c r="AD487" s="1">
        <f>(Table2[[#This Row],[Day High]]/Table2[[#This Row],[Close Price]])-1</f>
        <v>1.9975468722621237E-2</v>
      </c>
      <c r="AE487" s="1">
        <f>(Table2[[#This Row],[Close Price]]/Table2[[#This Row],[Current Week Low]])-1</f>
        <v>5.2952029520295207E-2</v>
      </c>
      <c r="AF487" s="1">
        <f>(Table2[[#This Row],[Current Week High]]/Table2[[#This Row],[Close Price]])-1</f>
        <v>1.9975468722621237E-2</v>
      </c>
      <c r="AG487" s="1">
        <f>(Table2[[#This Row],[Close Price]]/Table2[[#This Row],[Current Month Low]])-1</f>
        <v>5.2952029520295207E-2</v>
      </c>
      <c r="AH487" s="1">
        <f>(Table2[[#This Row],[Current Month High]]/Table2[[#This Row],[Close Price]])-1</f>
        <v>1.9975468722621237E-2</v>
      </c>
      <c r="AI487">
        <v>20.203259155423101</v>
      </c>
      <c r="AJ487">
        <v>15.9017059301381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-0.16</v>
      </c>
      <c r="AM487" t="s">
        <v>3218</v>
      </c>
      <c r="AN487">
        <v>11.1</v>
      </c>
      <c r="AO487" t="s">
        <v>3219</v>
      </c>
      <c r="AP487">
        <v>5.6980800405847E-2</v>
      </c>
      <c r="AQ487">
        <f>(Table2[[#This Row],[Sharpe Ratio]]-AVERAGE(Table2[Sharpe Ratio]))/_xlfn.STDEV.P(Table2[Sharpe Ratio])</f>
        <v>-2.4543832090264558E-2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560</v>
      </c>
      <c r="AT487">
        <f>_xlfn.RANK.AVG(Table2[[#This Row],[6M Return vs Nifty Z-Score]],Table2[6M Return vs Nifty Z-Score])</f>
        <v>430</v>
      </c>
      <c r="AU487">
        <f>_xlfn.RANK.AVG(Table2[[#This Row],[Sharpe Ratio Z-Score]],Table2[Sharpe Ratio Z-Score])</f>
        <v>362</v>
      </c>
      <c r="AV487">
        <f>(Table2[[#This Row],[Rank 1Y]]+Table2[[#This Row],[Rank 6M]]+Table2[[#This Row],[Rank Sharpe]])/3</f>
        <v>450.66666666666669</v>
      </c>
    </row>
    <row r="488" spans="1:48" x14ac:dyDescent="0.3">
      <c r="A488" t="s">
        <v>1587</v>
      </c>
      <c r="B488" t="s">
        <v>1588</v>
      </c>
      <c r="C488" t="s">
        <v>3181</v>
      </c>
      <c r="D488" t="s">
        <v>111</v>
      </c>
      <c r="E488">
        <v>6248.9583750599904</v>
      </c>
      <c r="F488">
        <v>574.95000000000005</v>
      </c>
      <c r="G488">
        <v>-4.37186821601526</v>
      </c>
      <c r="H488">
        <f>(Table2[[#This Row],[1Y Return vs Nifty]]-AVERAGE(Table2[1Y Return vs Nifty]))/_xlfn.STDEV.P(Table2[1Y Return vs Nifty])</f>
        <v>-0.45845664248564877</v>
      </c>
      <c r="I488">
        <v>-15.107345481966799</v>
      </c>
      <c r="J488">
        <f>(Table2[[#This Row],[1M Return vs Nifty]]-AVERAGE(Table2[1M Return vs Nifty]))/_xlfn.STDEV.P(Table2[1M Return vs Nifty])</f>
        <v>-1.5155993103255376</v>
      </c>
      <c r="K488">
        <v>-8.9217295410206692</v>
      </c>
      <c r="L488">
        <f>(Table2[[#This Row],[6M Return vs Nifty]]-AVERAGE(Table2[6M Return vs Nifty]))/_xlfn.STDEV.P(Table2[6M Return vs Nifty])</f>
        <v>-0.57223587994929115</v>
      </c>
      <c r="M488">
        <v>6.73189286325103</v>
      </c>
      <c r="N488">
        <f>(Table2[[#This Row],[1W Return vs Nifty]]-AVERAGE(Table2[1W Return vs Nifty]))/_xlfn.STDEV.P(Table2[1W Return vs Nifty])</f>
        <v>0.75955209640517118</v>
      </c>
      <c r="O488">
        <v>597.48</v>
      </c>
      <c r="P488">
        <v>628.46980999283596</v>
      </c>
      <c r="Q488">
        <v>617.88489607210101</v>
      </c>
      <c r="R488">
        <v>42.566276306685197</v>
      </c>
      <c r="S488" s="1">
        <f>(Table2[[#This Row],[Close Price]]-Table2[[#This Row],[20D EMA]])/Table2[[#This Row],[20D EMA]]</f>
        <v>-3.7708375175738051E-2</v>
      </c>
      <c r="T488" s="1">
        <f>(Table2[[#This Row],[Close Price]]-Table2[[#This Row],[50D EMA]])/Table2[[#This Row],[50D EMA]]</f>
        <v>-8.5158919556447749E-2</v>
      </c>
      <c r="U488" s="1">
        <f>(Table2[[#This Row],[Close Price]]-Table2[[#This Row],[200D EMA]])/Table2[[#This Row],[200D EMA]]</f>
        <v>-6.9486883956928591E-2</v>
      </c>
      <c r="V488">
        <v>0.78789469394414002</v>
      </c>
      <c r="W488">
        <v>572.65</v>
      </c>
      <c r="X488">
        <v>592.6</v>
      </c>
      <c r="Y488">
        <v>568.45000000000005</v>
      </c>
      <c r="Z488">
        <v>592.6</v>
      </c>
      <c r="AA488">
        <v>568.45000000000005</v>
      </c>
      <c r="AB488">
        <v>592.6</v>
      </c>
      <c r="AC488" s="1">
        <f>(Table2[[#This Row],[Close Price]]/Table2[[#This Row],[Day Low]])-1</f>
        <v>4.0164149131232119E-3</v>
      </c>
      <c r="AD488" s="1">
        <f>(Table2[[#This Row],[Day High]]/Table2[[#This Row],[Close Price]])-1</f>
        <v>3.0698321593181976E-2</v>
      </c>
      <c r="AE488" s="1">
        <f>(Table2[[#This Row],[Close Price]]/Table2[[#This Row],[Current Week Low]])-1</f>
        <v>1.1434602867446575E-2</v>
      </c>
      <c r="AF488" s="1">
        <f>(Table2[[#This Row],[Current Week High]]/Table2[[#This Row],[Close Price]])-1</f>
        <v>3.0698321593181976E-2</v>
      </c>
      <c r="AG488" s="1">
        <f>(Table2[[#This Row],[Close Price]]/Table2[[#This Row],[Current Month Low]])-1</f>
        <v>1.1434602867446575E-2</v>
      </c>
      <c r="AH488" s="1">
        <f>(Table2[[#This Row],[Current Month High]]/Table2[[#This Row],[Close Price]])-1</f>
        <v>3.0698321593181976E-2</v>
      </c>
      <c r="AI488">
        <v>46.386642316723098</v>
      </c>
      <c r="AJ488">
        <v>22.970805261469302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</v>
      </c>
      <c r="AM488">
        <v>0</v>
      </c>
      <c r="AN488">
        <v>-7.07</v>
      </c>
      <c r="AO488" t="s">
        <v>3218</v>
      </c>
      <c r="AP488">
        <v>6.0045176490031001E-2</v>
      </c>
      <c r="AQ488">
        <f>(Table2[[#This Row],[Sharpe Ratio]]-AVERAGE(Table2[Sharpe Ratio]))/_xlfn.STDEV.P(Table2[Sharpe Ratio])</f>
        <v>1.1024989713025419E-2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473</v>
      </c>
      <c r="AT488">
        <f>_xlfn.RANK.AVG(Table2[[#This Row],[6M Return vs Nifty Z-Score]],Table2[6M Return vs Nifty Z-Score])</f>
        <v>531</v>
      </c>
      <c r="AU488">
        <f>_xlfn.RANK.AVG(Table2[[#This Row],[Sharpe Ratio Z-Score]],Table2[Sharpe Ratio Z-Score])</f>
        <v>348</v>
      </c>
      <c r="AV488">
        <f>(Table2[[#This Row],[Rank 1Y]]+Table2[[#This Row],[Rank 6M]]+Table2[[#This Row],[Rank Sharpe]])/3</f>
        <v>450.66666666666669</v>
      </c>
    </row>
    <row r="489" spans="1:48" x14ac:dyDescent="0.3">
      <c r="A489" t="s">
        <v>195</v>
      </c>
      <c r="B489" t="s">
        <v>196</v>
      </c>
      <c r="C489" t="s">
        <v>3171</v>
      </c>
      <c r="D489" t="s">
        <v>18</v>
      </c>
      <c r="E489">
        <v>127400.21365511999</v>
      </c>
      <c r="F489">
        <v>293.64999999999998</v>
      </c>
      <c r="G489">
        <v>9.2432962050676899</v>
      </c>
      <c r="H489">
        <f>(Table2[[#This Row],[1Y Return vs Nifty]]-AVERAGE(Table2[1Y Return vs Nifty]))/_xlfn.STDEV.P(Table2[1Y Return vs Nifty])</f>
        <v>-0.1926315086637507</v>
      </c>
      <c r="I489">
        <v>-7.5506507962312099</v>
      </c>
      <c r="J489">
        <f>(Table2[[#This Row],[1M Return vs Nifty]]-AVERAGE(Table2[1M Return vs Nifty]))/_xlfn.STDEV.P(Table2[1M Return vs Nifty])</f>
        <v>-0.70137461731860984</v>
      </c>
      <c r="K489">
        <v>-10.578929748135799</v>
      </c>
      <c r="L489">
        <f>(Table2[[#This Row],[6M Return vs Nifty]]-AVERAGE(Table2[6M Return vs Nifty]))/_xlfn.STDEV.P(Table2[6M Return vs Nifty])</f>
        <v>-0.6212922524888157</v>
      </c>
      <c r="M489">
        <v>-1.3003912737794201</v>
      </c>
      <c r="N489">
        <f>(Table2[[#This Row],[1W Return vs Nifty]]-AVERAGE(Table2[1W Return vs Nifty]))/_xlfn.STDEV.P(Table2[1W Return vs Nifty])</f>
        <v>-0.86052202134167322</v>
      </c>
      <c r="O489">
        <v>298.98</v>
      </c>
      <c r="P489">
        <v>312.48236596000999</v>
      </c>
      <c r="Q489">
        <v>304.69817947280302</v>
      </c>
      <c r="R489">
        <v>44.1499202098559</v>
      </c>
      <c r="S489" s="1">
        <f>(Table2[[#This Row],[Close Price]]-Table2[[#This Row],[20D EMA]])/Table2[[#This Row],[20D EMA]]</f>
        <v>-1.7827279416683526E-2</v>
      </c>
      <c r="T489" s="1">
        <f>(Table2[[#This Row],[Close Price]]-Table2[[#This Row],[50D EMA]])/Table2[[#This Row],[50D EMA]]</f>
        <v>-6.026697187264668E-2</v>
      </c>
      <c r="U489" s="1">
        <f>(Table2[[#This Row],[Close Price]]-Table2[[#This Row],[200D EMA]])/Table2[[#This Row],[200D EMA]]</f>
        <v>-3.6259420689414353E-2</v>
      </c>
      <c r="V489">
        <v>0.84648881035057699</v>
      </c>
      <c r="W489">
        <v>292.85000000000002</v>
      </c>
      <c r="X489">
        <v>299.55</v>
      </c>
      <c r="Y489">
        <v>290.5</v>
      </c>
      <c r="Z489">
        <v>299.55</v>
      </c>
      <c r="AA489">
        <v>290.5</v>
      </c>
      <c r="AB489">
        <v>299.55</v>
      </c>
      <c r="AC489" s="1">
        <f>(Table2[[#This Row],[Close Price]]/Table2[[#This Row],[Day Low]])-1</f>
        <v>2.7317739457057844E-3</v>
      </c>
      <c r="AD489" s="1">
        <f>(Table2[[#This Row],[Day High]]/Table2[[#This Row],[Close Price]])-1</f>
        <v>2.0091946194449317E-2</v>
      </c>
      <c r="AE489" s="1">
        <f>(Table2[[#This Row],[Close Price]]/Table2[[#This Row],[Current Week Low]])-1</f>
        <v>1.0843373493975905E-2</v>
      </c>
      <c r="AF489" s="1">
        <f>(Table2[[#This Row],[Current Week High]]/Table2[[#This Row],[Close Price]])-1</f>
        <v>2.0091946194449317E-2</v>
      </c>
      <c r="AG489" s="1">
        <f>(Table2[[#This Row],[Close Price]]/Table2[[#This Row],[Current Month Low]])-1</f>
        <v>1.0843373493975905E-2</v>
      </c>
      <c r="AH489" s="1">
        <f>(Table2[[#This Row],[Current Month High]]/Table2[[#This Row],[Close Price]])-1</f>
        <v>2.0091946194449317E-2</v>
      </c>
      <c r="AI489">
        <v>28.043589306998101</v>
      </c>
      <c r="AJ489">
        <v>35.8076078159324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-0.04</v>
      </c>
      <c r="AM489" t="s">
        <v>3218</v>
      </c>
      <c r="AN489">
        <v>-1.53</v>
      </c>
      <c r="AO489" t="s">
        <v>3218</v>
      </c>
      <c r="AP489">
        <v>2.9617272667969E-2</v>
      </c>
      <c r="AQ489">
        <f>(Table2[[#This Row],[Sharpe Ratio]]-AVERAGE(Table2[Sharpe Ratio]))/_xlfn.STDEV.P(Table2[Sharpe Ratio])</f>
        <v>-0.34215773302146762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368</v>
      </c>
      <c r="AT489">
        <f>_xlfn.RANK.AVG(Table2[[#This Row],[6M Return vs Nifty Z-Score]],Table2[6M Return vs Nifty Z-Score])</f>
        <v>553</v>
      </c>
      <c r="AU489">
        <f>_xlfn.RANK.AVG(Table2[[#This Row],[Sharpe Ratio Z-Score]],Table2[Sharpe Ratio Z-Score])</f>
        <v>432</v>
      </c>
      <c r="AV489">
        <f>(Table2[[#This Row],[Rank 1Y]]+Table2[[#This Row],[Rank 6M]]+Table2[[#This Row],[Rank Sharpe]])/3</f>
        <v>451</v>
      </c>
    </row>
    <row r="490" spans="1:48" x14ac:dyDescent="0.3">
      <c r="A490" t="s">
        <v>951</v>
      </c>
      <c r="B490" t="s">
        <v>952</v>
      </c>
      <c r="C490" t="s">
        <v>3184</v>
      </c>
      <c r="D490" t="s">
        <v>953</v>
      </c>
      <c r="E490">
        <v>16138.951353564</v>
      </c>
      <c r="F490">
        <v>206.44</v>
      </c>
      <c r="G490">
        <v>8.8516991674775696</v>
      </c>
      <c r="H490">
        <f>(Table2[[#This Row],[1Y Return vs Nifty]]-AVERAGE(Table2[1Y Return vs Nifty]))/_xlfn.STDEV.P(Table2[1Y Return vs Nifty])</f>
        <v>-0.20027712583752941</v>
      </c>
      <c r="I490">
        <v>5.9961125007840597</v>
      </c>
      <c r="J490">
        <f>(Table2[[#This Row],[1M Return vs Nifty]]-AVERAGE(Table2[1M Return vs Nifty]))/_xlfn.STDEV.P(Table2[1M Return vs Nifty])</f>
        <v>0.75827270806172942</v>
      </c>
      <c r="K490">
        <v>-7.2760634296685902</v>
      </c>
      <c r="L490">
        <f>(Table2[[#This Row],[6M Return vs Nifty]]-AVERAGE(Table2[6M Return vs Nifty]))/_xlfn.STDEV.P(Table2[6M Return vs Nifty])</f>
        <v>-0.52352093923932441</v>
      </c>
      <c r="M490">
        <v>1.7667938487903101</v>
      </c>
      <c r="N490">
        <f>(Table2[[#This Row],[1W Return vs Nifty]]-AVERAGE(Table2[1W Return vs Nifty]))/_xlfn.STDEV.P(Table2[1W Return vs Nifty])</f>
        <v>-0.24188513715763391</v>
      </c>
      <c r="O490">
        <v>195.11</v>
      </c>
      <c r="P490">
        <v>191.53365624398899</v>
      </c>
      <c r="Q490">
        <v>193.668075878758</v>
      </c>
      <c r="R490">
        <v>73.824249275025593</v>
      </c>
      <c r="S490" s="1">
        <f>(Table2[[#This Row],[Close Price]]-Table2[[#This Row],[20D EMA]])/Table2[[#This Row],[20D EMA]]</f>
        <v>5.8069806775664923E-2</v>
      </c>
      <c r="T490" s="1">
        <f>(Table2[[#This Row],[Close Price]]-Table2[[#This Row],[50D EMA]])/Table2[[#This Row],[50D EMA]]</f>
        <v>7.782623716545288E-2</v>
      </c>
      <c r="U490" s="1">
        <f>(Table2[[#This Row],[Close Price]]-Table2[[#This Row],[200D EMA]])/Table2[[#This Row],[200D EMA]]</f>
        <v>6.5947493221534356E-2</v>
      </c>
      <c r="V490">
        <v>0.88737440744414997</v>
      </c>
      <c r="W490">
        <v>202.66</v>
      </c>
      <c r="X490">
        <v>208</v>
      </c>
      <c r="Y490">
        <v>196.51</v>
      </c>
      <c r="Z490">
        <v>208</v>
      </c>
      <c r="AA490">
        <v>196.51</v>
      </c>
      <c r="AB490">
        <v>208</v>
      </c>
      <c r="AC490" s="1">
        <f>(Table2[[#This Row],[Close Price]]/Table2[[#This Row],[Day Low]])-1</f>
        <v>1.8651929339780882E-2</v>
      </c>
      <c r="AD490" s="1">
        <f>(Table2[[#This Row],[Day High]]/Table2[[#This Row],[Close Price]])-1</f>
        <v>7.5566750629723067E-3</v>
      </c>
      <c r="AE490" s="1">
        <f>(Table2[[#This Row],[Close Price]]/Table2[[#This Row],[Current Week Low]])-1</f>
        <v>5.0531779553203426E-2</v>
      </c>
      <c r="AF490" s="1">
        <f>(Table2[[#This Row],[Current Week High]]/Table2[[#This Row],[Close Price]])-1</f>
        <v>7.5566750629723067E-3</v>
      </c>
      <c r="AG490" s="1">
        <f>(Table2[[#This Row],[Close Price]]/Table2[[#This Row],[Current Month Low]])-1</f>
        <v>5.0531779553203426E-2</v>
      </c>
      <c r="AH490" s="1">
        <f>(Table2[[#This Row],[Current Month High]]/Table2[[#This Row],[Close Price]])-1</f>
        <v>7.5566750629723067E-3</v>
      </c>
      <c r="AI490">
        <v>15.069753923658199</v>
      </c>
      <c r="AJ490">
        <v>30.287156831808101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0.08</v>
      </c>
      <c r="AM490" t="s">
        <v>3219</v>
      </c>
      <c r="AN490">
        <v>6.76</v>
      </c>
      <c r="AO490" t="s">
        <v>3219</v>
      </c>
      <c r="AP490">
        <v>1.7606235547089E-2</v>
      </c>
      <c r="AQ490">
        <f>(Table2[[#This Row],[Sharpe Ratio]]-AVERAGE(Table2[Sharpe Ratio]))/_xlfn.STDEV.P(Table2[Sharpe Ratio])</f>
        <v>-0.48157222631106789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370</v>
      </c>
      <c r="AT490">
        <f>_xlfn.RANK.AVG(Table2[[#This Row],[6M Return vs Nifty Z-Score]],Table2[6M Return vs Nifty Z-Score])</f>
        <v>511</v>
      </c>
      <c r="AU490">
        <f>_xlfn.RANK.AVG(Table2[[#This Row],[Sharpe Ratio Z-Score]],Table2[Sharpe Ratio Z-Score])</f>
        <v>472</v>
      </c>
      <c r="AV490">
        <f>(Table2[[#This Row],[Rank 1Y]]+Table2[[#This Row],[Rank 6M]]+Table2[[#This Row],[Rank Sharpe]])/3</f>
        <v>451</v>
      </c>
    </row>
    <row r="491" spans="1:48" x14ac:dyDescent="0.3">
      <c r="A491" t="s">
        <v>723</v>
      </c>
      <c r="B491" t="s">
        <v>724</v>
      </c>
      <c r="C491" t="s">
        <v>3180</v>
      </c>
      <c r="D491" t="s">
        <v>69</v>
      </c>
      <c r="E491">
        <v>24589.7665247</v>
      </c>
      <c r="F491">
        <v>1040.6500000000001</v>
      </c>
      <c r="G491">
        <v>-17.529828760563699</v>
      </c>
      <c r="H491">
        <f>(Table2[[#This Row],[1Y Return vs Nifty]]-AVERAGE(Table2[1Y Return vs Nifty]))/_xlfn.STDEV.P(Table2[1Y Return vs Nifty])</f>
        <v>-0.71535523837492543</v>
      </c>
      <c r="I491">
        <v>14.1799391555061</v>
      </c>
      <c r="J491">
        <f>(Table2[[#This Row],[1M Return vs Nifty]]-AVERAGE(Table2[1M Return vs Nifty]))/_xlfn.STDEV.P(Table2[1M Return vs Nifty])</f>
        <v>1.6400701105876363</v>
      </c>
      <c r="K491">
        <v>30.576612740338501</v>
      </c>
      <c r="L491">
        <f>(Table2[[#This Row],[6M Return vs Nifty]]-AVERAGE(Table2[6M Return vs Nifty]))/_xlfn.STDEV.P(Table2[6M Return vs Nifty])</f>
        <v>0.59699242772819749</v>
      </c>
      <c r="M491">
        <v>8.2319510814947101</v>
      </c>
      <c r="N491">
        <f>(Table2[[#This Row],[1W Return vs Nifty]]-AVERAGE(Table2[1W Return vs Nifty]))/_xlfn.STDEV.P(Table2[1W Return vs Nifty])</f>
        <v>1.0621068184531994</v>
      </c>
      <c r="O491">
        <v>954.84</v>
      </c>
      <c r="P491">
        <v>905.528625749816</v>
      </c>
      <c r="Q491">
        <v>863.44508686120503</v>
      </c>
      <c r="R491">
        <v>85.886414808450297</v>
      </c>
      <c r="S491" s="1">
        <f>(Table2[[#This Row],[Close Price]]-Table2[[#This Row],[20D EMA]])/Table2[[#This Row],[20D EMA]]</f>
        <v>8.9868459637216763E-2</v>
      </c>
      <c r="T491" s="1">
        <f>(Table2[[#This Row],[Close Price]]-Table2[[#This Row],[50D EMA]])/Table2[[#This Row],[50D EMA]]</f>
        <v>0.14921822503214394</v>
      </c>
      <c r="U491" s="1">
        <f>(Table2[[#This Row],[Close Price]]-Table2[[#This Row],[200D EMA]])/Table2[[#This Row],[200D EMA]]</f>
        <v>0.20523009029209979</v>
      </c>
      <c r="V491">
        <v>1.5961610252546701</v>
      </c>
      <c r="W491">
        <v>1033.45</v>
      </c>
      <c r="X491">
        <v>1046</v>
      </c>
      <c r="Y491">
        <v>1010.15</v>
      </c>
      <c r="Z491">
        <v>1048.55</v>
      </c>
      <c r="AA491">
        <v>1010.15</v>
      </c>
      <c r="AB491">
        <v>1048.55</v>
      </c>
      <c r="AC491" s="1">
        <f>(Table2[[#This Row],[Close Price]]/Table2[[#This Row],[Day Low]])-1</f>
        <v>6.9669553437514686E-3</v>
      </c>
      <c r="AD491" s="1">
        <f>(Table2[[#This Row],[Day High]]/Table2[[#This Row],[Close Price]])-1</f>
        <v>5.1410176332098434E-3</v>
      </c>
      <c r="AE491" s="1">
        <f>(Table2[[#This Row],[Close Price]]/Table2[[#This Row],[Current Week Low]])-1</f>
        <v>3.0193535613522782E-2</v>
      </c>
      <c r="AF491" s="1">
        <f>(Table2[[#This Row],[Current Week High]]/Table2[[#This Row],[Close Price]])-1</f>
        <v>7.5914092153941404E-3</v>
      </c>
      <c r="AG491" s="1">
        <f>(Table2[[#This Row],[Close Price]]/Table2[[#This Row],[Current Month Low]])-1</f>
        <v>3.0193535613522782E-2</v>
      </c>
      <c r="AH491" s="1">
        <f>(Table2[[#This Row],[Current Month High]]/Table2[[#This Row],[Close Price]])-1</f>
        <v>7.5914092153941404E-3</v>
      </c>
      <c r="AI491">
        <v>1.68644597126794</v>
      </c>
      <c r="AJ491">
        <v>48.664285714285697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0.28999999999999998</v>
      </c>
      <c r="AM491" t="s">
        <v>3219</v>
      </c>
      <c r="AN491">
        <v>15.33</v>
      </c>
      <c r="AO491" t="s">
        <v>3219</v>
      </c>
      <c r="AP491">
        <v>-3.5872418844221002E-2</v>
      </c>
      <c r="AQ491">
        <f>(Table2[[#This Row],[Sharpe Ratio]]-AVERAGE(Table2[Sharpe Ratio]))/_xlfn.STDEV.P(Table2[Sharpe Ratio])</f>
        <v>-1.1023095888501564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1.4815045295439513</v>
      </c>
      <c r="AS491">
        <f>_xlfn.RANK.AVG(Table2[[#This Row],[1Y Return vs Nifty Z-Score]],Table2[1Y Return vs Nifty Z-Score])</f>
        <v>571</v>
      </c>
      <c r="AT491">
        <f>_xlfn.RANK.AVG(Table2[[#This Row],[6M Return vs Nifty Z-Score]],Table2[6M Return vs Nifty Z-Score])</f>
        <v>146</v>
      </c>
      <c r="AU491">
        <f>_xlfn.RANK.AVG(Table2[[#This Row],[Sharpe Ratio Z-Score]],Table2[Sharpe Ratio Z-Score])</f>
        <v>638</v>
      </c>
      <c r="AV491">
        <f>(Table2[[#This Row],[Rank 1Y]]+Table2[[#This Row],[Rank 6M]]+Table2[[#This Row],[Rank Sharpe]])/3</f>
        <v>451.66666666666669</v>
      </c>
    </row>
    <row r="492" spans="1:48" x14ac:dyDescent="0.3">
      <c r="A492" t="s">
        <v>725</v>
      </c>
      <c r="B492" t="s">
        <v>726</v>
      </c>
      <c r="C492" t="s">
        <v>3177</v>
      </c>
      <c r="D492" t="s">
        <v>51</v>
      </c>
      <c r="E492">
        <v>24526.045341179899</v>
      </c>
      <c r="F492">
        <v>5361.15</v>
      </c>
      <c r="G492">
        <v>14.292837896283601</v>
      </c>
      <c r="H492">
        <f>(Table2[[#This Row],[1Y Return vs Nifty]]-AVERAGE(Table2[1Y Return vs Nifty]))/_xlfn.STDEV.P(Table2[1Y Return vs Nifty])</f>
        <v>-9.4043268794374454E-2</v>
      </c>
      <c r="I492">
        <v>2.1322863838928199</v>
      </c>
      <c r="J492">
        <f>(Table2[[#This Row],[1M Return vs Nifty]]-AVERAGE(Table2[1M Return vs Nifty]))/_xlfn.STDEV.P(Table2[1M Return vs Nifty])</f>
        <v>0.34195012726505963</v>
      </c>
      <c r="K492">
        <v>2.4101791746795298</v>
      </c>
      <c r="L492">
        <f>(Table2[[#This Row],[6M Return vs Nifty]]-AVERAGE(Table2[6M Return vs Nifty]))/_xlfn.STDEV.P(Table2[6M Return vs Nifty])</f>
        <v>-0.23678918307191532</v>
      </c>
      <c r="M492">
        <v>1.50112326458872</v>
      </c>
      <c r="N492">
        <f>(Table2[[#This Row],[1W Return vs Nifty]]-AVERAGE(Table2[1W Return vs Nifty]))/_xlfn.STDEV.P(Table2[1W Return vs Nifty])</f>
        <v>-0.29546965059975944</v>
      </c>
      <c r="O492">
        <v>5303.15</v>
      </c>
      <c r="P492">
        <v>5390.5017002834102</v>
      </c>
      <c r="Q492">
        <v>5097.4880748028199</v>
      </c>
      <c r="R492">
        <v>65.774449971089894</v>
      </c>
      <c r="S492" s="1">
        <f>(Table2[[#This Row],[Close Price]]-Table2[[#This Row],[20D EMA]])/Table2[[#This Row],[20D EMA]]</f>
        <v>1.0936895995776096E-2</v>
      </c>
      <c r="T492" s="1">
        <f>(Table2[[#This Row],[Close Price]]-Table2[[#This Row],[50D EMA]])/Table2[[#This Row],[50D EMA]]</f>
        <v>-5.4450776412643277E-3</v>
      </c>
      <c r="U492" s="1">
        <f>(Table2[[#This Row],[Close Price]]-Table2[[#This Row],[200D EMA]])/Table2[[#This Row],[200D EMA]]</f>
        <v>5.1723892499224461E-2</v>
      </c>
      <c r="V492">
        <v>0.33859450921894002</v>
      </c>
      <c r="W492">
        <v>5301</v>
      </c>
      <c r="X492">
        <v>5408</v>
      </c>
      <c r="Y492">
        <v>5282.1</v>
      </c>
      <c r="Z492">
        <v>5417.9</v>
      </c>
      <c r="AA492">
        <v>5282.1</v>
      </c>
      <c r="AB492">
        <v>5417.9</v>
      </c>
      <c r="AC492" s="1">
        <f>(Table2[[#This Row],[Close Price]]/Table2[[#This Row],[Day Low]])-1</f>
        <v>1.1346915676287317E-2</v>
      </c>
      <c r="AD492" s="1">
        <f>(Table2[[#This Row],[Day High]]/Table2[[#This Row],[Close Price]])-1</f>
        <v>8.7387967133918387E-3</v>
      </c>
      <c r="AE492" s="1">
        <f>(Table2[[#This Row],[Close Price]]/Table2[[#This Row],[Current Week Low]])-1</f>
        <v>1.4965638666439407E-2</v>
      </c>
      <c r="AF492" s="1">
        <f>(Table2[[#This Row],[Current Week High]]/Table2[[#This Row],[Close Price]])-1</f>
        <v>1.058541544258218E-2</v>
      </c>
      <c r="AG492" s="1">
        <f>(Table2[[#This Row],[Close Price]]/Table2[[#This Row],[Current Month Low]])-1</f>
        <v>1.4965638666439407E-2</v>
      </c>
      <c r="AH492" s="1">
        <f>(Table2[[#This Row],[Current Month High]]/Table2[[#This Row],[Close Price]])-1</f>
        <v>1.058541544258218E-2</v>
      </c>
      <c r="AI492">
        <v>20.331458735532401</v>
      </c>
      <c r="AJ492">
        <v>35.725316455696102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-0.08</v>
      </c>
      <c r="AM492" t="s">
        <v>3218</v>
      </c>
      <c r="AN492">
        <v>2.96</v>
      </c>
      <c r="AO492" t="s">
        <v>3219</v>
      </c>
      <c r="AP492">
        <v>-4.0553040243765999E-2</v>
      </c>
      <c r="AQ492">
        <f>(Table2[[#This Row],[Sharpe Ratio]]-AVERAGE(Table2[Sharpe Ratio]))/_xlfn.STDEV.P(Table2[Sharpe Ratio])</f>
        <v>-1.1566384910199479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334</v>
      </c>
      <c r="AT492">
        <f>_xlfn.RANK.AVG(Table2[[#This Row],[6M Return vs Nifty Z-Score]],Table2[6M Return vs Nifty Z-Score])</f>
        <v>374</v>
      </c>
      <c r="AU492">
        <f>_xlfn.RANK.AVG(Table2[[#This Row],[Sharpe Ratio Z-Score]],Table2[Sharpe Ratio Z-Score])</f>
        <v>647</v>
      </c>
      <c r="AV492">
        <f>(Table2[[#This Row],[Rank 1Y]]+Table2[[#This Row],[Rank 6M]]+Table2[[#This Row],[Rank Sharpe]])/3</f>
        <v>451.66666666666669</v>
      </c>
    </row>
    <row r="493" spans="1:48" x14ac:dyDescent="0.3">
      <c r="A493" t="s">
        <v>403</v>
      </c>
      <c r="B493" t="s">
        <v>404</v>
      </c>
      <c r="C493" t="s">
        <v>3187</v>
      </c>
      <c r="D493" t="s">
        <v>285</v>
      </c>
      <c r="E493">
        <v>58785.988492785</v>
      </c>
      <c r="F493">
        <v>6892.95</v>
      </c>
      <c r="G493">
        <v>-2.2733331909668002</v>
      </c>
      <c r="H493">
        <f>(Table2[[#This Row],[1Y Return vs Nifty]]-AVERAGE(Table2[1Y Return vs Nifty]))/_xlfn.STDEV.P(Table2[1Y Return vs Nifty])</f>
        <v>-0.41748443410014946</v>
      </c>
      <c r="I493">
        <v>-13.1842514883511</v>
      </c>
      <c r="J493">
        <f>(Table2[[#This Row],[1M Return vs Nifty]]-AVERAGE(Table2[1M Return vs Nifty]))/_xlfn.STDEV.P(Table2[1M Return vs Nifty])</f>
        <v>-1.3083882634731416</v>
      </c>
      <c r="K493">
        <v>-28.638324703365701</v>
      </c>
      <c r="L493">
        <f>(Table2[[#This Row],[6M Return vs Nifty]]-AVERAGE(Table2[6M Return vs Nifty]))/_xlfn.STDEV.P(Table2[6M Return vs Nifty])</f>
        <v>-1.1558857210139011</v>
      </c>
      <c r="M493">
        <v>1.7457873743936101</v>
      </c>
      <c r="N493">
        <f>(Table2[[#This Row],[1W Return vs Nifty]]-AVERAGE(Table2[1W Return vs Nifty]))/_xlfn.STDEV.P(Table2[1W Return vs Nifty])</f>
        <v>-0.24612204472895735</v>
      </c>
      <c r="O493">
        <v>7041.53</v>
      </c>
      <c r="P493">
        <v>7410.1514666029198</v>
      </c>
      <c r="Q493">
        <v>7383.0999358400704</v>
      </c>
      <c r="R493">
        <v>46.469834282180202</v>
      </c>
      <c r="S493" s="1">
        <f>(Table2[[#This Row],[Close Price]]-Table2[[#This Row],[20D EMA]])/Table2[[#This Row],[20D EMA]]</f>
        <v>-2.1100527868233174E-2</v>
      </c>
      <c r="T493" s="1">
        <f>(Table2[[#This Row],[Close Price]]-Table2[[#This Row],[50D EMA]])/Table2[[#This Row],[50D EMA]]</f>
        <v>-6.9796342076665227E-2</v>
      </c>
      <c r="U493" s="1">
        <f>(Table2[[#This Row],[Close Price]]-Table2[[#This Row],[200D EMA]])/Table2[[#This Row],[200D EMA]]</f>
        <v>-6.6388094445358467E-2</v>
      </c>
      <c r="V493">
        <v>0.60152449429060795</v>
      </c>
      <c r="W493">
        <v>6870.7</v>
      </c>
      <c r="X493">
        <v>7045</v>
      </c>
      <c r="Y493">
        <v>6854.1</v>
      </c>
      <c r="Z493">
        <v>7058.95</v>
      </c>
      <c r="AA493">
        <v>6854.1</v>
      </c>
      <c r="AB493">
        <v>7058.95</v>
      </c>
      <c r="AC493" s="1">
        <f>(Table2[[#This Row],[Close Price]]/Table2[[#This Row],[Day Low]])-1</f>
        <v>3.2383891015470567E-3</v>
      </c>
      <c r="AD493" s="1">
        <f>(Table2[[#This Row],[Day High]]/Table2[[#This Row],[Close Price]])-1</f>
        <v>2.2058770192733279E-2</v>
      </c>
      <c r="AE493" s="1">
        <f>(Table2[[#This Row],[Close Price]]/Table2[[#This Row],[Current Week Low]])-1</f>
        <v>5.6681402372302792E-3</v>
      </c>
      <c r="AF493" s="1">
        <f>(Table2[[#This Row],[Current Week High]]/Table2[[#This Row],[Close Price]])-1</f>
        <v>2.4082577125904114E-2</v>
      </c>
      <c r="AG493" s="1">
        <f>(Table2[[#This Row],[Close Price]]/Table2[[#This Row],[Current Month Low]])-1</f>
        <v>5.6681402372302792E-3</v>
      </c>
      <c r="AH493" s="1">
        <f>(Table2[[#This Row],[Current Month High]]/Table2[[#This Row],[Close Price]])-1</f>
        <v>2.4082577125904114E-2</v>
      </c>
      <c r="AI493">
        <v>44.133498719706303</v>
      </c>
      <c r="AJ493">
        <v>29.445070422535199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-0.06</v>
      </c>
      <c r="AM493" t="s">
        <v>3218</v>
      </c>
      <c r="AN493">
        <v>1.1100000000000001</v>
      </c>
      <c r="AO493" t="s">
        <v>3219</v>
      </c>
      <c r="AP493">
        <v>0.11101674172386899</v>
      </c>
      <c r="AQ493">
        <f>(Table2[[#This Row],[Sharpe Ratio]]-AVERAGE(Table2[Sharpe Ratio]))/_xlfn.STDEV.P(Table2[Sharpe Ratio])</f>
        <v>0.60266207048600429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457</v>
      </c>
      <c r="AT493">
        <f>_xlfn.RANK.AVG(Table2[[#This Row],[6M Return vs Nifty Z-Score]],Table2[6M Return vs Nifty Z-Score])</f>
        <v>706</v>
      </c>
      <c r="AU493">
        <f>_xlfn.RANK.AVG(Table2[[#This Row],[Sharpe Ratio Z-Score]],Table2[Sharpe Ratio Z-Score])</f>
        <v>195</v>
      </c>
      <c r="AV493">
        <f>(Table2[[#This Row],[Rank 1Y]]+Table2[[#This Row],[Rank 6M]]+Table2[[#This Row],[Rank Sharpe]])/3</f>
        <v>452.66666666666669</v>
      </c>
    </row>
    <row r="494" spans="1:48" x14ac:dyDescent="0.3">
      <c r="A494" t="s">
        <v>1909</v>
      </c>
      <c r="B494" t="s">
        <v>1910</v>
      </c>
      <c r="C494" t="s">
        <v>3190</v>
      </c>
      <c r="D494" t="s">
        <v>1420</v>
      </c>
      <c r="E494">
        <v>3983.7398860199901</v>
      </c>
      <c r="F494">
        <v>608.45000000000005</v>
      </c>
      <c r="G494">
        <v>-24.978548397217001</v>
      </c>
      <c r="H494">
        <f>(Table2[[#This Row],[1Y Return vs Nifty]]-AVERAGE(Table2[1Y Return vs Nifty]))/_xlfn.STDEV.P(Table2[1Y Return vs Nifty])</f>
        <v>-0.86078549782512082</v>
      </c>
      <c r="I494">
        <v>3.3098085909261998</v>
      </c>
      <c r="J494">
        <f>(Table2[[#This Row],[1M Return vs Nifty]]-AVERAGE(Table2[1M Return vs Nifty]))/_xlfn.STDEV.P(Table2[1M Return vs Nifty])</f>
        <v>0.46882671781203689</v>
      </c>
      <c r="K494">
        <v>-5.9852544038017701</v>
      </c>
      <c r="L494">
        <f>(Table2[[#This Row],[6M Return vs Nifty]]-AVERAGE(Table2[6M Return vs Nifty]))/_xlfn.STDEV.P(Table2[6M Return vs Nifty])</f>
        <v>-0.48531046341483985</v>
      </c>
      <c r="M494">
        <v>7.2316495966820202</v>
      </c>
      <c r="N494">
        <f>(Table2[[#This Row],[1W Return vs Nifty]]-AVERAGE(Table2[1W Return vs Nifty]))/_xlfn.STDEV.P(Table2[1W Return vs Nifty])</f>
        <v>0.86035069057698832</v>
      </c>
      <c r="O494">
        <v>573.07000000000005</v>
      </c>
      <c r="P494">
        <v>579.63467441309797</v>
      </c>
      <c r="Q494">
        <v>612.78061024668898</v>
      </c>
      <c r="R494">
        <v>71.5900272737058</v>
      </c>
      <c r="S494" s="1">
        <f>(Table2[[#This Row],[Close Price]]-Table2[[#This Row],[20D EMA]])/Table2[[#This Row],[20D EMA]]</f>
        <v>6.1737658575741171E-2</v>
      </c>
      <c r="T494" s="1">
        <f>(Table2[[#This Row],[Close Price]]-Table2[[#This Row],[50D EMA]])/Table2[[#This Row],[50D EMA]]</f>
        <v>4.9712908593811583E-2</v>
      </c>
      <c r="U494" s="1">
        <f>(Table2[[#This Row],[Close Price]]-Table2[[#This Row],[200D EMA]])/Table2[[#This Row],[200D EMA]]</f>
        <v>-7.0671463396101046E-3</v>
      </c>
      <c r="V494">
        <v>1.2497439190439501</v>
      </c>
      <c r="W494">
        <v>600.95000000000005</v>
      </c>
      <c r="X494">
        <v>612.4</v>
      </c>
      <c r="Y494">
        <v>566</v>
      </c>
      <c r="Z494">
        <v>623.70000000000005</v>
      </c>
      <c r="AA494">
        <v>566</v>
      </c>
      <c r="AB494">
        <v>623.70000000000005</v>
      </c>
      <c r="AC494" s="1">
        <f>(Table2[[#This Row],[Close Price]]/Table2[[#This Row],[Day Low]])-1</f>
        <v>1.2480239620600742E-2</v>
      </c>
      <c r="AD494" s="1">
        <f>(Table2[[#This Row],[Day High]]/Table2[[#This Row],[Close Price]])-1</f>
        <v>6.4919056619276994E-3</v>
      </c>
      <c r="AE494" s="1">
        <f>(Table2[[#This Row],[Close Price]]/Table2[[#This Row],[Current Week Low]])-1</f>
        <v>7.5000000000000178E-2</v>
      </c>
      <c r="AF494" s="1">
        <f>(Table2[[#This Row],[Current Week High]]/Table2[[#This Row],[Close Price]])-1</f>
        <v>2.5063686416303632E-2</v>
      </c>
      <c r="AG494" s="1">
        <f>(Table2[[#This Row],[Close Price]]/Table2[[#This Row],[Current Month Low]])-1</f>
        <v>7.5000000000000178E-2</v>
      </c>
      <c r="AH494" s="1">
        <f>(Table2[[#This Row],[Current Month High]]/Table2[[#This Row],[Close Price]])-1</f>
        <v>2.5063686416303632E-2</v>
      </c>
      <c r="AI494">
        <v>33.94691429041</v>
      </c>
      <c r="AJ494">
        <v>16.0942568212173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0.06</v>
      </c>
      <c r="AM494" t="s">
        <v>3219</v>
      </c>
      <c r="AN494">
        <v>10.41</v>
      </c>
      <c r="AO494" t="s">
        <v>3219</v>
      </c>
      <c r="AP494">
        <v>9.1448080104127999E-2</v>
      </c>
      <c r="AQ494">
        <f>(Table2[[#This Row],[Sharpe Ratio]]-AVERAGE(Table2[Sharpe Ratio]))/_xlfn.STDEV.P(Table2[Sharpe Ratio])</f>
        <v>0.3755247286715151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617</v>
      </c>
      <c r="AT494">
        <f>_xlfn.RANK.AVG(Table2[[#This Row],[6M Return vs Nifty Z-Score]],Table2[6M Return vs Nifty Z-Score])</f>
        <v>487</v>
      </c>
      <c r="AU494">
        <f>_xlfn.RANK.AVG(Table2[[#This Row],[Sharpe Ratio Z-Score]],Table2[Sharpe Ratio Z-Score])</f>
        <v>254</v>
      </c>
      <c r="AV494">
        <f>(Table2[[#This Row],[Rank 1Y]]+Table2[[#This Row],[Rank 6M]]+Table2[[#This Row],[Rank Sharpe]])/3</f>
        <v>452.66666666666669</v>
      </c>
    </row>
    <row r="495" spans="1:48" x14ac:dyDescent="0.3">
      <c r="A495" t="s">
        <v>431</v>
      </c>
      <c r="B495" t="s">
        <v>432</v>
      </c>
      <c r="C495" t="s">
        <v>3178</v>
      </c>
      <c r="D495" t="s">
        <v>428</v>
      </c>
      <c r="E495">
        <v>53795.251572020003</v>
      </c>
      <c r="F495">
        <v>126841.4</v>
      </c>
      <c r="G495">
        <v>-5.6500490027677399</v>
      </c>
      <c r="H495">
        <f>(Table2[[#This Row],[1Y Return vs Nifty]]-AVERAGE(Table2[1Y Return vs Nifty]))/_xlfn.STDEV.P(Table2[1Y Return vs Nifty])</f>
        <v>-0.4834120942289214</v>
      </c>
      <c r="I495">
        <v>-0.44357608981230101</v>
      </c>
      <c r="J495">
        <f>(Table2[[#This Row],[1M Return vs Nifty]]-AVERAGE(Table2[1M Return vs Nifty]))/_xlfn.STDEV.P(Table2[1M Return vs Nifty])</f>
        <v>6.4404067896054157E-2</v>
      </c>
      <c r="K495">
        <v>-7.7517266182487603</v>
      </c>
      <c r="L495">
        <f>(Table2[[#This Row],[6M Return vs Nifty]]-AVERAGE(Table2[6M Return vs Nifty]))/_xlfn.STDEV.P(Table2[6M Return vs Nifty])</f>
        <v>-0.53760150143219765</v>
      </c>
      <c r="M495">
        <v>0.34232837667435401</v>
      </c>
      <c r="N495">
        <f>(Table2[[#This Row],[1W Return vs Nifty]]-AVERAGE(Table2[1W Return vs Nifty]))/_xlfn.STDEV.P(Table2[1W Return vs Nifty])</f>
        <v>-0.52919315610083273</v>
      </c>
      <c r="O495">
        <v>124334.56</v>
      </c>
      <c r="P495">
        <v>126571.58689404601</v>
      </c>
      <c r="Q495">
        <v>128295.518060364</v>
      </c>
      <c r="R495">
        <v>72.681583399877496</v>
      </c>
      <c r="S495" s="1">
        <f>(Table2[[#This Row],[Close Price]]-Table2[[#This Row],[20D EMA]])/Table2[[#This Row],[20D EMA]]</f>
        <v>2.0162053092880987E-2</v>
      </c>
      <c r="T495" s="1">
        <f>(Table2[[#This Row],[Close Price]]-Table2[[#This Row],[50D EMA]])/Table2[[#This Row],[50D EMA]]</f>
        <v>2.1317035882614855E-3</v>
      </c>
      <c r="U495" s="1">
        <f>(Table2[[#This Row],[Close Price]]-Table2[[#This Row],[200D EMA]])/Table2[[#This Row],[200D EMA]]</f>
        <v>-1.1334129846062403E-2</v>
      </c>
      <c r="V495">
        <v>1.0806912362271099</v>
      </c>
      <c r="W495">
        <v>125325.1</v>
      </c>
      <c r="X495">
        <v>127200</v>
      </c>
      <c r="Y495">
        <v>124261</v>
      </c>
      <c r="Z495">
        <v>127200</v>
      </c>
      <c r="AA495">
        <v>124261</v>
      </c>
      <c r="AB495">
        <v>127200</v>
      </c>
      <c r="AC495" s="1">
        <f>(Table2[[#This Row],[Close Price]]/Table2[[#This Row],[Day Low]])-1</f>
        <v>1.2098933094806918E-2</v>
      </c>
      <c r="AD495" s="1">
        <f>(Table2[[#This Row],[Day High]]/Table2[[#This Row],[Close Price]])-1</f>
        <v>2.8271526488985455E-3</v>
      </c>
      <c r="AE495" s="1">
        <f>(Table2[[#This Row],[Close Price]]/Table2[[#This Row],[Current Week Low]])-1</f>
        <v>2.0765968405211499E-2</v>
      </c>
      <c r="AF495" s="1">
        <f>(Table2[[#This Row],[Current Week High]]/Table2[[#This Row],[Close Price]])-1</f>
        <v>2.8271526488985455E-3</v>
      </c>
      <c r="AG495" s="1">
        <f>(Table2[[#This Row],[Close Price]]/Table2[[#This Row],[Current Month Low]])-1</f>
        <v>2.0765968405211499E-2</v>
      </c>
      <c r="AH495" s="1">
        <f>(Table2[[#This Row],[Current Month High]]/Table2[[#This Row],[Close Price]])-1</f>
        <v>2.8271526488985455E-3</v>
      </c>
      <c r="AI495">
        <v>19.397136896943699</v>
      </c>
      <c r="AJ495">
        <v>14.419761817561801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0.01</v>
      </c>
      <c r="AM495" t="s">
        <v>3219</v>
      </c>
      <c r="AN495">
        <v>5.22</v>
      </c>
      <c r="AO495" t="s">
        <v>3219</v>
      </c>
      <c r="AP495">
        <v>5.7926223728948997E-2</v>
      </c>
      <c r="AQ495">
        <f>(Table2[[#This Row],[Sharpe Ratio]]-AVERAGE(Table2[Sharpe Ratio]))/_xlfn.STDEV.P(Table2[Sharpe Ratio])</f>
        <v>-1.3570115815147585E-2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483</v>
      </c>
      <c r="AT495">
        <f>_xlfn.RANK.AVG(Table2[[#This Row],[6M Return vs Nifty Z-Score]],Table2[6M Return vs Nifty Z-Score])</f>
        <v>518</v>
      </c>
      <c r="AU495">
        <f>_xlfn.RANK.AVG(Table2[[#This Row],[Sharpe Ratio Z-Score]],Table2[Sharpe Ratio Z-Score])</f>
        <v>360</v>
      </c>
      <c r="AV495">
        <f>(Table2[[#This Row],[Rank 1Y]]+Table2[[#This Row],[Rank 6M]]+Table2[[#This Row],[Rank Sharpe]])/3</f>
        <v>453.66666666666669</v>
      </c>
    </row>
    <row r="496" spans="1:48" x14ac:dyDescent="0.3">
      <c r="A496" t="s">
        <v>380</v>
      </c>
      <c r="B496" t="s">
        <v>381</v>
      </c>
      <c r="C496" t="s">
        <v>3178</v>
      </c>
      <c r="D496" t="s">
        <v>111</v>
      </c>
      <c r="E496">
        <v>64153.457603280003</v>
      </c>
      <c r="F496">
        <v>1377.9</v>
      </c>
      <c r="G496">
        <v>-1.58019187970673</v>
      </c>
      <c r="H496">
        <f>(Table2[[#This Row],[1Y Return vs Nifty]]-AVERAGE(Table2[1Y Return vs Nifty]))/_xlfn.STDEV.P(Table2[1Y Return vs Nifty])</f>
        <v>-0.40395140753325193</v>
      </c>
      <c r="I496">
        <v>-7.0026262736084401</v>
      </c>
      <c r="J496">
        <f>(Table2[[#This Row],[1M Return vs Nifty]]-AVERAGE(Table2[1M Return vs Nifty]))/_xlfn.STDEV.P(Table2[1M Return vs Nifty])</f>
        <v>-0.64232563926010866</v>
      </c>
      <c r="K496">
        <v>-16.5286612656258</v>
      </c>
      <c r="L496">
        <f>(Table2[[#This Row],[6M Return vs Nifty]]-AVERAGE(Table2[6M Return vs Nifty]))/_xlfn.STDEV.P(Table2[6M Return vs Nifty])</f>
        <v>-0.79741596076437393</v>
      </c>
      <c r="M496">
        <v>1.2817021975563301</v>
      </c>
      <c r="N496">
        <f>(Table2[[#This Row],[1W Return vs Nifty]]-AVERAGE(Table2[1W Return vs Nifty]))/_xlfn.STDEV.P(Table2[1W Return vs Nifty])</f>
        <v>-0.33972585288582441</v>
      </c>
      <c r="O496">
        <v>1358.2</v>
      </c>
      <c r="P496">
        <v>1415.5903530097801</v>
      </c>
      <c r="Q496">
        <v>1413.06475701777</v>
      </c>
      <c r="R496">
        <v>66.402036586936603</v>
      </c>
      <c r="S496" s="1">
        <f>(Table2[[#This Row],[Close Price]]-Table2[[#This Row],[20D EMA]])/Table2[[#This Row],[20D EMA]]</f>
        <v>1.4504491238403803E-2</v>
      </c>
      <c r="T496" s="1">
        <f>(Table2[[#This Row],[Close Price]]-Table2[[#This Row],[50D EMA]])/Table2[[#This Row],[50D EMA]]</f>
        <v>-2.6625183570687688E-2</v>
      </c>
      <c r="U496" s="1">
        <f>(Table2[[#This Row],[Close Price]]-Table2[[#This Row],[200D EMA]])/Table2[[#This Row],[200D EMA]]</f>
        <v>-2.4885453297967809E-2</v>
      </c>
      <c r="V496">
        <v>0.95169975258423101</v>
      </c>
      <c r="W496">
        <v>1351.4</v>
      </c>
      <c r="X496">
        <v>1386.45</v>
      </c>
      <c r="Y496">
        <v>1305.3499999999999</v>
      </c>
      <c r="Z496">
        <v>1386.45</v>
      </c>
      <c r="AA496">
        <v>1305.3499999999999</v>
      </c>
      <c r="AB496">
        <v>1386.45</v>
      </c>
      <c r="AC496" s="1">
        <f>(Table2[[#This Row],[Close Price]]/Table2[[#This Row],[Day Low]])-1</f>
        <v>1.9609294065413563E-2</v>
      </c>
      <c r="AD496" s="1">
        <f>(Table2[[#This Row],[Day High]]/Table2[[#This Row],[Close Price]])-1</f>
        <v>6.2050947093401643E-3</v>
      </c>
      <c r="AE496" s="1">
        <f>(Table2[[#This Row],[Close Price]]/Table2[[#This Row],[Current Week Low]])-1</f>
        <v>5.5578963496380362E-2</v>
      </c>
      <c r="AF496" s="1">
        <f>(Table2[[#This Row],[Current Week High]]/Table2[[#This Row],[Close Price]])-1</f>
        <v>6.2050947093401643E-3</v>
      </c>
      <c r="AG496" s="1">
        <f>(Table2[[#This Row],[Close Price]]/Table2[[#This Row],[Current Month Low]])-1</f>
        <v>5.5578963496380362E-2</v>
      </c>
      <c r="AH496" s="1">
        <f>(Table2[[#This Row],[Current Month High]]/Table2[[#This Row],[Close Price]])-1</f>
        <v>6.2050947093401643E-3</v>
      </c>
      <c r="AI496">
        <v>30.960156760287301</v>
      </c>
      <c r="AJ496">
        <v>29.623706491063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-7.0000000000000007E-2</v>
      </c>
      <c r="AM496" t="s">
        <v>3218</v>
      </c>
      <c r="AN496">
        <v>3.7</v>
      </c>
      <c r="AO496" t="s">
        <v>3219</v>
      </c>
      <c r="AP496">
        <v>7.5786584125013004E-2</v>
      </c>
      <c r="AQ496">
        <f>(Table2[[#This Row],[Sharpe Ratio]]-AVERAGE(Table2[Sharpe Ratio]))/_xlfn.STDEV.P(Table2[Sharpe Ratio])</f>
        <v>0.19373863442244019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449</v>
      </c>
      <c r="AT496">
        <f>_xlfn.RANK.AVG(Table2[[#This Row],[6M Return vs Nifty Z-Score]],Table2[6M Return vs Nifty Z-Score])</f>
        <v>618</v>
      </c>
      <c r="AU496">
        <f>_xlfn.RANK.AVG(Table2[[#This Row],[Sharpe Ratio Z-Score]],Table2[Sharpe Ratio Z-Score])</f>
        <v>295</v>
      </c>
      <c r="AV496">
        <f>(Table2[[#This Row],[Rank 1Y]]+Table2[[#This Row],[Rank 6M]]+Table2[[#This Row],[Rank Sharpe]])/3</f>
        <v>454</v>
      </c>
    </row>
    <row r="497" spans="1:48" x14ac:dyDescent="0.3">
      <c r="A497" t="s">
        <v>395</v>
      </c>
      <c r="B497" t="s">
        <v>396</v>
      </c>
      <c r="C497" t="s">
        <v>3173</v>
      </c>
      <c r="D497" t="s">
        <v>34</v>
      </c>
      <c r="E497">
        <v>60246.073248863999</v>
      </c>
      <c r="F497">
        <v>45.13</v>
      </c>
      <c r="G497">
        <v>-6.6993711483592797</v>
      </c>
      <c r="H497">
        <f>(Table2[[#This Row],[1Y Return vs Nifty]]-AVERAGE(Table2[1Y Return vs Nifty]))/_xlfn.STDEV.P(Table2[1Y Return vs Nifty])</f>
        <v>-0.50389926508836558</v>
      </c>
      <c r="I497">
        <v>-4.49446236975872</v>
      </c>
      <c r="J497">
        <f>(Table2[[#This Row],[1M Return vs Nifty]]-AVERAGE(Table2[1M Return vs Nifty]))/_xlfn.STDEV.P(Table2[1M Return vs Nifty])</f>
        <v>-0.37207401873637946</v>
      </c>
      <c r="K497">
        <v>-27.683354002650901</v>
      </c>
      <c r="L497">
        <f>(Table2[[#This Row],[6M Return vs Nifty]]-AVERAGE(Table2[6M Return vs Nifty]))/_xlfn.STDEV.P(Table2[6M Return vs Nifty])</f>
        <v>-1.1276167175118148</v>
      </c>
      <c r="M497">
        <v>1.9852042336684901</v>
      </c>
      <c r="N497">
        <f>(Table2[[#This Row],[1W Return vs Nifty]]-AVERAGE(Table2[1W Return vs Nifty]))/_xlfn.STDEV.P(Table2[1W Return vs Nifty])</f>
        <v>-0.19783278473187899</v>
      </c>
      <c r="O497">
        <v>44.75</v>
      </c>
      <c r="P497">
        <v>45.540964576739398</v>
      </c>
      <c r="Q497">
        <v>47.929059629491398</v>
      </c>
      <c r="R497">
        <v>81.306694166067302</v>
      </c>
      <c r="S497" s="1">
        <f>(Table2[[#This Row],[Close Price]]-Table2[[#This Row],[20D EMA]])/Table2[[#This Row],[20D EMA]]</f>
        <v>8.4916201117319016E-3</v>
      </c>
      <c r="T497" s="1">
        <f>(Table2[[#This Row],[Close Price]]-Table2[[#This Row],[50D EMA]])/Table2[[#This Row],[50D EMA]]</f>
        <v>-9.0240639511904586E-3</v>
      </c>
      <c r="U497" s="1">
        <f>(Table2[[#This Row],[Close Price]]-Table2[[#This Row],[200D EMA]])/Table2[[#This Row],[200D EMA]]</f>
        <v>-5.8400053143731957E-2</v>
      </c>
      <c r="V497">
        <v>1.049653487184</v>
      </c>
      <c r="W497">
        <v>45.2</v>
      </c>
      <c r="X497">
        <v>51.5</v>
      </c>
      <c r="Y497">
        <v>43.91</v>
      </c>
      <c r="Z497">
        <v>51.5</v>
      </c>
      <c r="AA497">
        <v>43.91</v>
      </c>
      <c r="AB497">
        <v>51.5</v>
      </c>
      <c r="AC497" s="1">
        <f>(Table2[[#This Row],[Close Price]]/Table2[[#This Row],[Day Low]])-1</f>
        <v>-1.5486725663717005E-3</v>
      </c>
      <c r="AD497" s="1">
        <f>(Table2[[#This Row],[Day High]]/Table2[[#This Row],[Close Price]])-1</f>
        <v>0.14114779525814303</v>
      </c>
      <c r="AE497" s="1">
        <f>(Table2[[#This Row],[Close Price]]/Table2[[#This Row],[Current Week Low]])-1</f>
        <v>2.7784103848781827E-2</v>
      </c>
      <c r="AF497" s="1">
        <f>(Table2[[#This Row],[Current Week High]]/Table2[[#This Row],[Close Price]])-1</f>
        <v>0.14114779525814303</v>
      </c>
      <c r="AG497" s="1">
        <f>(Table2[[#This Row],[Close Price]]/Table2[[#This Row],[Current Month Low]])-1</f>
        <v>2.7784103848781827E-2</v>
      </c>
      <c r="AH497" s="1">
        <f>(Table2[[#This Row],[Current Month High]]/Table2[[#This Row],[Close Price]])-1</f>
        <v>0.14114779525814303</v>
      </c>
      <c r="AI497">
        <v>56.547750941723898</v>
      </c>
      <c r="AJ497">
        <v>22.802721088435302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-0.01</v>
      </c>
      <c r="AM497" t="s">
        <v>3218</v>
      </c>
      <c r="AN497">
        <v>22.1</v>
      </c>
      <c r="AO497" t="s">
        <v>3219</v>
      </c>
      <c r="AP497">
        <v>0.119375396016685</v>
      </c>
      <c r="AQ497">
        <f>(Table2[[#This Row],[Sharpe Ratio]]-AVERAGE(Table2[Sharpe Ratio]))/_xlfn.STDEV.P(Table2[Sharpe Ratio])</f>
        <v>0.69968263091621852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492</v>
      </c>
      <c r="AT497">
        <f>_xlfn.RANK.AVG(Table2[[#This Row],[6M Return vs Nifty Z-Score]],Table2[6M Return vs Nifty Z-Score])</f>
        <v>702</v>
      </c>
      <c r="AU497">
        <f>_xlfn.RANK.AVG(Table2[[#This Row],[Sharpe Ratio Z-Score]],Table2[Sharpe Ratio Z-Score])</f>
        <v>168</v>
      </c>
      <c r="AV497">
        <f>(Table2[[#This Row],[Rank 1Y]]+Table2[[#This Row],[Rank 6M]]+Table2[[#This Row],[Rank Sharpe]])/3</f>
        <v>454</v>
      </c>
    </row>
    <row r="498" spans="1:48" x14ac:dyDescent="0.3">
      <c r="A498" t="s">
        <v>1897</v>
      </c>
      <c r="B498" t="s">
        <v>1898</v>
      </c>
      <c r="C498" t="s">
        <v>3173</v>
      </c>
      <c r="D498" t="s">
        <v>24</v>
      </c>
      <c r="E498">
        <v>4060.4666731679999</v>
      </c>
      <c r="F498">
        <v>129.38999999999999</v>
      </c>
      <c r="G498">
        <v>-3.9507411761645699</v>
      </c>
      <c r="H498">
        <f>(Table2[[#This Row],[1Y Return vs Nifty]]-AVERAGE(Table2[1Y Return vs Nifty]))/_xlfn.STDEV.P(Table2[1Y Return vs Nifty])</f>
        <v>-0.45023447577049835</v>
      </c>
      <c r="I498">
        <v>3.4189714452773399</v>
      </c>
      <c r="J498">
        <f>(Table2[[#This Row],[1M Return vs Nifty]]-AVERAGE(Table2[1M Return vs Nifty]))/_xlfn.STDEV.P(Table2[1M Return vs Nifty])</f>
        <v>0.48058888305335568</v>
      </c>
      <c r="K498">
        <v>-5.6147097212805104</v>
      </c>
      <c r="L498">
        <f>(Table2[[#This Row],[6M Return vs Nifty]]-AVERAGE(Table2[6M Return vs Nifty]))/_xlfn.STDEV.P(Table2[6M Return vs Nifty])</f>
        <v>-0.47434161492552773</v>
      </c>
      <c r="M498">
        <v>6.6360783745806602</v>
      </c>
      <c r="N498">
        <f>(Table2[[#This Row],[1W Return vs Nifty]]-AVERAGE(Table2[1W Return vs Nifty]))/_xlfn.STDEV.P(Table2[1W Return vs Nifty])</f>
        <v>0.7402267624712795</v>
      </c>
      <c r="O498">
        <v>121.32</v>
      </c>
      <c r="P498">
        <v>120.164844740655</v>
      </c>
      <c r="Q498">
        <v>123.639919038367</v>
      </c>
      <c r="R498">
        <v>78.752388077945795</v>
      </c>
      <c r="S498" s="1">
        <f>(Table2[[#This Row],[Close Price]]-Table2[[#This Row],[20D EMA]])/Table2[[#This Row],[20D EMA]]</f>
        <v>6.6518298714144358E-2</v>
      </c>
      <c r="T498" s="1">
        <f>(Table2[[#This Row],[Close Price]]-Table2[[#This Row],[50D EMA]])/Table2[[#This Row],[50D EMA]]</f>
        <v>7.6770833260385918E-2</v>
      </c>
      <c r="U498" s="1">
        <f>(Table2[[#This Row],[Close Price]]-Table2[[#This Row],[200D EMA]])/Table2[[#This Row],[200D EMA]]</f>
        <v>4.6506670388943461E-2</v>
      </c>
      <c r="V498">
        <v>1.1181287686308099</v>
      </c>
      <c r="W498">
        <v>128.36000000000001</v>
      </c>
      <c r="X498">
        <v>130.75</v>
      </c>
      <c r="Y498">
        <v>122.5</v>
      </c>
      <c r="Z498">
        <v>130.75</v>
      </c>
      <c r="AA498">
        <v>122.5</v>
      </c>
      <c r="AB498">
        <v>130.75</v>
      </c>
      <c r="AC498" s="1">
        <f>(Table2[[#This Row],[Close Price]]/Table2[[#This Row],[Day Low]])-1</f>
        <v>8.0243066375815797E-3</v>
      </c>
      <c r="AD498" s="1">
        <f>(Table2[[#This Row],[Day High]]/Table2[[#This Row],[Close Price]])-1</f>
        <v>1.0510858644408483E-2</v>
      </c>
      <c r="AE498" s="1">
        <f>(Table2[[#This Row],[Close Price]]/Table2[[#This Row],[Current Week Low]])-1</f>
        <v>5.6244897959183637E-2</v>
      </c>
      <c r="AF498" s="1">
        <f>(Table2[[#This Row],[Current Week High]]/Table2[[#This Row],[Close Price]])-1</f>
        <v>1.0510858644408483E-2</v>
      </c>
      <c r="AG498" s="1">
        <f>(Table2[[#This Row],[Close Price]]/Table2[[#This Row],[Current Month Low]])-1</f>
        <v>5.6244897959183637E-2</v>
      </c>
      <c r="AH498" s="1">
        <f>(Table2[[#This Row],[Current Month High]]/Table2[[#This Row],[Close Price]])-1</f>
        <v>1.0510858644408483E-2</v>
      </c>
      <c r="AI498">
        <v>26.323518046216801</v>
      </c>
      <c r="AJ498">
        <v>19.044990339497598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0.04</v>
      </c>
      <c r="AM498" t="s">
        <v>3219</v>
      </c>
      <c r="AN498">
        <v>13.95</v>
      </c>
      <c r="AO498" t="s">
        <v>3219</v>
      </c>
      <c r="AP498">
        <v>3.3688120325484003E-2</v>
      </c>
      <c r="AQ498">
        <f>(Table2[[#This Row],[Sharpe Ratio]]-AVERAGE(Table2[Sharpe Ratio]))/_xlfn.STDEV.P(Table2[Sharpe Ratio])</f>
        <v>-0.29490659577828926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469</v>
      </c>
      <c r="AT498">
        <f>_xlfn.RANK.AVG(Table2[[#This Row],[6M Return vs Nifty Z-Score]],Table2[6M Return vs Nifty Z-Score])</f>
        <v>481</v>
      </c>
      <c r="AU498">
        <f>_xlfn.RANK.AVG(Table2[[#This Row],[Sharpe Ratio Z-Score]],Table2[Sharpe Ratio Z-Score])</f>
        <v>423</v>
      </c>
      <c r="AV498">
        <f>(Table2[[#This Row],[Rank 1Y]]+Table2[[#This Row],[Rank 6M]]+Table2[[#This Row],[Rank Sharpe]])/3</f>
        <v>457.66666666666669</v>
      </c>
    </row>
    <row r="499" spans="1:48" x14ac:dyDescent="0.3">
      <c r="A499" t="s">
        <v>757</v>
      </c>
      <c r="B499" t="s">
        <v>758</v>
      </c>
      <c r="C499" t="s">
        <v>3181</v>
      </c>
      <c r="D499" t="s">
        <v>468</v>
      </c>
      <c r="E499">
        <v>23307.692760000002</v>
      </c>
      <c r="F499">
        <v>3325.3</v>
      </c>
      <c r="G499">
        <v>-29.6150692943799</v>
      </c>
      <c r="H499">
        <f>(Table2[[#This Row],[1Y Return vs Nifty]]-AVERAGE(Table2[1Y Return vs Nifty]))/_xlfn.STDEV.P(Table2[1Y Return vs Nifty])</f>
        <v>-0.95130983890820275</v>
      </c>
      <c r="I499">
        <v>-10.181453383197599</v>
      </c>
      <c r="J499">
        <f>(Table2[[#This Row],[1M Return vs Nifty]]-AVERAGE(Table2[1M Return vs Nifty]))/_xlfn.STDEV.P(Table2[1M Return vs Nifty])</f>
        <v>-0.98484040729924949</v>
      </c>
      <c r="K499">
        <v>-7.5334830786088096</v>
      </c>
      <c r="L499">
        <f>(Table2[[#This Row],[6M Return vs Nifty]]-AVERAGE(Table2[6M Return vs Nifty]))/_xlfn.STDEV.P(Table2[6M Return vs Nifty])</f>
        <v>-0.53114106512585701</v>
      </c>
      <c r="M499">
        <v>-3.6823545444452699</v>
      </c>
      <c r="N499">
        <f>(Table2[[#This Row],[1W Return vs Nifty]]-AVERAGE(Table2[1W Return vs Nifty]))/_xlfn.STDEV.P(Table2[1W Return vs Nifty])</f>
        <v>-1.340952864971668</v>
      </c>
      <c r="O499">
        <v>3480.22</v>
      </c>
      <c r="P499">
        <v>3543.36909523234</v>
      </c>
      <c r="Q499">
        <v>3409.8004718166198</v>
      </c>
      <c r="R499">
        <v>29.223255363708802</v>
      </c>
      <c r="S499" s="1">
        <f>(Table2[[#This Row],[Close Price]]-Table2[[#This Row],[20D EMA]])/Table2[[#This Row],[20D EMA]]</f>
        <v>-4.4514427248851976E-2</v>
      </c>
      <c r="T499" s="1">
        <f>(Table2[[#This Row],[Close Price]]-Table2[[#This Row],[50D EMA]])/Table2[[#This Row],[50D EMA]]</f>
        <v>-6.154286764135164E-2</v>
      </c>
      <c r="U499" s="1">
        <f>(Table2[[#This Row],[Close Price]]-Table2[[#This Row],[200D EMA]])/Table2[[#This Row],[200D EMA]]</f>
        <v>-2.4781647053852635E-2</v>
      </c>
      <c r="V499">
        <v>1.8532431309672499</v>
      </c>
      <c r="W499">
        <v>3300</v>
      </c>
      <c r="X499">
        <v>3396.45</v>
      </c>
      <c r="Y499">
        <v>3300</v>
      </c>
      <c r="Z499">
        <v>3460.6</v>
      </c>
      <c r="AA499">
        <v>3300</v>
      </c>
      <c r="AB499">
        <v>3460.6</v>
      </c>
      <c r="AC499" s="1">
        <f>(Table2[[#This Row],[Close Price]]/Table2[[#This Row],[Day Low]])-1</f>
        <v>7.6666666666667105E-3</v>
      </c>
      <c r="AD499" s="1">
        <f>(Table2[[#This Row],[Day High]]/Table2[[#This Row],[Close Price]])-1</f>
        <v>2.1396565723393213E-2</v>
      </c>
      <c r="AE499" s="1">
        <f>(Table2[[#This Row],[Close Price]]/Table2[[#This Row],[Current Week Low]])-1</f>
        <v>7.6666666666667105E-3</v>
      </c>
      <c r="AF499" s="1">
        <f>(Table2[[#This Row],[Current Week High]]/Table2[[#This Row],[Close Price]])-1</f>
        <v>4.0688058220310852E-2</v>
      </c>
      <c r="AG499" s="1">
        <f>(Table2[[#This Row],[Close Price]]/Table2[[#This Row],[Current Month Low]])-1</f>
        <v>7.6666666666667105E-3</v>
      </c>
      <c r="AH499" s="1">
        <f>(Table2[[#This Row],[Current Month High]]/Table2[[#This Row],[Close Price]])-1</f>
        <v>4.0688058220310852E-2</v>
      </c>
      <c r="AI499">
        <v>19.643340450485599</v>
      </c>
      <c r="AJ499">
        <v>28.8127057912066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-0.11</v>
      </c>
      <c r="AM499" t="s">
        <v>3218</v>
      </c>
      <c r="AN499">
        <v>-5.52</v>
      </c>
      <c r="AO499" t="s">
        <v>3218</v>
      </c>
      <c r="AP499">
        <v>0.107150341788613</v>
      </c>
      <c r="AQ499">
        <f>(Table2[[#This Row],[Sharpe Ratio]]-AVERAGE(Table2[Sharpe Ratio]))/_xlfn.STDEV.P(Table2[Sharpe Ratio])</f>
        <v>0.55778399855900951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650</v>
      </c>
      <c r="AT499">
        <f>_xlfn.RANK.AVG(Table2[[#This Row],[6M Return vs Nifty Z-Score]],Table2[6M Return vs Nifty Z-Score])</f>
        <v>516</v>
      </c>
      <c r="AU499">
        <f>_xlfn.RANK.AVG(Table2[[#This Row],[Sharpe Ratio Z-Score]],Table2[Sharpe Ratio Z-Score])</f>
        <v>208</v>
      </c>
      <c r="AV499">
        <f>(Table2[[#This Row],[Rank 1Y]]+Table2[[#This Row],[Rank 6M]]+Table2[[#This Row],[Rank Sharpe]])/3</f>
        <v>458</v>
      </c>
    </row>
    <row r="500" spans="1:48" x14ac:dyDescent="0.3">
      <c r="A500" t="s">
        <v>1027</v>
      </c>
      <c r="B500" t="s">
        <v>1028</v>
      </c>
      <c r="C500" t="s">
        <v>3176</v>
      </c>
      <c r="D500" t="s">
        <v>402</v>
      </c>
      <c r="E500">
        <v>13834.17963459</v>
      </c>
      <c r="F500">
        <v>287.85000000000002</v>
      </c>
      <c r="G500">
        <v>-0.99042601017668297</v>
      </c>
      <c r="H500">
        <f>(Table2[[#This Row],[1Y Return vs Nifty]]-AVERAGE(Table2[1Y Return vs Nifty]))/_xlfn.STDEV.P(Table2[1Y Return vs Nifty])</f>
        <v>-0.39243670331501651</v>
      </c>
      <c r="I500">
        <v>-6.7721195586798704</v>
      </c>
      <c r="J500">
        <f>(Table2[[#This Row],[1M Return vs Nifty]]-AVERAGE(Table2[1M Return vs Nifty]))/_xlfn.STDEV.P(Table2[1M Return vs Nifty])</f>
        <v>-0.61748882012104345</v>
      </c>
      <c r="K500">
        <v>-19.602133216157199</v>
      </c>
      <c r="L500">
        <f>(Table2[[#This Row],[6M Return vs Nifty]]-AVERAGE(Table2[6M Return vs Nifty]))/_xlfn.STDEV.P(Table2[6M Return vs Nifty])</f>
        <v>-0.88839675134580598</v>
      </c>
      <c r="M500">
        <v>-0.84557131092341098</v>
      </c>
      <c r="N500">
        <f>(Table2[[#This Row],[1W Return vs Nifty]]-AVERAGE(Table2[1W Return vs Nifty]))/_xlfn.STDEV.P(Table2[1W Return vs Nifty])</f>
        <v>-0.76878696348177866</v>
      </c>
      <c r="O500">
        <v>286.2</v>
      </c>
      <c r="P500">
        <v>298.75386557157498</v>
      </c>
      <c r="Q500">
        <v>313.69545517685401</v>
      </c>
      <c r="R500">
        <v>54.990344953345499</v>
      </c>
      <c r="S500" s="1">
        <f>(Table2[[#This Row],[Close Price]]-Table2[[#This Row],[20D EMA]])/Table2[[#This Row],[20D EMA]]</f>
        <v>5.7651991614256961E-3</v>
      </c>
      <c r="T500" s="1">
        <f>(Table2[[#This Row],[Close Price]]-Table2[[#This Row],[50D EMA]])/Table2[[#This Row],[50D EMA]]</f>
        <v>-3.6497822549387646E-2</v>
      </c>
      <c r="U500" s="1">
        <f>(Table2[[#This Row],[Close Price]]-Table2[[#This Row],[200D EMA]])/Table2[[#This Row],[200D EMA]]</f>
        <v>-8.2390276143092148E-2</v>
      </c>
      <c r="V500">
        <v>0.84399132004962496</v>
      </c>
      <c r="W500">
        <v>286</v>
      </c>
      <c r="X500">
        <v>291.7</v>
      </c>
      <c r="Y500">
        <v>280.14999999999998</v>
      </c>
      <c r="Z500">
        <v>291.7</v>
      </c>
      <c r="AA500">
        <v>280.14999999999998</v>
      </c>
      <c r="AB500">
        <v>291.7</v>
      </c>
      <c r="AC500" s="1">
        <f>(Table2[[#This Row],[Close Price]]/Table2[[#This Row],[Day Low]])-1</f>
        <v>6.4685314685315465E-3</v>
      </c>
      <c r="AD500" s="1">
        <f>(Table2[[#This Row],[Day High]]/Table2[[#This Row],[Close Price]])-1</f>
        <v>1.3375021712697555E-2</v>
      </c>
      <c r="AE500" s="1">
        <f>(Table2[[#This Row],[Close Price]]/Table2[[#This Row],[Current Week Low]])-1</f>
        <v>2.7485275745136706E-2</v>
      </c>
      <c r="AF500" s="1">
        <f>(Table2[[#This Row],[Current Week High]]/Table2[[#This Row],[Close Price]])-1</f>
        <v>1.3375021712697555E-2</v>
      </c>
      <c r="AG500" s="1">
        <f>(Table2[[#This Row],[Close Price]]/Table2[[#This Row],[Current Month Low]])-1</f>
        <v>2.7485275745136706E-2</v>
      </c>
      <c r="AH500" s="1">
        <f>(Table2[[#This Row],[Current Month High]]/Table2[[#This Row],[Close Price]])-1</f>
        <v>1.3375021712697555E-2</v>
      </c>
      <c r="AI500">
        <v>43.468820566267098</v>
      </c>
      <c r="AJ500">
        <v>22.789804841633799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-0.13</v>
      </c>
      <c r="AM500" t="s">
        <v>3218</v>
      </c>
      <c r="AN500">
        <v>5.48</v>
      </c>
      <c r="AO500" t="s">
        <v>3219</v>
      </c>
      <c r="AP500">
        <v>7.9912038001128005E-2</v>
      </c>
      <c r="AQ500">
        <f>(Table2[[#This Row],[Sharpe Ratio]]-AVERAGE(Table2[Sharpe Ratio]))/_xlfn.STDEV.P(Table2[Sharpe Ratio])</f>
        <v>0.24162359688986543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443</v>
      </c>
      <c r="AT500">
        <f>_xlfn.RANK.AVG(Table2[[#This Row],[6M Return vs Nifty Z-Score]],Table2[6M Return vs Nifty Z-Score])</f>
        <v>648</v>
      </c>
      <c r="AU500">
        <f>_xlfn.RANK.AVG(Table2[[#This Row],[Sharpe Ratio Z-Score]],Table2[Sharpe Ratio Z-Score])</f>
        <v>283</v>
      </c>
      <c r="AV500">
        <f>(Table2[[#This Row],[Rank 1Y]]+Table2[[#This Row],[Rank 6M]]+Table2[[#This Row],[Rank Sharpe]])/3</f>
        <v>458</v>
      </c>
    </row>
    <row r="501" spans="1:48" x14ac:dyDescent="0.3">
      <c r="A501" t="s">
        <v>896</v>
      </c>
      <c r="B501" t="s">
        <v>897</v>
      </c>
      <c r="C501" t="s">
        <v>3182</v>
      </c>
      <c r="D501" t="s">
        <v>898</v>
      </c>
      <c r="E501">
        <v>17161.752612550001</v>
      </c>
      <c r="F501">
        <v>772.45</v>
      </c>
      <c r="G501">
        <v>-6.77646580830217</v>
      </c>
      <c r="H501">
        <f>(Table2[[#This Row],[1Y Return vs Nifty]]-AVERAGE(Table2[1Y Return vs Nifty]))/_xlfn.STDEV.P(Table2[1Y Return vs Nifty])</f>
        <v>-0.50540447631185537</v>
      </c>
      <c r="I501">
        <v>-11.4881745887575</v>
      </c>
      <c r="J501">
        <f>(Table2[[#This Row],[1M Return vs Nifty]]-AVERAGE(Table2[1M Return vs Nifty]))/_xlfn.STDEV.P(Table2[1M Return vs Nifty])</f>
        <v>-1.1256380333368672</v>
      </c>
      <c r="K501">
        <v>7.06324642080323</v>
      </c>
      <c r="L501">
        <f>(Table2[[#This Row],[6M Return vs Nifty]]-AVERAGE(Table2[6M Return vs Nifty]))/_xlfn.STDEV.P(Table2[6M Return vs Nifty])</f>
        <v>-9.9049277357888613E-2</v>
      </c>
      <c r="M501">
        <v>4.8952096630009798</v>
      </c>
      <c r="N501">
        <f>(Table2[[#This Row],[1W Return vs Nifty]]-AVERAGE(Table2[1W Return vs Nifty]))/_xlfn.STDEV.P(Table2[1W Return vs Nifty])</f>
        <v>0.38910169095853048</v>
      </c>
      <c r="O501">
        <v>764.44</v>
      </c>
      <c r="P501">
        <v>798.06074111454996</v>
      </c>
      <c r="Q501">
        <v>755.23410887016701</v>
      </c>
      <c r="R501">
        <v>61.4365611482338</v>
      </c>
      <c r="S501" s="1">
        <f>(Table2[[#This Row],[Close Price]]-Table2[[#This Row],[20D EMA]])/Table2[[#This Row],[20D EMA]]</f>
        <v>1.0478258594526699E-2</v>
      </c>
      <c r="T501" s="1">
        <f>(Table2[[#This Row],[Close Price]]-Table2[[#This Row],[50D EMA]])/Table2[[#This Row],[50D EMA]]</f>
        <v>-3.2091217867430299E-2</v>
      </c>
      <c r="U501" s="1">
        <f>(Table2[[#This Row],[Close Price]]-Table2[[#This Row],[200D EMA]])/Table2[[#This Row],[200D EMA]]</f>
        <v>2.2795436444982702E-2</v>
      </c>
      <c r="V501">
        <v>0.804993047256504</v>
      </c>
      <c r="W501">
        <v>757.8</v>
      </c>
      <c r="X501">
        <v>776</v>
      </c>
      <c r="Y501">
        <v>718.4</v>
      </c>
      <c r="Z501">
        <v>776</v>
      </c>
      <c r="AA501">
        <v>718.4</v>
      </c>
      <c r="AB501">
        <v>776</v>
      </c>
      <c r="AC501" s="1">
        <f>(Table2[[#This Row],[Close Price]]/Table2[[#This Row],[Day Low]])-1</f>
        <v>1.9332277645816909E-2</v>
      </c>
      <c r="AD501" s="1">
        <f>(Table2[[#This Row],[Day High]]/Table2[[#This Row],[Close Price]])-1</f>
        <v>4.5957667162923599E-3</v>
      </c>
      <c r="AE501" s="1">
        <f>(Table2[[#This Row],[Close Price]]/Table2[[#This Row],[Current Week Low]])-1</f>
        <v>7.5236636971046877E-2</v>
      </c>
      <c r="AF501" s="1">
        <f>(Table2[[#This Row],[Current Week High]]/Table2[[#This Row],[Close Price]])-1</f>
        <v>4.5957667162923599E-3</v>
      </c>
      <c r="AG501" s="1">
        <f>(Table2[[#This Row],[Close Price]]/Table2[[#This Row],[Current Month Low]])-1</f>
        <v>7.5236636971046877E-2</v>
      </c>
      <c r="AH501" s="1">
        <f>(Table2[[#This Row],[Current Month High]]/Table2[[#This Row],[Close Price]])-1</f>
        <v>4.5957667162923599E-3</v>
      </c>
      <c r="AI501">
        <v>21.0434332319243</v>
      </c>
      <c r="AJ501">
        <v>24.1681401703906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0.01</v>
      </c>
      <c r="AM501" t="s">
        <v>3219</v>
      </c>
      <c r="AN501">
        <v>3.18</v>
      </c>
      <c r="AO501" t="s">
        <v>3219</v>
      </c>
      <c r="AP501">
        <v>-2.001664443673E-3</v>
      </c>
      <c r="AQ501">
        <f>(Table2[[#This Row],[Sharpe Ratio]]-AVERAGE(Table2[Sharpe Ratio]))/_xlfn.STDEV.P(Table2[Sharpe Ratio])</f>
        <v>-0.70916501569085455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493</v>
      </c>
      <c r="AT501">
        <f>_xlfn.RANK.AVG(Table2[[#This Row],[6M Return vs Nifty Z-Score]],Table2[6M Return vs Nifty Z-Score])</f>
        <v>318</v>
      </c>
      <c r="AU501">
        <f>_xlfn.RANK.AVG(Table2[[#This Row],[Sharpe Ratio Z-Score]],Table2[Sharpe Ratio Z-Score])</f>
        <v>568</v>
      </c>
      <c r="AV501">
        <f>(Table2[[#This Row],[Rank 1Y]]+Table2[[#This Row],[Rank 6M]]+Table2[[#This Row],[Rank Sharpe]])/3</f>
        <v>459.66666666666669</v>
      </c>
    </row>
    <row r="502" spans="1:48" x14ac:dyDescent="0.3">
      <c r="A502" t="s">
        <v>19</v>
      </c>
      <c r="B502" t="s">
        <v>20</v>
      </c>
      <c r="C502" t="s">
        <v>3172</v>
      </c>
      <c r="D502" t="s">
        <v>21</v>
      </c>
      <c r="E502">
        <v>1575460.0288379199</v>
      </c>
      <c r="F502">
        <v>4302.75</v>
      </c>
      <c r="G502">
        <v>3.4812296283015298</v>
      </c>
      <c r="H502">
        <f>(Table2[[#This Row],[1Y Return vs Nifty]]-AVERAGE(Table2[1Y Return vs Nifty]))/_xlfn.STDEV.P(Table2[1Y Return vs Nifty])</f>
        <v>-0.3051312237966598</v>
      </c>
      <c r="I502">
        <v>6.3391241054904999</v>
      </c>
      <c r="J502">
        <f>(Table2[[#This Row],[1M Return vs Nifty]]-AVERAGE(Table2[1M Return vs Nifty]))/_xlfn.STDEV.P(Table2[1M Return vs Nifty])</f>
        <v>0.79523179270850164</v>
      </c>
      <c r="K502">
        <v>4.0183502541653304</v>
      </c>
      <c r="L502">
        <f>(Table2[[#This Row],[6M Return vs Nifty]]-AVERAGE(Table2[6M Return vs Nifty]))/_xlfn.STDEV.P(Table2[6M Return vs Nifty])</f>
        <v>-0.18918416875691052</v>
      </c>
      <c r="M502">
        <v>-2.0167917390702401</v>
      </c>
      <c r="N502">
        <f>(Table2[[#This Row],[1W Return vs Nifty]]-AVERAGE(Table2[1W Return vs Nifty]))/_xlfn.STDEV.P(Table2[1W Return vs Nifty])</f>
        <v>-1.0050166422937326</v>
      </c>
      <c r="O502">
        <v>4220.84</v>
      </c>
      <c r="P502">
        <v>4195.95290685088</v>
      </c>
      <c r="Q502">
        <v>4078.01706212408</v>
      </c>
      <c r="R502">
        <v>68.810521613917999</v>
      </c>
      <c r="S502" s="1">
        <f>(Table2[[#This Row],[Close Price]]-Table2[[#This Row],[20D EMA]])/Table2[[#This Row],[20D EMA]]</f>
        <v>1.940608978307632E-2</v>
      </c>
      <c r="T502" s="1">
        <f>(Table2[[#This Row],[Close Price]]-Table2[[#This Row],[50D EMA]])/Table2[[#This Row],[50D EMA]]</f>
        <v>2.5452405096050672E-2</v>
      </c>
      <c r="U502" s="1">
        <f>(Table2[[#This Row],[Close Price]]-Table2[[#This Row],[200D EMA]])/Table2[[#This Row],[200D EMA]]</f>
        <v>5.5108385877832837E-2</v>
      </c>
      <c r="V502">
        <v>1.0234527421579001</v>
      </c>
      <c r="W502">
        <v>4289.05</v>
      </c>
      <c r="X502">
        <v>4386.95</v>
      </c>
      <c r="Y502">
        <v>4230.05</v>
      </c>
      <c r="Z502">
        <v>4386.95</v>
      </c>
      <c r="AA502">
        <v>4230.05</v>
      </c>
      <c r="AB502">
        <v>4386.95</v>
      </c>
      <c r="AC502" s="1">
        <f>(Table2[[#This Row],[Close Price]]/Table2[[#This Row],[Day Low]])-1</f>
        <v>3.1941805294879444E-3</v>
      </c>
      <c r="AD502" s="1">
        <f>(Table2[[#This Row],[Day High]]/Table2[[#This Row],[Close Price]])-1</f>
        <v>1.9568880367206942E-2</v>
      </c>
      <c r="AE502" s="1">
        <f>(Table2[[#This Row],[Close Price]]/Table2[[#This Row],[Current Week Low]])-1</f>
        <v>1.7186558078509773E-2</v>
      </c>
      <c r="AF502" s="1">
        <f>(Table2[[#This Row],[Current Week High]]/Table2[[#This Row],[Close Price]])-1</f>
        <v>1.9568880367206942E-2</v>
      </c>
      <c r="AG502" s="1">
        <f>(Table2[[#This Row],[Close Price]]/Table2[[#This Row],[Current Month Low]])-1</f>
        <v>1.7186558078509773E-2</v>
      </c>
      <c r="AH502" s="1">
        <f>(Table2[[#This Row],[Current Month High]]/Table2[[#This Row],[Close Price]])-1</f>
        <v>1.9568880367206942E-2</v>
      </c>
      <c r="AI502">
        <v>6.7282551856370798</v>
      </c>
      <c r="AJ502">
        <v>23.006003430531699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-0.05</v>
      </c>
      <c r="AM502" t="s">
        <v>3218</v>
      </c>
      <c r="AN502">
        <v>5.03</v>
      </c>
      <c r="AO502" t="s">
        <v>3219</v>
      </c>
      <c r="AP502">
        <v>-2.1044215795667998E-2</v>
      </c>
      <c r="AQ502">
        <f>(Table2[[#This Row],[Sharpe Ratio]]-AVERAGE(Table2[Sharpe Ratio]))/_xlfn.STDEV.P(Table2[Sharpe Ratio])</f>
        <v>-0.93019569114055856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-1.6342959332793598</v>
      </c>
      <c r="AS502">
        <f>_xlfn.RANK.AVG(Table2[[#This Row],[1Y Return vs Nifty Z-Score]],Table2[1Y Return vs Nifty Z-Score])</f>
        <v>415</v>
      </c>
      <c r="AT502">
        <f>_xlfn.RANK.AVG(Table2[[#This Row],[6M Return vs Nifty Z-Score]],Table2[6M Return vs Nifty Z-Score])</f>
        <v>358</v>
      </c>
      <c r="AU502">
        <f>_xlfn.RANK.AVG(Table2[[#This Row],[Sharpe Ratio Z-Score]],Table2[Sharpe Ratio Z-Score])</f>
        <v>609</v>
      </c>
      <c r="AV502">
        <f>(Table2[[#This Row],[Rank 1Y]]+Table2[[#This Row],[Rank 6M]]+Table2[[#This Row],[Rank Sharpe]])/3</f>
        <v>460.66666666666669</v>
      </c>
    </row>
    <row r="503" spans="1:48" x14ac:dyDescent="0.3">
      <c r="A503" t="s">
        <v>772</v>
      </c>
      <c r="B503" t="s">
        <v>773</v>
      </c>
      <c r="C503" t="s">
        <v>3187</v>
      </c>
      <c r="D503" t="s">
        <v>166</v>
      </c>
      <c r="E503">
        <v>21745.091407899999</v>
      </c>
      <c r="F503">
        <v>7385.8</v>
      </c>
      <c r="G503">
        <v>-8.6507165091121205</v>
      </c>
      <c r="H503">
        <f>(Table2[[#This Row],[1Y Return vs Nifty]]-AVERAGE(Table2[1Y Return vs Nifty]))/_xlfn.STDEV.P(Table2[1Y Return vs Nifty])</f>
        <v>-0.54199771367203731</v>
      </c>
      <c r="I503">
        <v>-7.7685712610348201</v>
      </c>
      <c r="J503">
        <f>(Table2[[#This Row],[1M Return vs Nifty]]-AVERAGE(Table2[1M Return vs Nifty]))/_xlfn.STDEV.P(Table2[1M Return vs Nifty])</f>
        <v>-0.72485528326235693</v>
      </c>
      <c r="K503">
        <v>23.084260630026399</v>
      </c>
      <c r="L503">
        <f>(Table2[[#This Row],[6M Return vs Nifty]]-AVERAGE(Table2[6M Return vs Nifty]))/_xlfn.STDEV.P(Table2[6M Return vs Nifty])</f>
        <v>0.3752041279544524</v>
      </c>
      <c r="M503">
        <v>-0.96528950703757199</v>
      </c>
      <c r="N503">
        <f>(Table2[[#This Row],[1W Return vs Nifty]]-AVERAGE(Table2[1W Return vs Nifty]))/_xlfn.STDEV.P(Table2[1W Return vs Nifty])</f>
        <v>-0.79293356333296339</v>
      </c>
      <c r="O503">
        <v>7427.99</v>
      </c>
      <c r="P503">
        <v>7536.2077213903503</v>
      </c>
      <c r="Q503">
        <v>7191.4794507125598</v>
      </c>
      <c r="R503">
        <v>49.831950997176698</v>
      </c>
      <c r="S503" s="1">
        <f>(Table2[[#This Row],[Close Price]]-Table2[[#This Row],[20D EMA]])/Table2[[#This Row],[20D EMA]]</f>
        <v>-5.6798676357937474E-3</v>
      </c>
      <c r="T503" s="1">
        <f>(Table2[[#This Row],[Close Price]]-Table2[[#This Row],[50D EMA]])/Table2[[#This Row],[50D EMA]]</f>
        <v>-1.9958011635406666E-2</v>
      </c>
      <c r="U503" s="1">
        <f>(Table2[[#This Row],[Close Price]]-Table2[[#This Row],[200D EMA]])/Table2[[#This Row],[200D EMA]]</f>
        <v>2.7020942021628989E-2</v>
      </c>
      <c r="V503">
        <v>0.45325839584543698</v>
      </c>
      <c r="W503">
        <v>7314.25</v>
      </c>
      <c r="X503">
        <v>7449.9</v>
      </c>
      <c r="Y503">
        <v>7255</v>
      </c>
      <c r="Z503">
        <v>7449.9</v>
      </c>
      <c r="AA503">
        <v>7255</v>
      </c>
      <c r="AB503">
        <v>7449.9</v>
      </c>
      <c r="AC503" s="1">
        <f>(Table2[[#This Row],[Close Price]]/Table2[[#This Row],[Day Low]])-1</f>
        <v>9.7822743275113311E-3</v>
      </c>
      <c r="AD503" s="1">
        <f>(Table2[[#This Row],[Day High]]/Table2[[#This Row],[Close Price]])-1</f>
        <v>8.6788161065827207E-3</v>
      </c>
      <c r="AE503" s="1">
        <f>(Table2[[#This Row],[Close Price]]/Table2[[#This Row],[Current Week Low]])-1</f>
        <v>1.8028945554789733E-2</v>
      </c>
      <c r="AF503" s="1">
        <f>(Table2[[#This Row],[Current Week High]]/Table2[[#This Row],[Close Price]])-1</f>
        <v>8.6788161065827207E-3</v>
      </c>
      <c r="AG503" s="1">
        <f>(Table2[[#This Row],[Close Price]]/Table2[[#This Row],[Current Month Low]])-1</f>
        <v>1.8028945554789733E-2</v>
      </c>
      <c r="AH503" s="1">
        <f>(Table2[[#This Row],[Current Month High]]/Table2[[#This Row],[Close Price]])-1</f>
        <v>8.6788161065827207E-3</v>
      </c>
      <c r="AI503">
        <v>10.753066695550899</v>
      </c>
      <c r="AJ503">
        <v>42.724909900770001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0</v>
      </c>
      <c r="AM503" t="s">
        <v>3220</v>
      </c>
      <c r="AN503">
        <v>1.1299999999999999</v>
      </c>
      <c r="AO503" t="s">
        <v>3219</v>
      </c>
      <c r="AP503">
        <v>-8.7565634945705004E-2</v>
      </c>
      <c r="AQ503">
        <f>(Table2[[#This Row],[Sharpe Ratio]]-AVERAGE(Table2[Sharpe Ratio]))/_xlfn.STDEV.P(Table2[Sharpe Ratio])</f>
        <v>-1.7023230145659021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505</v>
      </c>
      <c r="AT503">
        <f>_xlfn.RANK.AVG(Table2[[#This Row],[6M Return vs Nifty Z-Score]],Table2[6M Return vs Nifty Z-Score])</f>
        <v>178</v>
      </c>
      <c r="AU503">
        <f>_xlfn.RANK.AVG(Table2[[#This Row],[Sharpe Ratio Z-Score]],Table2[Sharpe Ratio Z-Score])</f>
        <v>701</v>
      </c>
      <c r="AV503">
        <f>(Table2[[#This Row],[Rank 1Y]]+Table2[[#This Row],[Rank 6M]]+Table2[[#This Row],[Rank Sharpe]])/3</f>
        <v>461.33333333333331</v>
      </c>
    </row>
    <row r="504" spans="1:48" x14ac:dyDescent="0.3">
      <c r="A504" t="s">
        <v>965</v>
      </c>
      <c r="B504" t="s">
        <v>966</v>
      </c>
      <c r="C504" t="s">
        <v>3173</v>
      </c>
      <c r="D504" t="s">
        <v>967</v>
      </c>
      <c r="E504">
        <v>15843.578835225</v>
      </c>
      <c r="F504">
        <v>178.17</v>
      </c>
      <c r="G504">
        <v>4.5942914486922604</v>
      </c>
      <c r="H504">
        <f>(Table2[[#This Row],[1Y Return vs Nifty]]-AVERAGE(Table2[1Y Return vs Nifty]))/_xlfn.STDEV.P(Table2[1Y Return vs Nifty])</f>
        <v>-0.2833995870564347</v>
      </c>
      <c r="I504">
        <v>-1.3744117196452601</v>
      </c>
      <c r="J504">
        <f>(Table2[[#This Row],[1M Return vs Nifty]]-AVERAGE(Table2[1M Return vs Nifty]))/_xlfn.STDEV.P(Table2[1M Return vs Nifty])</f>
        <v>-3.5892342963487471E-2</v>
      </c>
      <c r="K504">
        <v>10.946234760331199</v>
      </c>
      <c r="L504">
        <f>(Table2[[#This Row],[6M Return vs Nifty]]-AVERAGE(Table2[6M Return vs Nifty]))/_xlfn.STDEV.P(Table2[6M Return vs Nifty])</f>
        <v>1.5894784157836375E-2</v>
      </c>
      <c r="M504">
        <v>5.8662740260570496</v>
      </c>
      <c r="N504">
        <f>(Table2[[#This Row],[1W Return vs Nifty]]-AVERAGE(Table2[1W Return vs Nifty]))/_xlfn.STDEV.P(Table2[1W Return vs Nifty])</f>
        <v>0.58496082821199391</v>
      </c>
      <c r="O504">
        <v>173.42</v>
      </c>
      <c r="P504">
        <v>180.697368318917</v>
      </c>
      <c r="Q504">
        <v>175.61223972649799</v>
      </c>
      <c r="R504">
        <v>72.882806359299806</v>
      </c>
      <c r="S504" s="1">
        <f>(Table2[[#This Row],[Close Price]]-Table2[[#This Row],[20D EMA]])/Table2[[#This Row],[20D EMA]]</f>
        <v>2.7390151078307001E-2</v>
      </c>
      <c r="T504" s="1">
        <f>(Table2[[#This Row],[Close Price]]-Table2[[#This Row],[50D EMA]])/Table2[[#This Row],[50D EMA]]</f>
        <v>-1.3986746693822355E-2</v>
      </c>
      <c r="U504" s="1">
        <f>(Table2[[#This Row],[Close Price]]-Table2[[#This Row],[200D EMA]])/Table2[[#This Row],[200D EMA]]</f>
        <v>1.4564817791091925E-2</v>
      </c>
      <c r="V504">
        <v>0.39446852394741599</v>
      </c>
      <c r="W504">
        <v>176.6</v>
      </c>
      <c r="X504">
        <v>183.35</v>
      </c>
      <c r="Y504">
        <v>173.68</v>
      </c>
      <c r="Z504">
        <v>183.35</v>
      </c>
      <c r="AA504">
        <v>173.68</v>
      </c>
      <c r="AB504">
        <v>183.35</v>
      </c>
      <c r="AC504" s="1">
        <f>(Table2[[#This Row],[Close Price]]/Table2[[#This Row],[Day Low]])-1</f>
        <v>8.8901472253679614E-3</v>
      </c>
      <c r="AD504" s="1">
        <f>(Table2[[#This Row],[Day High]]/Table2[[#This Row],[Close Price]])-1</f>
        <v>2.9073356906325509E-2</v>
      </c>
      <c r="AE504" s="1">
        <f>(Table2[[#This Row],[Close Price]]/Table2[[#This Row],[Current Week Low]])-1</f>
        <v>2.5852141870105871E-2</v>
      </c>
      <c r="AF504" s="1">
        <f>(Table2[[#This Row],[Current Week High]]/Table2[[#This Row],[Close Price]])-1</f>
        <v>2.9073356906325509E-2</v>
      </c>
      <c r="AG504" s="1">
        <f>(Table2[[#This Row],[Close Price]]/Table2[[#This Row],[Current Month Low]])-1</f>
        <v>2.5852141870105871E-2</v>
      </c>
      <c r="AH504" s="1">
        <f>(Table2[[#This Row],[Current Month High]]/Table2[[#This Row],[Close Price]])-1</f>
        <v>2.9073356906325509E-2</v>
      </c>
      <c r="AI504">
        <v>37.172363473087501</v>
      </c>
      <c r="AJ504">
        <v>36.843317972350199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-0.09</v>
      </c>
      <c r="AM504" t="s">
        <v>3218</v>
      </c>
      <c r="AN504">
        <v>10.32</v>
      </c>
      <c r="AO504" t="s">
        <v>3219</v>
      </c>
      <c r="AP504">
        <v>-9.1529550892182995E-2</v>
      </c>
      <c r="AQ504">
        <f>(Table2[[#This Row],[Sharpe Ratio]]-AVERAGE(Table2[Sharpe Ratio]))/_xlfn.STDEV.P(Table2[Sharpe Ratio])</f>
        <v>-1.7483329742021192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405</v>
      </c>
      <c r="AT504">
        <f>_xlfn.RANK.AVG(Table2[[#This Row],[6M Return vs Nifty Z-Score]],Table2[6M Return vs Nifty Z-Score])</f>
        <v>273</v>
      </c>
      <c r="AU504">
        <f>_xlfn.RANK.AVG(Table2[[#This Row],[Sharpe Ratio Z-Score]],Table2[Sharpe Ratio Z-Score])</f>
        <v>706</v>
      </c>
      <c r="AV504">
        <f>(Table2[[#This Row],[Rank 1Y]]+Table2[[#This Row],[Rank 6M]]+Table2[[#This Row],[Rank Sharpe]])/3</f>
        <v>461.33333333333331</v>
      </c>
    </row>
    <row r="505" spans="1:48" x14ac:dyDescent="0.3">
      <c r="A505" t="s">
        <v>977</v>
      </c>
      <c r="B505" t="s">
        <v>978</v>
      </c>
      <c r="C505" t="s">
        <v>585</v>
      </c>
      <c r="D505" t="s">
        <v>585</v>
      </c>
      <c r="E505">
        <v>15510.085558475999</v>
      </c>
      <c r="F505">
        <v>160.08000000000001</v>
      </c>
      <c r="G505">
        <v>-17.987663708258399</v>
      </c>
      <c r="H505">
        <f>(Table2[[#This Row],[1Y Return vs Nifty]]-AVERAGE(Table2[1Y Return vs Nifty]))/_xlfn.STDEV.P(Table2[1Y Return vs Nifty])</f>
        <v>-0.72429409746434092</v>
      </c>
      <c r="I505">
        <v>0.32661176921908702</v>
      </c>
      <c r="J505">
        <f>(Table2[[#This Row],[1M Return vs Nifty]]-AVERAGE(Table2[1M Return vs Nifty]))/_xlfn.STDEV.P(Table2[1M Return vs Nifty])</f>
        <v>0.14739087617100707</v>
      </c>
      <c r="K505">
        <v>13.259854291850401</v>
      </c>
      <c r="L505">
        <f>(Table2[[#This Row],[6M Return vs Nifty]]-AVERAGE(Table2[6M Return vs Nifty]))/_xlfn.STDEV.P(Table2[6M Return vs Nifty])</f>
        <v>8.4382454606842711E-2</v>
      </c>
      <c r="M505">
        <v>6.3553882263003603</v>
      </c>
      <c r="N505">
        <f>(Table2[[#This Row],[1W Return vs Nifty]]-AVERAGE(Table2[1W Return vs Nifty]))/_xlfn.STDEV.P(Table2[1W Return vs Nifty])</f>
        <v>0.68361287324903453</v>
      </c>
      <c r="O505">
        <v>154.66999999999999</v>
      </c>
      <c r="P505">
        <v>159.054222653403</v>
      </c>
      <c r="Q505">
        <v>157.39416041621899</v>
      </c>
      <c r="R505">
        <v>74.176480941596495</v>
      </c>
      <c r="S505" s="1">
        <f>(Table2[[#This Row],[Close Price]]-Table2[[#This Row],[20D EMA]])/Table2[[#This Row],[20D EMA]]</f>
        <v>3.4977694446240548E-2</v>
      </c>
      <c r="T505" s="1">
        <f>(Table2[[#This Row],[Close Price]]-Table2[[#This Row],[50D EMA]])/Table2[[#This Row],[50D EMA]]</f>
        <v>6.449230517018679E-3</v>
      </c>
      <c r="U505" s="1">
        <f>(Table2[[#This Row],[Close Price]]-Table2[[#This Row],[200D EMA]])/Table2[[#This Row],[200D EMA]]</f>
        <v>1.7064416981408224E-2</v>
      </c>
      <c r="V505">
        <v>0.48369959936569201</v>
      </c>
      <c r="W505">
        <v>159.13999999999999</v>
      </c>
      <c r="X505">
        <v>163.95</v>
      </c>
      <c r="Y505">
        <v>151.49</v>
      </c>
      <c r="Z505">
        <v>163.95</v>
      </c>
      <c r="AA505">
        <v>151.49</v>
      </c>
      <c r="AB505">
        <v>163.95</v>
      </c>
      <c r="AC505" s="1">
        <f>(Table2[[#This Row],[Close Price]]/Table2[[#This Row],[Day Low]])-1</f>
        <v>5.9067487746640168E-3</v>
      </c>
      <c r="AD505" s="1">
        <f>(Table2[[#This Row],[Day High]]/Table2[[#This Row],[Close Price]])-1</f>
        <v>2.4175412293852894E-2</v>
      </c>
      <c r="AE505" s="1">
        <f>(Table2[[#This Row],[Close Price]]/Table2[[#This Row],[Current Week Low]])-1</f>
        <v>5.6703412766519357E-2</v>
      </c>
      <c r="AF505" s="1">
        <f>(Table2[[#This Row],[Current Week High]]/Table2[[#This Row],[Close Price]])-1</f>
        <v>2.4175412293852894E-2</v>
      </c>
      <c r="AG505" s="1">
        <f>(Table2[[#This Row],[Close Price]]/Table2[[#This Row],[Current Month Low]])-1</f>
        <v>5.6703412766519357E-2</v>
      </c>
      <c r="AH505" s="1">
        <f>(Table2[[#This Row],[Current Month High]]/Table2[[#This Row],[Close Price]])-1</f>
        <v>2.4175412293852894E-2</v>
      </c>
      <c r="AI505">
        <v>33.027236381808997</v>
      </c>
      <c r="AJ505">
        <v>30.517733387688502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-0.04</v>
      </c>
      <c r="AM505" t="s">
        <v>3218</v>
      </c>
      <c r="AN505">
        <v>9.1999999999999993</v>
      </c>
      <c r="AO505" t="s">
        <v>3219</v>
      </c>
      <c r="AP505">
        <v>-3.8224017259999997E-6</v>
      </c>
      <c r="AQ505">
        <f>(Table2[[#This Row],[Sharpe Ratio]]-AVERAGE(Table2[Sharpe Ratio]))/_xlfn.STDEV.P(Table2[Sharpe Ratio])</f>
        <v>-0.68597566633262907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573</v>
      </c>
      <c r="AT505">
        <f>_xlfn.RANK.AVG(Table2[[#This Row],[6M Return vs Nifty Z-Score]],Table2[6M Return vs Nifty Z-Score])</f>
        <v>248</v>
      </c>
      <c r="AU505">
        <f>_xlfn.RANK.AVG(Table2[[#This Row],[Sharpe Ratio Z-Score]],Table2[Sharpe Ratio Z-Score])</f>
        <v>563</v>
      </c>
      <c r="AV505">
        <f>(Table2[[#This Row],[Rank 1Y]]+Table2[[#This Row],[Rank 6M]]+Table2[[#This Row],[Rank Sharpe]])/3</f>
        <v>461.33333333333331</v>
      </c>
    </row>
    <row r="506" spans="1:48" x14ac:dyDescent="0.3">
      <c r="A506" t="s">
        <v>435</v>
      </c>
      <c r="B506" t="s">
        <v>436</v>
      </c>
      <c r="C506" t="s">
        <v>3173</v>
      </c>
      <c r="D506" t="s">
        <v>34</v>
      </c>
      <c r="E506">
        <v>53666.848804408</v>
      </c>
      <c r="F506">
        <v>117.88</v>
      </c>
      <c r="G506">
        <v>-13.861744294338999</v>
      </c>
      <c r="H506">
        <f>(Table2[[#This Row],[1Y Return vs Nifty]]-AVERAGE(Table2[1Y Return vs Nifty]))/_xlfn.STDEV.P(Table2[1Y Return vs Nifty])</f>
        <v>-0.64373883963395073</v>
      </c>
      <c r="I506">
        <v>1.59293510710796</v>
      </c>
      <c r="J506">
        <f>(Table2[[#This Row],[1M Return vs Nifty]]-AVERAGE(Table2[1M Return vs Nifty]))/_xlfn.STDEV.P(Table2[1M Return vs Nifty])</f>
        <v>0.28383568093285361</v>
      </c>
      <c r="K506">
        <v>-10.487647856838899</v>
      </c>
      <c r="L506">
        <f>(Table2[[#This Row],[6M Return vs Nifty]]-AVERAGE(Table2[6M Return vs Nifty]))/_xlfn.STDEV.P(Table2[6M Return vs Nifty])</f>
        <v>-0.61859012968775207</v>
      </c>
      <c r="M506">
        <v>4.2749840441460103</v>
      </c>
      <c r="N506">
        <f>(Table2[[#This Row],[1W Return vs Nifty]]-AVERAGE(Table2[1W Return vs Nifty]))/_xlfn.STDEV.P(Table2[1W Return vs Nifty])</f>
        <v>0.264005086415114</v>
      </c>
      <c r="O506">
        <v>109.31</v>
      </c>
      <c r="P506">
        <v>109.205791638712</v>
      </c>
      <c r="Q506">
        <v>114.90845312307</v>
      </c>
      <c r="R506">
        <v>76.460106048181601</v>
      </c>
      <c r="S506" s="1">
        <f>(Table2[[#This Row],[Close Price]]-Table2[[#This Row],[20D EMA]])/Table2[[#This Row],[20D EMA]]</f>
        <v>7.8400878236208879E-2</v>
      </c>
      <c r="T506" s="1">
        <f>(Table2[[#This Row],[Close Price]]-Table2[[#This Row],[50D EMA]])/Table2[[#This Row],[50D EMA]]</f>
        <v>7.9429929778679464E-2</v>
      </c>
      <c r="U506" s="1">
        <f>(Table2[[#This Row],[Close Price]]-Table2[[#This Row],[200D EMA]])/Table2[[#This Row],[200D EMA]]</f>
        <v>2.5860124265595901E-2</v>
      </c>
      <c r="V506">
        <v>1.55510744284369</v>
      </c>
      <c r="W506">
        <v>114.26</v>
      </c>
      <c r="X506">
        <v>118.85</v>
      </c>
      <c r="Y506">
        <v>107.45</v>
      </c>
      <c r="Z506">
        <v>118.85</v>
      </c>
      <c r="AA506">
        <v>107.45</v>
      </c>
      <c r="AB506">
        <v>118.85</v>
      </c>
      <c r="AC506" s="1">
        <f>(Table2[[#This Row],[Close Price]]/Table2[[#This Row],[Day Low]])-1</f>
        <v>3.1682128478907723E-2</v>
      </c>
      <c r="AD506" s="1">
        <f>(Table2[[#This Row],[Day High]]/Table2[[#This Row],[Close Price]])-1</f>
        <v>8.2287071598234895E-3</v>
      </c>
      <c r="AE506" s="1">
        <f>(Table2[[#This Row],[Close Price]]/Table2[[#This Row],[Current Week Low]])-1</f>
        <v>9.7068403908794787E-2</v>
      </c>
      <c r="AF506" s="1">
        <f>(Table2[[#This Row],[Current Week High]]/Table2[[#This Row],[Close Price]])-1</f>
        <v>8.2287071598234895E-3</v>
      </c>
      <c r="AG506" s="1">
        <f>(Table2[[#This Row],[Close Price]]/Table2[[#This Row],[Current Month Low]])-1</f>
        <v>9.7068403908794787E-2</v>
      </c>
      <c r="AH506" s="1">
        <f>(Table2[[#This Row],[Current Month High]]/Table2[[#This Row],[Close Price]])-1</f>
        <v>8.2287071598234895E-3</v>
      </c>
      <c r="AI506">
        <v>33.992195453002999</v>
      </c>
      <c r="AJ506">
        <v>22.7916666666666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0.02</v>
      </c>
      <c r="AM506" t="s">
        <v>3219</v>
      </c>
      <c r="AN506">
        <v>13.02</v>
      </c>
      <c r="AO506" t="s">
        <v>3219</v>
      </c>
      <c r="AP506">
        <v>7.7959844825981006E-2</v>
      </c>
      <c r="AQ506">
        <f>(Table2[[#This Row],[Sharpe Ratio]]-AVERAGE(Table2[Sharpe Ratio]))/_xlfn.STDEV.P(Table2[Sharpe Ratio])</f>
        <v>0.21896410299458771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545</v>
      </c>
      <c r="AT506">
        <f>_xlfn.RANK.AVG(Table2[[#This Row],[6M Return vs Nifty Z-Score]],Table2[6M Return vs Nifty Z-Score])</f>
        <v>552</v>
      </c>
      <c r="AU506">
        <f>_xlfn.RANK.AVG(Table2[[#This Row],[Sharpe Ratio Z-Score]],Table2[Sharpe Ratio Z-Score])</f>
        <v>289</v>
      </c>
      <c r="AV506">
        <f>(Table2[[#This Row],[Rank 1Y]]+Table2[[#This Row],[Rank 6M]]+Table2[[#This Row],[Rank Sharpe]])/3</f>
        <v>462</v>
      </c>
    </row>
    <row r="507" spans="1:48" x14ac:dyDescent="0.3">
      <c r="A507" t="s">
        <v>1279</v>
      </c>
      <c r="B507" t="s">
        <v>1280</v>
      </c>
      <c r="C507" t="s">
        <v>3176</v>
      </c>
      <c r="D507" t="s">
        <v>46</v>
      </c>
      <c r="E507">
        <v>9387.6109479999996</v>
      </c>
      <c r="F507">
        <v>333.8</v>
      </c>
      <c r="G507">
        <v>3.12511450185831</v>
      </c>
      <c r="H507">
        <f>(Table2[[#This Row],[1Y Return vs Nifty]]-AVERAGE(Table2[1Y Return vs Nifty]))/_xlfn.STDEV.P(Table2[1Y Return vs Nifty])</f>
        <v>-0.31208408519554121</v>
      </c>
      <c r="I507">
        <v>9.1398781870496197</v>
      </c>
      <c r="J507">
        <f>(Table2[[#This Row],[1M Return vs Nifty]]-AVERAGE(Table2[1M Return vs Nifty]))/_xlfn.STDEV.P(Table2[1M Return vs Nifty])</f>
        <v>1.0970096502352928</v>
      </c>
      <c r="K507">
        <v>0.55009747596348202</v>
      </c>
      <c r="L507">
        <f>(Table2[[#This Row],[6M Return vs Nifty]]-AVERAGE(Table2[6M Return vs Nifty]))/_xlfn.STDEV.P(Table2[6M Return vs Nifty])</f>
        <v>-0.29185124520200212</v>
      </c>
      <c r="M507">
        <v>0.38035777714115399</v>
      </c>
      <c r="N507">
        <f>(Table2[[#This Row],[1W Return vs Nifty]]-AVERAGE(Table2[1W Return vs Nifty]))/_xlfn.STDEV.P(Table2[1W Return vs Nifty])</f>
        <v>-0.52152280401186013</v>
      </c>
      <c r="O507">
        <v>315.87</v>
      </c>
      <c r="P507">
        <v>315.9659362557</v>
      </c>
      <c r="Q507">
        <v>311.805793101213</v>
      </c>
      <c r="R507">
        <v>73.284664068568006</v>
      </c>
      <c r="S507" s="1">
        <f>(Table2[[#This Row],[Close Price]]-Table2[[#This Row],[20D EMA]])/Table2[[#This Row],[20D EMA]]</f>
        <v>5.6763858549403259E-2</v>
      </c>
      <c r="T507" s="1">
        <f>(Table2[[#This Row],[Close Price]]-Table2[[#This Row],[50D EMA]])/Table2[[#This Row],[50D EMA]]</f>
        <v>5.6442994949517399E-2</v>
      </c>
      <c r="U507" s="1">
        <f>(Table2[[#This Row],[Close Price]]-Table2[[#This Row],[200D EMA]])/Table2[[#This Row],[200D EMA]]</f>
        <v>7.0538159923307239E-2</v>
      </c>
      <c r="V507">
        <v>0.78120293218645698</v>
      </c>
      <c r="W507">
        <v>327.2</v>
      </c>
      <c r="X507">
        <v>338</v>
      </c>
      <c r="Y507">
        <v>323</v>
      </c>
      <c r="Z507">
        <v>338</v>
      </c>
      <c r="AA507">
        <v>323</v>
      </c>
      <c r="AB507">
        <v>338</v>
      </c>
      <c r="AC507" s="1">
        <f>(Table2[[#This Row],[Close Price]]/Table2[[#This Row],[Day Low]])-1</f>
        <v>2.0171149144254441E-2</v>
      </c>
      <c r="AD507" s="1">
        <f>(Table2[[#This Row],[Day High]]/Table2[[#This Row],[Close Price]])-1</f>
        <v>1.2582384661473878E-2</v>
      </c>
      <c r="AE507" s="1">
        <f>(Table2[[#This Row],[Close Price]]/Table2[[#This Row],[Current Week Low]])-1</f>
        <v>3.3436532507739924E-2</v>
      </c>
      <c r="AF507" s="1">
        <f>(Table2[[#This Row],[Current Week High]]/Table2[[#This Row],[Close Price]])-1</f>
        <v>1.2582384661473878E-2</v>
      </c>
      <c r="AG507" s="1">
        <f>(Table2[[#This Row],[Close Price]]/Table2[[#This Row],[Current Month Low]])-1</f>
        <v>3.3436532507739924E-2</v>
      </c>
      <c r="AH507" s="1">
        <f>(Table2[[#This Row],[Current Month High]]/Table2[[#This Row],[Close Price]])-1</f>
        <v>1.2582384661473878E-2</v>
      </c>
      <c r="AI507">
        <v>24.445775913720698</v>
      </c>
      <c r="AJ507">
        <v>40.992608236536398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0</v>
      </c>
      <c r="AM507" t="s">
        <v>3220</v>
      </c>
      <c r="AN507">
        <v>10.37</v>
      </c>
      <c r="AO507" t="s">
        <v>3219</v>
      </c>
      <c r="AP507">
        <v>-5.4646533456889999E-3</v>
      </c>
      <c r="AQ507">
        <f>(Table2[[#This Row],[Sharpe Ratio]]-AVERAGE(Table2[Sharpe Ratio]))/_xlfn.STDEV.P(Table2[Sharpe Ratio])</f>
        <v>-0.74936061563640677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420</v>
      </c>
      <c r="AT507">
        <f>_xlfn.RANK.AVG(Table2[[#This Row],[6M Return vs Nifty Z-Score]],Table2[6M Return vs Nifty Z-Score])</f>
        <v>393</v>
      </c>
      <c r="AU507">
        <f>_xlfn.RANK.AVG(Table2[[#This Row],[Sharpe Ratio Z-Score]],Table2[Sharpe Ratio Z-Score])</f>
        <v>573</v>
      </c>
      <c r="AV507">
        <f>(Table2[[#This Row],[Rank 1Y]]+Table2[[#This Row],[Rank 6M]]+Table2[[#This Row],[Rank Sharpe]])/3</f>
        <v>462</v>
      </c>
    </row>
    <row r="508" spans="1:48" x14ac:dyDescent="0.3">
      <c r="A508" t="s">
        <v>2147</v>
      </c>
      <c r="B508" t="s">
        <v>2148</v>
      </c>
      <c r="C508" t="s">
        <v>3178</v>
      </c>
      <c r="D508" t="s">
        <v>271</v>
      </c>
      <c r="E508">
        <v>2961.4700429999998</v>
      </c>
      <c r="F508">
        <v>305.55</v>
      </c>
      <c r="G508">
        <v>-8.0418507586181196</v>
      </c>
      <c r="H508">
        <f>(Table2[[#This Row],[1Y Return vs Nifty]]-AVERAGE(Table2[1Y Return vs Nifty]))/_xlfn.STDEV.P(Table2[1Y Return vs Nifty])</f>
        <v>-0.5301100996411694</v>
      </c>
      <c r="I508">
        <v>8.4649679028464799</v>
      </c>
      <c r="J508">
        <f>(Table2[[#This Row],[1M Return vs Nifty]]-AVERAGE(Table2[1M Return vs Nifty]))/_xlfn.STDEV.P(Table2[1M Return vs Nifty])</f>
        <v>1.0242888851632517</v>
      </c>
      <c r="K508">
        <v>-9.0622287612766907</v>
      </c>
      <c r="L508">
        <f>(Table2[[#This Row],[6M Return vs Nifty]]-AVERAGE(Table2[6M Return vs Nifty]))/_xlfn.STDEV.P(Table2[6M Return vs Nifty])</f>
        <v>-0.57639493210291759</v>
      </c>
      <c r="M508">
        <v>7.1307241182039398</v>
      </c>
      <c r="N508">
        <f>(Table2[[#This Row],[1W Return vs Nifty]]-AVERAGE(Table2[1W Return vs Nifty]))/_xlfn.STDEV.P(Table2[1W Return vs Nifty])</f>
        <v>0.83999449391933334</v>
      </c>
      <c r="O508">
        <v>287.2</v>
      </c>
      <c r="P508">
        <v>287.38106333603798</v>
      </c>
      <c r="Q508">
        <v>297.49221666718302</v>
      </c>
      <c r="R508">
        <v>76.795701073076103</v>
      </c>
      <c r="S508" s="1">
        <f>(Table2[[#This Row],[Close Price]]-Table2[[#This Row],[20D EMA]])/Table2[[#This Row],[20D EMA]]</f>
        <v>6.3892757660167207E-2</v>
      </c>
      <c r="T508" s="1">
        <f>(Table2[[#This Row],[Close Price]]-Table2[[#This Row],[50D EMA]])/Table2[[#This Row],[50D EMA]]</f>
        <v>6.3222456111232644E-2</v>
      </c>
      <c r="U508" s="1">
        <f>(Table2[[#This Row],[Close Price]]-Table2[[#This Row],[200D EMA]])/Table2[[#This Row],[200D EMA]]</f>
        <v>2.7085694621152307E-2</v>
      </c>
      <c r="V508">
        <v>1.3791658045373301</v>
      </c>
      <c r="W508">
        <v>302</v>
      </c>
      <c r="X508">
        <v>311.05</v>
      </c>
      <c r="Y508">
        <v>290.95</v>
      </c>
      <c r="Z508">
        <v>314.60000000000002</v>
      </c>
      <c r="AA508">
        <v>290.95</v>
      </c>
      <c r="AB508">
        <v>314.60000000000002</v>
      </c>
      <c r="AC508" s="1">
        <f>(Table2[[#This Row],[Close Price]]/Table2[[#This Row],[Day Low]])-1</f>
        <v>1.1754966887417284E-2</v>
      </c>
      <c r="AD508" s="1">
        <f>(Table2[[#This Row],[Day High]]/Table2[[#This Row],[Close Price]])-1</f>
        <v>1.800032727867773E-2</v>
      </c>
      <c r="AE508" s="1">
        <f>(Table2[[#This Row],[Close Price]]/Table2[[#This Row],[Current Week Low]])-1</f>
        <v>5.0180443375150485E-2</v>
      </c>
      <c r="AF508" s="1">
        <f>(Table2[[#This Row],[Current Week High]]/Table2[[#This Row],[Close Price]])-1</f>
        <v>2.9618720340369942E-2</v>
      </c>
      <c r="AG508" s="1">
        <f>(Table2[[#This Row],[Close Price]]/Table2[[#This Row],[Current Month Low]])-1</f>
        <v>5.0180443375150485E-2</v>
      </c>
      <c r="AH508" s="1">
        <f>(Table2[[#This Row],[Current Month High]]/Table2[[#This Row],[Close Price]])-1</f>
        <v>2.9618720340369942E-2</v>
      </c>
      <c r="AI508">
        <v>31.418753068237599</v>
      </c>
      <c r="AJ508">
        <v>25.948062654575399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0.05</v>
      </c>
      <c r="AM508" t="s">
        <v>3219</v>
      </c>
      <c r="AN508">
        <v>11.62</v>
      </c>
      <c r="AO508" t="s">
        <v>3219</v>
      </c>
      <c r="AP508">
        <v>5.9435551732745E-2</v>
      </c>
      <c r="AQ508">
        <f>(Table2[[#This Row],[Sharpe Ratio]]-AVERAGE(Table2[Sharpe Ratio]))/_xlfn.STDEV.P(Table2[Sharpe Ratio])</f>
        <v>3.9489540819244448E-3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501</v>
      </c>
      <c r="AT508">
        <f>_xlfn.RANK.AVG(Table2[[#This Row],[6M Return vs Nifty Z-Score]],Table2[6M Return vs Nifty Z-Score])</f>
        <v>533</v>
      </c>
      <c r="AU508">
        <f>_xlfn.RANK.AVG(Table2[[#This Row],[Sharpe Ratio Z-Score]],Table2[Sharpe Ratio Z-Score])</f>
        <v>353</v>
      </c>
      <c r="AV508">
        <f>(Table2[[#This Row],[Rank 1Y]]+Table2[[#This Row],[Rank 6M]]+Table2[[#This Row],[Rank Sharpe]])/3</f>
        <v>462.33333333333331</v>
      </c>
    </row>
    <row r="509" spans="1:48" x14ac:dyDescent="0.3">
      <c r="A509" t="s">
        <v>1223</v>
      </c>
      <c r="B509" t="s">
        <v>1224</v>
      </c>
      <c r="C509" t="s">
        <v>3191</v>
      </c>
      <c r="D509" t="s">
        <v>1086</v>
      </c>
      <c r="E509">
        <v>10016.500749250001</v>
      </c>
      <c r="F509">
        <v>520.75</v>
      </c>
      <c r="G509">
        <v>20.668319138163401</v>
      </c>
      <c r="H509">
        <f>(Table2[[#This Row],[1Y Return vs Nifty]]-AVERAGE(Table2[1Y Return vs Nifty]))/_xlfn.STDEV.P(Table2[1Y Return vs Nifty])</f>
        <v>3.0432874268383925E-2</v>
      </c>
      <c r="I509">
        <v>-3.5900093630616201</v>
      </c>
      <c r="J509">
        <f>(Table2[[#This Row],[1M Return vs Nifty]]-AVERAGE(Table2[1M Return vs Nifty]))/_xlfn.STDEV.P(Table2[1M Return vs Nifty])</f>
        <v>-0.27462030354165828</v>
      </c>
      <c r="K509">
        <v>-8.2326377527001195</v>
      </c>
      <c r="L509">
        <f>(Table2[[#This Row],[6M Return vs Nifty]]-AVERAGE(Table2[6M Return vs Nifty]))/_xlfn.STDEV.P(Table2[6M Return vs Nifty])</f>
        <v>-0.55183741310343748</v>
      </c>
      <c r="M509">
        <v>6.2921068006597496</v>
      </c>
      <c r="N509">
        <f>(Table2[[#This Row],[1W Return vs Nifty]]-AVERAGE(Table2[1W Return vs Nifty]))/_xlfn.STDEV.P(Table2[1W Return vs Nifty])</f>
        <v>0.67084930586701985</v>
      </c>
      <c r="O509">
        <v>499.92</v>
      </c>
      <c r="P509">
        <v>512.11631151377799</v>
      </c>
      <c r="Q509">
        <v>486.744595040028</v>
      </c>
      <c r="R509">
        <v>68.204082284606301</v>
      </c>
      <c r="S509" s="1">
        <f>(Table2[[#This Row],[Close Price]]-Table2[[#This Row],[20D EMA]])/Table2[[#This Row],[20D EMA]]</f>
        <v>4.1666666666666637E-2</v>
      </c>
      <c r="T509" s="1">
        <f>(Table2[[#This Row],[Close Price]]-Table2[[#This Row],[50D EMA]])/Table2[[#This Row],[50D EMA]]</f>
        <v>1.6858842985691021E-2</v>
      </c>
      <c r="U509" s="1">
        <f>(Table2[[#This Row],[Close Price]]-Table2[[#This Row],[200D EMA]])/Table2[[#This Row],[200D EMA]]</f>
        <v>6.9862932853266765E-2</v>
      </c>
      <c r="V509">
        <v>0.35329527006696398</v>
      </c>
      <c r="W509">
        <v>516</v>
      </c>
      <c r="X509">
        <v>531</v>
      </c>
      <c r="Y509">
        <v>503.8</v>
      </c>
      <c r="Z509">
        <v>531</v>
      </c>
      <c r="AA509">
        <v>503.8</v>
      </c>
      <c r="AB509">
        <v>531</v>
      </c>
      <c r="AC509" s="1">
        <f>(Table2[[#This Row],[Close Price]]/Table2[[#This Row],[Day Low]])-1</f>
        <v>9.2054263565890526E-3</v>
      </c>
      <c r="AD509" s="1">
        <f>(Table2[[#This Row],[Day High]]/Table2[[#This Row],[Close Price]])-1</f>
        <v>1.9683149303888703E-2</v>
      </c>
      <c r="AE509" s="1">
        <f>(Table2[[#This Row],[Close Price]]/Table2[[#This Row],[Current Week Low]])-1</f>
        <v>3.3644303294958267E-2</v>
      </c>
      <c r="AF509" s="1">
        <f>(Table2[[#This Row],[Current Week High]]/Table2[[#This Row],[Close Price]])-1</f>
        <v>1.9683149303888703E-2</v>
      </c>
      <c r="AG509" s="1">
        <f>(Table2[[#This Row],[Close Price]]/Table2[[#This Row],[Current Month Low]])-1</f>
        <v>3.3644303294958267E-2</v>
      </c>
      <c r="AH509" s="1">
        <f>(Table2[[#This Row],[Current Month High]]/Table2[[#This Row],[Close Price]])-1</f>
        <v>1.9683149303888703E-2</v>
      </c>
      <c r="AI509">
        <v>32.2899663946231</v>
      </c>
      <c r="AJ509">
        <v>59.8127972993708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0.01</v>
      </c>
      <c r="AM509" t="s">
        <v>3219</v>
      </c>
      <c r="AN509">
        <v>6.62</v>
      </c>
      <c r="AO509" t="s">
        <v>3219</v>
      </c>
      <c r="AP509">
        <v>-3.9784926524850002E-3</v>
      </c>
      <c r="AQ509">
        <f>(Table2[[#This Row],[Sharpe Ratio]]-AVERAGE(Table2[Sharpe Ratio]))/_xlfn.STDEV.P(Table2[Sharpe Ratio])</f>
        <v>-0.73211045331447255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296</v>
      </c>
      <c r="AT509">
        <f>_xlfn.RANK.AVG(Table2[[#This Row],[6M Return vs Nifty Z-Score]],Table2[6M Return vs Nifty Z-Score])</f>
        <v>524</v>
      </c>
      <c r="AU509">
        <f>_xlfn.RANK.AVG(Table2[[#This Row],[Sharpe Ratio Z-Score]],Table2[Sharpe Ratio Z-Score])</f>
        <v>570</v>
      </c>
      <c r="AV509">
        <f>(Table2[[#This Row],[Rank 1Y]]+Table2[[#This Row],[Rank 6M]]+Table2[[#This Row],[Rank Sharpe]])/3</f>
        <v>463.33333333333331</v>
      </c>
    </row>
    <row r="510" spans="1:48" x14ac:dyDescent="0.3">
      <c r="A510" t="s">
        <v>1257</v>
      </c>
      <c r="B510" t="s">
        <v>1258</v>
      </c>
      <c r="C510" t="s">
        <v>3171</v>
      </c>
      <c r="D510" t="s">
        <v>18</v>
      </c>
      <c r="E510">
        <v>9624.8883389999992</v>
      </c>
      <c r="F510">
        <v>646.35</v>
      </c>
      <c r="G510">
        <v>-21.2686477357251</v>
      </c>
      <c r="H510">
        <f>(Table2[[#This Row],[1Y Return vs Nifty]]-AVERAGE(Table2[1Y Return vs Nifty]))/_xlfn.STDEV.P(Table2[1Y Return vs Nifty])</f>
        <v>-0.78835267150684762</v>
      </c>
      <c r="I510">
        <v>-2.9049645295859401</v>
      </c>
      <c r="J510">
        <f>(Table2[[#This Row],[1M Return vs Nifty]]-AVERAGE(Table2[1M Return vs Nifty]))/_xlfn.STDEV.P(Table2[1M Return vs Nifty])</f>
        <v>-0.20080755306946929</v>
      </c>
      <c r="K510">
        <v>-37.705431447000898</v>
      </c>
      <c r="L510">
        <f>(Table2[[#This Row],[6M Return vs Nifty]]-AVERAGE(Table2[6M Return vs Nifty]))/_xlfn.STDEV.P(Table2[6M Return vs Nifty])</f>
        <v>-1.4242898428343505</v>
      </c>
      <c r="M510">
        <v>6.4162304568906299</v>
      </c>
      <c r="N510">
        <f>(Table2[[#This Row],[1W Return vs Nifty]]-AVERAGE(Table2[1W Return vs Nifty]))/_xlfn.STDEV.P(Table2[1W Return vs Nifty])</f>
        <v>0.69588446640531465</v>
      </c>
      <c r="O510">
        <v>638.59</v>
      </c>
      <c r="P510">
        <v>722.694938970306</v>
      </c>
      <c r="Q510">
        <v>816.48088502489998</v>
      </c>
      <c r="R510">
        <v>63.310077548390304</v>
      </c>
      <c r="S510" s="1">
        <f>(Table2[[#This Row],[Close Price]]-Table2[[#This Row],[20D EMA]])/Table2[[#This Row],[20D EMA]]</f>
        <v>1.215177187240638E-2</v>
      </c>
      <c r="T510" s="1">
        <f>(Table2[[#This Row],[Close Price]]-Table2[[#This Row],[50D EMA]])/Table2[[#This Row],[50D EMA]]</f>
        <v>-0.10563923289553136</v>
      </c>
      <c r="U510" s="1">
        <f>(Table2[[#This Row],[Close Price]]-Table2[[#This Row],[200D EMA]])/Table2[[#This Row],[200D EMA]]</f>
        <v>-0.20837093451331873</v>
      </c>
      <c r="V510">
        <v>1.1726909933018499</v>
      </c>
      <c r="W510">
        <v>640</v>
      </c>
      <c r="X510">
        <v>657.8</v>
      </c>
      <c r="Y510">
        <v>617.1</v>
      </c>
      <c r="Z510">
        <v>657.8</v>
      </c>
      <c r="AA510">
        <v>617.1</v>
      </c>
      <c r="AB510">
        <v>657.8</v>
      </c>
      <c r="AC510" s="1">
        <f>(Table2[[#This Row],[Close Price]]/Table2[[#This Row],[Day Low]])-1</f>
        <v>9.9218750000000799E-3</v>
      </c>
      <c r="AD510" s="1">
        <f>(Table2[[#This Row],[Day High]]/Table2[[#This Row],[Close Price]])-1</f>
        <v>1.7714860369768548E-2</v>
      </c>
      <c r="AE510" s="1">
        <f>(Table2[[#This Row],[Close Price]]/Table2[[#This Row],[Current Week Low]])-1</f>
        <v>4.7399124939231818E-2</v>
      </c>
      <c r="AF510" s="1">
        <f>(Table2[[#This Row],[Current Week High]]/Table2[[#This Row],[Close Price]])-1</f>
        <v>1.7714860369768548E-2</v>
      </c>
      <c r="AG510" s="1">
        <f>(Table2[[#This Row],[Close Price]]/Table2[[#This Row],[Current Month Low]])-1</f>
        <v>4.7399124939231818E-2</v>
      </c>
      <c r="AH510" s="1">
        <f>(Table2[[#This Row],[Current Month High]]/Table2[[#This Row],[Close Price]])-1</f>
        <v>1.7714860369768548E-2</v>
      </c>
      <c r="AI510">
        <v>97.261545602227798</v>
      </c>
      <c r="AJ510">
        <v>14.357749469214401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-0.18</v>
      </c>
      <c r="AM510" t="s">
        <v>3218</v>
      </c>
      <c r="AN510">
        <v>11.77</v>
      </c>
      <c r="AO510" t="s">
        <v>3219</v>
      </c>
      <c r="AP510">
        <v>0.163220085289663</v>
      </c>
      <c r="AQ510">
        <f>(Table2[[#This Row],[Sharpe Ratio]]-AVERAGE(Table2[Sharpe Ratio]))/_xlfn.STDEV.P(Table2[Sharpe Ratio])</f>
        <v>1.2085966469928215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589</v>
      </c>
      <c r="AT510">
        <f>_xlfn.RANK.AVG(Table2[[#This Row],[6M Return vs Nifty Z-Score]],Table2[6M Return vs Nifty Z-Score])</f>
        <v>725</v>
      </c>
      <c r="AU510">
        <f>_xlfn.RANK.AVG(Table2[[#This Row],[Sharpe Ratio Z-Score]],Table2[Sharpe Ratio Z-Score])</f>
        <v>80</v>
      </c>
      <c r="AV510">
        <f>(Table2[[#This Row],[Rank 1Y]]+Table2[[#This Row],[Rank 6M]]+Table2[[#This Row],[Rank Sharpe]])/3</f>
        <v>464.66666666666669</v>
      </c>
    </row>
    <row r="511" spans="1:48" x14ac:dyDescent="0.3">
      <c r="A511" t="s">
        <v>164</v>
      </c>
      <c r="B511" t="s">
        <v>165</v>
      </c>
      <c r="C511" t="s">
        <v>3187</v>
      </c>
      <c r="D511" t="s">
        <v>166</v>
      </c>
      <c r="E511">
        <v>162997.913014875</v>
      </c>
      <c r="F511">
        <v>3204.75</v>
      </c>
      <c r="G511">
        <v>5.0476831362069197</v>
      </c>
      <c r="H511">
        <f>(Table2[[#This Row],[1Y Return vs Nifty]]-AVERAGE(Table2[1Y Return vs Nifty]))/_xlfn.STDEV.P(Table2[1Y Return vs Nifty])</f>
        <v>-0.27454747904805166</v>
      </c>
      <c r="I511">
        <v>-2.2761309324351702</v>
      </c>
      <c r="J511">
        <f>(Table2[[#This Row],[1M Return vs Nifty]]-AVERAGE(Table2[1M Return vs Nifty]))/_xlfn.STDEV.P(Table2[1M Return vs Nifty])</f>
        <v>-0.1330514951783085</v>
      </c>
      <c r="K511">
        <v>-7.1474958159152502</v>
      </c>
      <c r="L511">
        <f>(Table2[[#This Row],[6M Return vs Nifty]]-AVERAGE(Table2[6M Return vs Nifty]))/_xlfn.STDEV.P(Table2[6M Return vs Nifty])</f>
        <v>-0.51971508601186134</v>
      </c>
      <c r="M511">
        <v>3.80562130556731</v>
      </c>
      <c r="N511">
        <f>(Table2[[#This Row],[1W Return vs Nifty]]-AVERAGE(Table2[1W Return vs Nifty]))/_xlfn.STDEV.P(Table2[1W Return vs Nifty])</f>
        <v>0.16933681875504433</v>
      </c>
      <c r="O511">
        <v>3083.5</v>
      </c>
      <c r="P511">
        <v>3112.3650571201501</v>
      </c>
      <c r="Q511">
        <v>3027.323488125</v>
      </c>
      <c r="R511">
        <v>77.6800640815203</v>
      </c>
      <c r="S511" s="1">
        <f>(Table2[[#This Row],[Close Price]]-Table2[[#This Row],[20D EMA]])/Table2[[#This Row],[20D EMA]]</f>
        <v>3.9322198800064864E-2</v>
      </c>
      <c r="T511" s="1">
        <f>(Table2[[#This Row],[Close Price]]-Table2[[#This Row],[50D EMA]])/Table2[[#This Row],[50D EMA]]</f>
        <v>2.9683196278181136E-2</v>
      </c>
      <c r="U511" s="1">
        <f>(Table2[[#This Row],[Close Price]]-Table2[[#This Row],[200D EMA]])/Table2[[#This Row],[200D EMA]]</f>
        <v>5.8608375540630003E-2</v>
      </c>
      <c r="V511">
        <v>0.79995773391720404</v>
      </c>
      <c r="W511">
        <v>3130.75</v>
      </c>
      <c r="X511">
        <v>3208.55</v>
      </c>
      <c r="Y511">
        <v>3056.1</v>
      </c>
      <c r="Z511">
        <v>3208.55</v>
      </c>
      <c r="AA511">
        <v>3056.1</v>
      </c>
      <c r="AB511">
        <v>3208.55</v>
      </c>
      <c r="AC511" s="1">
        <f>(Table2[[#This Row],[Close Price]]/Table2[[#This Row],[Day Low]])-1</f>
        <v>2.3636508823764224E-2</v>
      </c>
      <c r="AD511" s="1">
        <f>(Table2[[#This Row],[Day High]]/Table2[[#This Row],[Close Price]])-1</f>
        <v>1.1857399173103023E-3</v>
      </c>
      <c r="AE511" s="1">
        <f>(Table2[[#This Row],[Close Price]]/Table2[[#This Row],[Current Week Low]])-1</f>
        <v>4.8640424069892996E-2</v>
      </c>
      <c r="AF511" s="1">
        <f>(Table2[[#This Row],[Current Week High]]/Table2[[#This Row],[Close Price]])-1</f>
        <v>1.1857399173103023E-3</v>
      </c>
      <c r="AG511" s="1">
        <f>(Table2[[#This Row],[Close Price]]/Table2[[#This Row],[Current Month Low]])-1</f>
        <v>4.8640424069892996E-2</v>
      </c>
      <c r="AH511" s="1">
        <f>(Table2[[#This Row],[Current Month High]]/Table2[[#This Row],[Close Price]])-1</f>
        <v>1.1857399173103023E-3</v>
      </c>
      <c r="AI511">
        <v>6.5605741477494401</v>
      </c>
      <c r="AJ511">
        <v>28.803102769181301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0.04</v>
      </c>
      <c r="AM511" t="s">
        <v>3219</v>
      </c>
      <c r="AN511">
        <v>6.06</v>
      </c>
      <c r="AO511" t="s">
        <v>3219</v>
      </c>
      <c r="AP511">
        <v>1.1284905130026E-2</v>
      </c>
      <c r="AQ511">
        <f>(Table2[[#This Row],[Sharpe Ratio]]-AVERAGE(Table2[Sharpe Ratio]))/_xlfn.STDEV.P(Table2[Sharpe Ratio])</f>
        <v>-0.55494516389686122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400</v>
      </c>
      <c r="AT511">
        <f>_xlfn.RANK.AVG(Table2[[#This Row],[6M Return vs Nifty Z-Score]],Table2[6M Return vs Nifty Z-Score])</f>
        <v>509</v>
      </c>
      <c r="AU511">
        <f>_xlfn.RANK.AVG(Table2[[#This Row],[Sharpe Ratio Z-Score]],Table2[Sharpe Ratio Z-Score])</f>
        <v>487</v>
      </c>
      <c r="AV511">
        <f>(Table2[[#This Row],[Rank 1Y]]+Table2[[#This Row],[Rank 6M]]+Table2[[#This Row],[Rank Sharpe]])/3</f>
        <v>465.33333333333331</v>
      </c>
    </row>
    <row r="512" spans="1:48" x14ac:dyDescent="0.3">
      <c r="A512" t="s">
        <v>1322</v>
      </c>
      <c r="B512" t="s">
        <v>1323</v>
      </c>
      <c r="C512" t="s">
        <v>3181</v>
      </c>
      <c r="D512" t="s">
        <v>468</v>
      </c>
      <c r="E512">
        <v>8921.6701981599999</v>
      </c>
      <c r="F512">
        <v>665.8</v>
      </c>
      <c r="G512">
        <v>-54.799389375765898</v>
      </c>
      <c r="H512">
        <f>(Table2[[#This Row],[1Y Return vs Nifty]]-AVERAGE(Table2[1Y Return vs Nifty]))/_xlfn.STDEV.P(Table2[1Y Return vs Nifty])</f>
        <v>-1.4430134312262939</v>
      </c>
      <c r="I512">
        <v>2.2278479704140501</v>
      </c>
      <c r="J512">
        <f>(Table2[[#This Row],[1M Return vs Nifty]]-AVERAGE(Table2[1M Return vs Nifty]))/_xlfn.STDEV.P(Table2[1M Return vs Nifty])</f>
        <v>0.35224677238364294</v>
      </c>
      <c r="K512">
        <v>-4.3462222091179799</v>
      </c>
      <c r="L512">
        <f>(Table2[[#This Row],[6M Return vs Nifty]]-AVERAGE(Table2[6M Return vs Nifty]))/_xlfn.STDEV.P(Table2[6M Return vs Nifty])</f>
        <v>-0.43679189963391191</v>
      </c>
      <c r="M512">
        <v>2.1078045732714599</v>
      </c>
      <c r="N512">
        <f>(Table2[[#This Row],[1W Return vs Nifty]]-AVERAGE(Table2[1W Return vs Nifty]))/_xlfn.STDEV.P(Table2[1W Return vs Nifty])</f>
        <v>-0.17310487002800803</v>
      </c>
      <c r="O512">
        <v>637.78</v>
      </c>
      <c r="P512">
        <v>633.16251368438998</v>
      </c>
      <c r="Q512">
        <v>680.696994113041</v>
      </c>
      <c r="R512">
        <v>72.250179535530293</v>
      </c>
      <c r="S512" s="1">
        <f>(Table2[[#This Row],[Close Price]]-Table2[[#This Row],[20D EMA]])/Table2[[#This Row],[20D EMA]]</f>
        <v>4.393364483050579E-2</v>
      </c>
      <c r="T512" s="1">
        <f>(Table2[[#This Row],[Close Price]]-Table2[[#This Row],[50D EMA]])/Table2[[#This Row],[50D EMA]]</f>
        <v>5.1546776080743553E-2</v>
      </c>
      <c r="U512" s="1">
        <f>(Table2[[#This Row],[Close Price]]-Table2[[#This Row],[200D EMA]])/Table2[[#This Row],[200D EMA]]</f>
        <v>-2.1884912438098932E-2</v>
      </c>
      <c r="V512">
        <v>0.86000002877589798</v>
      </c>
      <c r="W512">
        <v>660</v>
      </c>
      <c r="X512">
        <v>674.5</v>
      </c>
      <c r="Y512">
        <v>636.45000000000005</v>
      </c>
      <c r="Z512">
        <v>674.5</v>
      </c>
      <c r="AA512">
        <v>636.45000000000005</v>
      </c>
      <c r="AB512">
        <v>674.5</v>
      </c>
      <c r="AC512" s="1">
        <f>(Table2[[#This Row],[Close Price]]/Table2[[#This Row],[Day Low]])-1</f>
        <v>8.787878787878789E-3</v>
      </c>
      <c r="AD512" s="1">
        <f>(Table2[[#This Row],[Day High]]/Table2[[#This Row],[Close Price]])-1</f>
        <v>1.3066987083208303E-2</v>
      </c>
      <c r="AE512" s="1">
        <f>(Table2[[#This Row],[Close Price]]/Table2[[#This Row],[Current Week Low]])-1</f>
        <v>4.6115170084059853E-2</v>
      </c>
      <c r="AF512" s="1">
        <f>(Table2[[#This Row],[Current Week High]]/Table2[[#This Row],[Close Price]])-1</f>
        <v>1.3066987083208303E-2</v>
      </c>
      <c r="AG512" s="1">
        <f>(Table2[[#This Row],[Close Price]]/Table2[[#This Row],[Current Month Low]])-1</f>
        <v>4.6115170084059853E-2</v>
      </c>
      <c r="AH512" s="1">
        <f>(Table2[[#This Row],[Current Month High]]/Table2[[#This Row],[Close Price]])-1</f>
        <v>1.3066987083208303E-2</v>
      </c>
      <c r="AI512">
        <v>64.764193451486904</v>
      </c>
      <c r="AJ512">
        <v>17.528684907325601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0.01</v>
      </c>
      <c r="AM512" t="s">
        <v>3219</v>
      </c>
      <c r="AN512">
        <v>9.56</v>
      </c>
      <c r="AO512" t="s">
        <v>3219</v>
      </c>
      <c r="AP512">
        <v>0.107756392524573</v>
      </c>
      <c r="AQ512">
        <f>(Table2[[#This Row],[Sharpe Ratio]]-AVERAGE(Table2[Sharpe Ratio]))/_xlfn.STDEV.P(Table2[Sharpe Ratio])</f>
        <v>0.56481854981476831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724</v>
      </c>
      <c r="AT512">
        <f>_xlfn.RANK.AVG(Table2[[#This Row],[6M Return vs Nifty Z-Score]],Table2[6M Return vs Nifty Z-Score])</f>
        <v>469</v>
      </c>
      <c r="AU512">
        <f>_xlfn.RANK.AVG(Table2[[#This Row],[Sharpe Ratio Z-Score]],Table2[Sharpe Ratio Z-Score])</f>
        <v>203</v>
      </c>
      <c r="AV512">
        <f>(Table2[[#This Row],[Rank 1Y]]+Table2[[#This Row],[Rank 6M]]+Table2[[#This Row],[Rank Sharpe]])/3</f>
        <v>465.33333333333331</v>
      </c>
    </row>
    <row r="513" spans="1:48" x14ac:dyDescent="0.3">
      <c r="A513" t="s">
        <v>300</v>
      </c>
      <c r="B513" t="s">
        <v>301</v>
      </c>
      <c r="C513" t="s">
        <v>3178</v>
      </c>
      <c r="D513" t="s">
        <v>105</v>
      </c>
      <c r="E513">
        <v>92716.782578635</v>
      </c>
      <c r="F513">
        <v>4635.8500000000004</v>
      </c>
      <c r="G513">
        <v>5.4240018259650702</v>
      </c>
      <c r="H513">
        <f>(Table2[[#This Row],[1Y Return vs Nifty]]-AVERAGE(Table2[1Y Return vs Nifty]))/_xlfn.STDEV.P(Table2[1Y Return vs Nifty])</f>
        <v>-0.26720015932639346</v>
      </c>
      <c r="I513">
        <v>-8.3439121366739801</v>
      </c>
      <c r="J513">
        <f>(Table2[[#This Row],[1M Return vs Nifty]]-AVERAGE(Table2[1M Return vs Nifty]))/_xlfn.STDEV.P(Table2[1M Return vs Nifty])</f>
        <v>-0.78684756524854271</v>
      </c>
      <c r="K513">
        <v>-24.510010085726901</v>
      </c>
      <c r="L513">
        <f>(Table2[[#This Row],[6M Return vs Nifty]]-AVERAGE(Table2[6M Return vs Nifty]))/_xlfn.STDEV.P(Table2[6M Return vs Nifty])</f>
        <v>-1.0336795210787693</v>
      </c>
      <c r="M513">
        <v>-3.8398973125026701</v>
      </c>
      <c r="N513">
        <f>(Table2[[#This Row],[1W Return vs Nifty]]-AVERAGE(Table2[1W Return vs Nifty]))/_xlfn.STDEV.P(Table2[1W Return vs Nifty])</f>
        <v>-1.3727285039572614</v>
      </c>
      <c r="O513">
        <v>4807.67</v>
      </c>
      <c r="P513">
        <v>5030.1597869411798</v>
      </c>
      <c r="Q513">
        <v>4959.1160034432596</v>
      </c>
      <c r="R513">
        <v>30.503502848271498</v>
      </c>
      <c r="S513" s="1">
        <f>(Table2[[#This Row],[Close Price]]-Table2[[#This Row],[20D EMA]])/Table2[[#This Row],[20D EMA]]</f>
        <v>-3.5738725827687778E-2</v>
      </c>
      <c r="T513" s="1">
        <f>(Table2[[#This Row],[Close Price]]-Table2[[#This Row],[50D EMA]])/Table2[[#This Row],[50D EMA]]</f>
        <v>-7.8389117571344133E-2</v>
      </c>
      <c r="U513" s="1">
        <f>(Table2[[#This Row],[Close Price]]-Table2[[#This Row],[200D EMA]])/Table2[[#This Row],[200D EMA]]</f>
        <v>-6.5186215288935812E-2</v>
      </c>
      <c r="V513">
        <v>0.83461353930509696</v>
      </c>
      <c r="W513">
        <v>4615.5</v>
      </c>
      <c r="X513">
        <v>4725</v>
      </c>
      <c r="Y513">
        <v>4615.5</v>
      </c>
      <c r="Z513">
        <v>4784</v>
      </c>
      <c r="AA513">
        <v>4615.5</v>
      </c>
      <c r="AB513">
        <v>4784</v>
      </c>
      <c r="AC513" s="1">
        <f>(Table2[[#This Row],[Close Price]]/Table2[[#This Row],[Day Low]])-1</f>
        <v>4.4090564402556875E-3</v>
      </c>
      <c r="AD513" s="1">
        <f>(Table2[[#This Row],[Day High]]/Table2[[#This Row],[Close Price]])-1</f>
        <v>1.9230561817142444E-2</v>
      </c>
      <c r="AE513" s="1">
        <f>(Table2[[#This Row],[Close Price]]/Table2[[#This Row],[Current Week Low]])-1</f>
        <v>4.4090564402556875E-3</v>
      </c>
      <c r="AF513" s="1">
        <f>(Table2[[#This Row],[Current Week High]]/Table2[[#This Row],[Close Price]])-1</f>
        <v>3.1957461954118305E-2</v>
      </c>
      <c r="AG513" s="1">
        <f>(Table2[[#This Row],[Close Price]]/Table2[[#This Row],[Current Month Low]])-1</f>
        <v>4.4090564402556875E-3</v>
      </c>
      <c r="AH513" s="1">
        <f>(Table2[[#This Row],[Current Month High]]/Table2[[#This Row],[Close Price]])-1</f>
        <v>3.1957461954118305E-2</v>
      </c>
      <c r="AI513">
        <v>34.737966068789902</v>
      </c>
      <c r="AJ513">
        <v>25.8715720879717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-0.12</v>
      </c>
      <c r="AM513" t="s">
        <v>3218</v>
      </c>
      <c r="AN513">
        <v>0.69</v>
      </c>
      <c r="AO513" t="s">
        <v>3219</v>
      </c>
      <c r="AP513">
        <v>7.0391774448014005E-2</v>
      </c>
      <c r="AQ513">
        <f>(Table2[[#This Row],[Sharpe Ratio]]-AVERAGE(Table2[Sharpe Ratio]))/_xlfn.STDEV.P(Table2[Sharpe Ratio])</f>
        <v>0.13112000707633281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397</v>
      </c>
      <c r="AT513">
        <f>_xlfn.RANK.AVG(Table2[[#This Row],[6M Return vs Nifty Z-Score]],Table2[6M Return vs Nifty Z-Score])</f>
        <v>686</v>
      </c>
      <c r="AU513">
        <f>_xlfn.RANK.AVG(Table2[[#This Row],[Sharpe Ratio Z-Score]],Table2[Sharpe Ratio Z-Score])</f>
        <v>315</v>
      </c>
      <c r="AV513">
        <f>(Table2[[#This Row],[Rank 1Y]]+Table2[[#This Row],[Rank 6M]]+Table2[[#This Row],[Rank Sharpe]])/3</f>
        <v>466</v>
      </c>
    </row>
    <row r="514" spans="1:48" x14ac:dyDescent="0.3">
      <c r="A514" t="s">
        <v>181</v>
      </c>
      <c r="B514" t="s">
        <v>182</v>
      </c>
      <c r="C514" t="s">
        <v>3180</v>
      </c>
      <c r="D514" t="s">
        <v>69</v>
      </c>
      <c r="E514">
        <v>139092.58280266001</v>
      </c>
      <c r="F514">
        <v>564.70000000000005</v>
      </c>
      <c r="G514">
        <v>1.1111237746200899</v>
      </c>
      <c r="H514">
        <f>(Table2[[#This Row],[1Y Return vs Nifty]]-AVERAGE(Table2[1Y Return vs Nifty]))/_xlfn.STDEV.P(Table2[1Y Return vs Nifty])</f>
        <v>-0.35140563417038484</v>
      </c>
      <c r="I514">
        <v>-4.4041788399010997</v>
      </c>
      <c r="J514">
        <f>(Table2[[#This Row],[1M Return vs Nifty]]-AVERAGE(Table2[1M Return vs Nifty]))/_xlfn.STDEV.P(Table2[1M Return vs Nifty])</f>
        <v>-0.3623460778258295</v>
      </c>
      <c r="K514">
        <v>-10.347381604664101</v>
      </c>
      <c r="L514">
        <f>(Table2[[#This Row],[6M Return vs Nifty]]-AVERAGE(Table2[6M Return vs Nifty]))/_xlfn.STDEV.P(Table2[6M Return vs Nifty])</f>
        <v>-0.61443797384570797</v>
      </c>
      <c r="M514">
        <v>14.3709365462189</v>
      </c>
      <c r="N514">
        <f>(Table2[[#This Row],[1W Return vs Nifty]]-AVERAGE(Table2[1W Return vs Nifty]))/_xlfn.STDEV.P(Table2[1W Return vs Nifty])</f>
        <v>2.3003114550113692</v>
      </c>
      <c r="O514">
        <v>542.21</v>
      </c>
      <c r="P514">
        <v>565.82627263213499</v>
      </c>
      <c r="Q514">
        <v>586.10174157888105</v>
      </c>
      <c r="R514">
        <v>65.923190337360396</v>
      </c>
      <c r="S514" s="1">
        <f>(Table2[[#This Row],[Close Price]]-Table2[[#This Row],[20D EMA]])/Table2[[#This Row],[20D EMA]]</f>
        <v>4.1478393980192194E-2</v>
      </c>
      <c r="T514" s="1">
        <f>(Table2[[#This Row],[Close Price]]-Table2[[#This Row],[50D EMA]])/Table2[[#This Row],[50D EMA]]</f>
        <v>-1.9904919347341339E-3</v>
      </c>
      <c r="U514" s="1">
        <f>(Table2[[#This Row],[Close Price]]-Table2[[#This Row],[200D EMA]])/Table2[[#This Row],[200D EMA]]</f>
        <v>-3.6515403488185383E-2</v>
      </c>
      <c r="V514">
        <v>2.3732728605757201</v>
      </c>
      <c r="W514">
        <v>560.4</v>
      </c>
      <c r="X514">
        <v>572.70000000000005</v>
      </c>
      <c r="Y514">
        <v>530.04999999999995</v>
      </c>
      <c r="Z514">
        <v>572.70000000000005</v>
      </c>
      <c r="AA514">
        <v>530.04999999999995</v>
      </c>
      <c r="AB514">
        <v>572.70000000000005</v>
      </c>
      <c r="AC514" s="1">
        <f>(Table2[[#This Row],[Close Price]]/Table2[[#This Row],[Day Low]])-1</f>
        <v>7.6730906495361406E-3</v>
      </c>
      <c r="AD514" s="1">
        <f>(Table2[[#This Row],[Day High]]/Table2[[#This Row],[Close Price]])-1</f>
        <v>1.4166814237648317E-2</v>
      </c>
      <c r="AE514" s="1">
        <f>(Table2[[#This Row],[Close Price]]/Table2[[#This Row],[Current Week Low]])-1</f>
        <v>6.5371191397038286E-2</v>
      </c>
      <c r="AF514" s="1">
        <f>(Table2[[#This Row],[Current Week High]]/Table2[[#This Row],[Close Price]])-1</f>
        <v>1.4166814237648317E-2</v>
      </c>
      <c r="AG514" s="1">
        <f>(Table2[[#This Row],[Close Price]]/Table2[[#This Row],[Current Month Low]])-1</f>
        <v>6.5371191397038286E-2</v>
      </c>
      <c r="AH514" s="1">
        <f>(Table2[[#This Row],[Current Month High]]/Table2[[#This Row],[Close Price]])-1</f>
        <v>1.4166814237648317E-2</v>
      </c>
      <c r="AI514">
        <v>25.1903665663183</v>
      </c>
      <c r="AJ514">
        <v>24.644079019975699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-0.06</v>
      </c>
      <c r="AM514" t="s">
        <v>3218</v>
      </c>
      <c r="AN514">
        <v>3.71</v>
      </c>
      <c r="AO514" t="s">
        <v>3219</v>
      </c>
      <c r="AP514">
        <v>3.5137207316955001E-2</v>
      </c>
      <c r="AQ514">
        <f>(Table2[[#This Row],[Sharpe Ratio]]-AVERAGE(Table2[Sharpe Ratio]))/_xlfn.STDEV.P(Table2[Sharpe Ratio])</f>
        <v>-0.27808675527531707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433</v>
      </c>
      <c r="AT514">
        <f>_xlfn.RANK.AVG(Table2[[#This Row],[6M Return vs Nifty Z-Score]],Table2[6M Return vs Nifty Z-Score])</f>
        <v>550</v>
      </c>
      <c r="AU514">
        <f>_xlfn.RANK.AVG(Table2[[#This Row],[Sharpe Ratio Z-Score]],Table2[Sharpe Ratio Z-Score])</f>
        <v>419</v>
      </c>
      <c r="AV514">
        <f>(Table2[[#This Row],[Rank 1Y]]+Table2[[#This Row],[Rank 6M]]+Table2[[#This Row],[Rank Sharpe]])/3</f>
        <v>467.33333333333331</v>
      </c>
    </row>
    <row r="515" spans="1:48" x14ac:dyDescent="0.3">
      <c r="A515" t="s">
        <v>691</v>
      </c>
      <c r="B515" t="s">
        <v>692</v>
      </c>
      <c r="C515" t="s">
        <v>3182</v>
      </c>
      <c r="D515" t="s">
        <v>250</v>
      </c>
      <c r="E515">
        <v>26298.7751549799</v>
      </c>
      <c r="F515">
        <v>408.55</v>
      </c>
      <c r="G515">
        <v>20.5133457897062</v>
      </c>
      <c r="H515">
        <f>(Table2[[#This Row],[1Y Return vs Nifty]]-AVERAGE(Table2[1Y Return vs Nifty]))/_xlfn.STDEV.P(Table2[1Y Return vs Nifty])</f>
        <v>2.7407144294188994E-2</v>
      </c>
      <c r="I515">
        <v>2.83530186385667</v>
      </c>
      <c r="J515">
        <f>(Table2[[#This Row],[1M Return vs Nifty]]-AVERAGE(Table2[1M Return vs Nifty]))/_xlfn.STDEV.P(Table2[1M Return vs Nifty])</f>
        <v>0.4176991931143389</v>
      </c>
      <c r="K515">
        <v>-3.3764249013555498</v>
      </c>
      <c r="L515">
        <f>(Table2[[#This Row],[6M Return vs Nifty]]-AVERAGE(Table2[6M Return vs Nifty]))/_xlfn.STDEV.P(Table2[6M Return vs Nifty])</f>
        <v>-0.40808399951830659</v>
      </c>
      <c r="M515">
        <v>-0.10414499703226</v>
      </c>
      <c r="N515">
        <f>(Table2[[#This Row],[1W Return vs Nifty]]-AVERAGE(Table2[1W Return vs Nifty]))/_xlfn.STDEV.P(Table2[1W Return vs Nifty])</f>
        <v>-0.61924474599299661</v>
      </c>
      <c r="O515">
        <v>402.07</v>
      </c>
      <c r="P515">
        <v>408.38489718813901</v>
      </c>
      <c r="Q515">
        <v>390.35256072681301</v>
      </c>
      <c r="R515">
        <v>57.375973976633801</v>
      </c>
      <c r="S515" s="1">
        <f>(Table2[[#This Row],[Close Price]]-Table2[[#This Row],[20D EMA]])/Table2[[#This Row],[20D EMA]]</f>
        <v>1.6116596612530201E-2</v>
      </c>
      <c r="T515" s="1">
        <f>(Table2[[#This Row],[Close Price]]-Table2[[#This Row],[50D EMA]])/Table2[[#This Row],[50D EMA]]</f>
        <v>4.0428236449925083E-4</v>
      </c>
      <c r="U515" s="1">
        <f>(Table2[[#This Row],[Close Price]]-Table2[[#This Row],[200D EMA]])/Table2[[#This Row],[200D EMA]]</f>
        <v>4.6617957979587642E-2</v>
      </c>
      <c r="V515">
        <v>0.725371300223975</v>
      </c>
      <c r="W515">
        <v>407.05</v>
      </c>
      <c r="X515">
        <v>411.5</v>
      </c>
      <c r="Y515">
        <v>404.3</v>
      </c>
      <c r="Z515">
        <v>419.45</v>
      </c>
      <c r="AA515">
        <v>404.3</v>
      </c>
      <c r="AB515">
        <v>419.45</v>
      </c>
      <c r="AC515" s="1">
        <f>(Table2[[#This Row],[Close Price]]/Table2[[#This Row],[Day Low]])-1</f>
        <v>3.6850509765384842E-3</v>
      </c>
      <c r="AD515" s="1">
        <f>(Table2[[#This Row],[Day High]]/Table2[[#This Row],[Close Price]])-1</f>
        <v>7.2206584261411688E-3</v>
      </c>
      <c r="AE515" s="1">
        <f>(Table2[[#This Row],[Close Price]]/Table2[[#This Row],[Current Week Low]])-1</f>
        <v>1.0511996042542604E-2</v>
      </c>
      <c r="AF515" s="1">
        <f>(Table2[[#This Row],[Current Week High]]/Table2[[#This Row],[Close Price]])-1</f>
        <v>2.6679720964386089E-2</v>
      </c>
      <c r="AG515" s="1">
        <f>(Table2[[#This Row],[Close Price]]/Table2[[#This Row],[Current Month Low]])-1</f>
        <v>1.0511996042542604E-2</v>
      </c>
      <c r="AH515" s="1">
        <f>(Table2[[#This Row],[Current Month High]]/Table2[[#This Row],[Close Price]])-1</f>
        <v>2.6679720964386089E-2</v>
      </c>
      <c r="AI515">
        <v>18.4677518051646</v>
      </c>
      <c r="AJ515">
        <v>56.3827751196172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-0.02</v>
      </c>
      <c r="AM515" t="s">
        <v>3218</v>
      </c>
      <c r="AN515">
        <v>10.11</v>
      </c>
      <c r="AO515" t="s">
        <v>3219</v>
      </c>
      <c r="AP515">
        <v>-4.4604261433525999E-2</v>
      </c>
      <c r="AQ515">
        <f>(Table2[[#This Row],[Sharpe Ratio]]-AVERAGE(Table2[Sharpe Ratio]))/_xlfn.STDEV.P(Table2[Sharpe Ratio])</f>
        <v>-1.2036618199540194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298</v>
      </c>
      <c r="AT515">
        <f>_xlfn.RANK.AVG(Table2[[#This Row],[6M Return vs Nifty Z-Score]],Table2[6M Return vs Nifty Z-Score])</f>
        <v>457</v>
      </c>
      <c r="AU515">
        <f>_xlfn.RANK.AVG(Table2[[#This Row],[Sharpe Ratio Z-Score]],Table2[Sharpe Ratio Z-Score])</f>
        <v>656</v>
      </c>
      <c r="AV515">
        <f>(Table2[[#This Row],[Rank 1Y]]+Table2[[#This Row],[Rank 6M]]+Table2[[#This Row],[Rank Sharpe]])/3</f>
        <v>470.33333333333331</v>
      </c>
    </row>
    <row r="516" spans="1:48" x14ac:dyDescent="0.3">
      <c r="A516" t="s">
        <v>272</v>
      </c>
      <c r="B516" t="s">
        <v>273</v>
      </c>
      <c r="C516" t="s">
        <v>3173</v>
      </c>
      <c r="D516" t="s">
        <v>34</v>
      </c>
      <c r="E516">
        <v>97962.060754631006</v>
      </c>
      <c r="F516">
        <v>126.06</v>
      </c>
      <c r="G516">
        <v>-13.433281921918599</v>
      </c>
      <c r="H516">
        <f>(Table2[[#This Row],[1Y Return vs Nifty]]-AVERAGE(Table2[1Y Return vs Nifty]))/_xlfn.STDEV.P(Table2[1Y Return vs Nifty])</f>
        <v>-0.63537345645062815</v>
      </c>
      <c r="I516">
        <v>5.1808567623817403</v>
      </c>
      <c r="J516">
        <f>(Table2[[#This Row],[1M Return vs Nifty]]-AVERAGE(Table2[1M Return vs Nifty]))/_xlfn.STDEV.P(Table2[1M Return vs Nifty])</f>
        <v>0.67042989041080714</v>
      </c>
      <c r="K516">
        <v>-21.111998226135199</v>
      </c>
      <c r="L516">
        <f>(Table2[[#This Row],[6M Return vs Nifty]]-AVERAGE(Table2[6M Return vs Nifty]))/_xlfn.STDEV.P(Table2[6M Return vs Nifty])</f>
        <v>-0.93309171342453556</v>
      </c>
      <c r="M516">
        <v>2.33179384879032</v>
      </c>
      <c r="N516">
        <f>(Table2[[#This Row],[1W Return vs Nifty]]-AVERAGE(Table2[1W Return vs Nifty]))/_xlfn.STDEV.P(Table2[1W Return vs Nifty])</f>
        <v>-0.1279272814703491</v>
      </c>
      <c r="O516">
        <v>119.98</v>
      </c>
      <c r="P516">
        <v>118.885042455518</v>
      </c>
      <c r="Q516">
        <v>124.311464183944</v>
      </c>
      <c r="R516">
        <v>76.074879533566204</v>
      </c>
      <c r="S516" s="1">
        <f>(Table2[[#This Row],[Close Price]]-Table2[[#This Row],[20D EMA]])/Table2[[#This Row],[20D EMA]]</f>
        <v>5.0675112518753111E-2</v>
      </c>
      <c r="T516" s="1">
        <f>(Table2[[#This Row],[Close Price]]-Table2[[#This Row],[50D EMA]])/Table2[[#This Row],[50D EMA]]</f>
        <v>6.0352062768254285E-2</v>
      </c>
      <c r="U516" s="1">
        <f>(Table2[[#This Row],[Close Price]]-Table2[[#This Row],[200D EMA]])/Table2[[#This Row],[200D EMA]]</f>
        <v>1.4065764791159506E-2</v>
      </c>
      <c r="V516">
        <v>1.1501584332750301</v>
      </c>
      <c r="W516">
        <v>125.5</v>
      </c>
      <c r="X516">
        <v>128.99</v>
      </c>
      <c r="Y516">
        <v>119.41</v>
      </c>
      <c r="Z516">
        <v>128.99</v>
      </c>
      <c r="AA516">
        <v>119.41</v>
      </c>
      <c r="AB516">
        <v>128.99</v>
      </c>
      <c r="AC516" s="1">
        <f>(Table2[[#This Row],[Close Price]]/Table2[[#This Row],[Day Low]])-1</f>
        <v>4.4621513944222979E-3</v>
      </c>
      <c r="AD516" s="1">
        <f>(Table2[[#This Row],[Day High]]/Table2[[#This Row],[Close Price]])-1</f>
        <v>2.3242900206251083E-2</v>
      </c>
      <c r="AE516" s="1">
        <f>(Table2[[#This Row],[Close Price]]/Table2[[#This Row],[Current Week Low]])-1</f>
        <v>5.5690478184406755E-2</v>
      </c>
      <c r="AF516" s="1">
        <f>(Table2[[#This Row],[Current Week High]]/Table2[[#This Row],[Close Price]])-1</f>
        <v>2.3242900206251083E-2</v>
      </c>
      <c r="AG516" s="1">
        <f>(Table2[[#This Row],[Close Price]]/Table2[[#This Row],[Current Month Low]])-1</f>
        <v>5.5690478184406755E-2</v>
      </c>
      <c r="AH516" s="1">
        <f>(Table2[[#This Row],[Current Month High]]/Table2[[#This Row],[Close Price]])-1</f>
        <v>2.3242900206251083E-2</v>
      </c>
      <c r="AI516">
        <v>36.839600190385497</v>
      </c>
      <c r="AJ516">
        <v>18.166479190101199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0.04</v>
      </c>
      <c r="AM516" t="s">
        <v>3219</v>
      </c>
      <c r="AN516">
        <v>12.67</v>
      </c>
      <c r="AO516" t="s">
        <v>3219</v>
      </c>
      <c r="AP516">
        <v>0.109016885804317</v>
      </c>
      <c r="AQ516">
        <f>(Table2[[#This Row],[Sharpe Ratio]]-AVERAGE(Table2[Sharpe Ratio]))/_xlfn.STDEV.P(Table2[Sharpe Ratio])</f>
        <v>0.57944934565045547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541</v>
      </c>
      <c r="AT516">
        <f>_xlfn.RANK.AVG(Table2[[#This Row],[6M Return vs Nifty Z-Score]],Table2[6M Return vs Nifty Z-Score])</f>
        <v>671</v>
      </c>
      <c r="AU516">
        <f>_xlfn.RANK.AVG(Table2[[#This Row],[Sharpe Ratio Z-Score]],Table2[Sharpe Ratio Z-Score])</f>
        <v>201</v>
      </c>
      <c r="AV516">
        <f>(Table2[[#This Row],[Rank 1Y]]+Table2[[#This Row],[Rank 6M]]+Table2[[#This Row],[Rank Sharpe]])/3</f>
        <v>471</v>
      </c>
    </row>
    <row r="517" spans="1:48" x14ac:dyDescent="0.3">
      <c r="A517" t="s">
        <v>487</v>
      </c>
      <c r="B517" t="s">
        <v>488</v>
      </c>
      <c r="C517" t="s">
        <v>3173</v>
      </c>
      <c r="D517" t="s">
        <v>54</v>
      </c>
      <c r="E517">
        <v>45315.586093749997</v>
      </c>
      <c r="F517">
        <v>4112.5</v>
      </c>
      <c r="G517">
        <v>-0.46265129317289999</v>
      </c>
      <c r="H517">
        <f>(Table2[[#This Row],[1Y Return vs Nifty]]-AVERAGE(Table2[1Y Return vs Nifty]))/_xlfn.STDEV.P(Table2[1Y Return vs Nifty])</f>
        <v>-0.38213232648662515</v>
      </c>
      <c r="I517">
        <v>-17.444733513278901</v>
      </c>
      <c r="J517">
        <f>(Table2[[#This Row],[1M Return vs Nifty]]-AVERAGE(Table2[1M Return vs Nifty]))/_xlfn.STDEV.P(Table2[1M Return vs Nifty])</f>
        <v>-1.7674500375787727</v>
      </c>
      <c r="K517">
        <v>-18.297421920875401</v>
      </c>
      <c r="L517">
        <f>(Table2[[#This Row],[6M Return vs Nifty]]-AVERAGE(Table2[6M Return vs Nifty]))/_xlfn.STDEV.P(Table2[6M Return vs Nifty])</f>
        <v>-0.84977474111248053</v>
      </c>
      <c r="M517">
        <v>-2.5850721799178</v>
      </c>
      <c r="N517">
        <f>(Table2[[#This Row],[1W Return vs Nifty]]-AVERAGE(Table2[1W Return vs Nifty]))/_xlfn.STDEV.P(Table2[1W Return vs Nifty])</f>
        <v>-1.1196361475468504</v>
      </c>
      <c r="O517">
        <v>4270.55</v>
      </c>
      <c r="P517">
        <v>4513.5705974227503</v>
      </c>
      <c r="Q517">
        <v>4364.5896078017704</v>
      </c>
      <c r="R517">
        <v>41.848912045561399</v>
      </c>
      <c r="S517" s="1">
        <f>(Table2[[#This Row],[Close Price]]-Table2[[#This Row],[20D EMA]])/Table2[[#This Row],[20D EMA]]</f>
        <v>-3.70092845183876E-2</v>
      </c>
      <c r="T517" s="1">
        <f>(Table2[[#This Row],[Close Price]]-Table2[[#This Row],[50D EMA]])/Table2[[#This Row],[50D EMA]]</f>
        <v>-8.8858828895190367E-2</v>
      </c>
      <c r="U517" s="1">
        <f>(Table2[[#This Row],[Close Price]]-Table2[[#This Row],[200D EMA]])/Table2[[#This Row],[200D EMA]]</f>
        <v>-5.7757917800829749E-2</v>
      </c>
      <c r="V517">
        <v>1.1666326937201601</v>
      </c>
      <c r="W517">
        <v>4072</v>
      </c>
      <c r="X517">
        <v>4161.55</v>
      </c>
      <c r="Y517">
        <v>3925.05</v>
      </c>
      <c r="Z517">
        <v>4188.95</v>
      </c>
      <c r="AA517">
        <v>3925.05</v>
      </c>
      <c r="AB517">
        <v>4188.95</v>
      </c>
      <c r="AC517" s="1">
        <f>(Table2[[#This Row],[Close Price]]/Table2[[#This Row],[Day Low]])-1</f>
        <v>9.9459724950883288E-3</v>
      </c>
      <c r="AD517" s="1">
        <f>(Table2[[#This Row],[Day High]]/Table2[[#This Row],[Close Price]])-1</f>
        <v>1.1927051671732469E-2</v>
      </c>
      <c r="AE517" s="1">
        <f>(Table2[[#This Row],[Close Price]]/Table2[[#This Row],[Current Week Low]])-1</f>
        <v>4.7757353409510594E-2</v>
      </c>
      <c r="AF517" s="1">
        <f>(Table2[[#This Row],[Current Week High]]/Table2[[#This Row],[Close Price]])-1</f>
        <v>1.8589665653495402E-2</v>
      </c>
      <c r="AG517" s="1">
        <f>(Table2[[#This Row],[Close Price]]/Table2[[#This Row],[Current Month Low]])-1</f>
        <v>4.7757353409510594E-2</v>
      </c>
      <c r="AH517" s="1">
        <f>(Table2[[#This Row],[Current Month High]]/Table2[[#This Row],[Close Price]])-1</f>
        <v>1.8589665653495402E-2</v>
      </c>
      <c r="AI517">
        <v>34.610334346504501</v>
      </c>
      <c r="AJ517">
        <v>28.8700175482577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-0.17</v>
      </c>
      <c r="AM517" t="s">
        <v>3218</v>
      </c>
      <c r="AN517">
        <v>-1.57</v>
      </c>
      <c r="AO517" t="s">
        <v>3218</v>
      </c>
      <c r="AP517">
        <v>6.3529377920489002E-2</v>
      </c>
      <c r="AQ517">
        <f>(Table2[[#This Row],[Sharpe Ratio]]-AVERAGE(Table2[Sharpe Ratio]))/_xlfn.STDEV.P(Table2[Sharpe Ratio])</f>
        <v>5.1466807689074925E-2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439</v>
      </c>
      <c r="AT517">
        <f>_xlfn.RANK.AVG(Table2[[#This Row],[6M Return vs Nifty Z-Score]],Table2[6M Return vs Nifty Z-Score])</f>
        <v>637</v>
      </c>
      <c r="AU517">
        <f>_xlfn.RANK.AVG(Table2[[#This Row],[Sharpe Ratio Z-Score]],Table2[Sharpe Ratio Z-Score])</f>
        <v>339</v>
      </c>
      <c r="AV517">
        <f>(Table2[[#This Row],[Rank 1Y]]+Table2[[#This Row],[Rank 6M]]+Table2[[#This Row],[Rank Sharpe]])/3</f>
        <v>471.66666666666669</v>
      </c>
    </row>
    <row r="518" spans="1:48" x14ac:dyDescent="0.3">
      <c r="A518" t="s">
        <v>351</v>
      </c>
      <c r="B518" t="s">
        <v>352</v>
      </c>
      <c r="C518" t="s">
        <v>3178</v>
      </c>
      <c r="D518" t="s">
        <v>353</v>
      </c>
      <c r="E518">
        <v>70796.180667955006</v>
      </c>
      <c r="F518">
        <v>3620.15</v>
      </c>
      <c r="G518">
        <v>-12.5172283544214</v>
      </c>
      <c r="H518">
        <f>(Table2[[#This Row],[1Y Return vs Nifty]]-AVERAGE(Table2[1Y Return vs Nifty]))/_xlfn.STDEV.P(Table2[1Y Return vs Nifty])</f>
        <v>-0.61748824738250274</v>
      </c>
      <c r="I518">
        <v>-20.598408214192698</v>
      </c>
      <c r="J518">
        <f>(Table2[[#This Row],[1M Return vs Nifty]]-AVERAGE(Table2[1M Return vs Nifty]))/_xlfn.STDEV.P(Table2[1M Return vs Nifty])</f>
        <v>-2.1072546640700831</v>
      </c>
      <c r="K518">
        <v>-15.730302515866899</v>
      </c>
      <c r="L518">
        <f>(Table2[[#This Row],[6M Return vs Nifty]]-AVERAGE(Table2[6M Return vs Nifty]))/_xlfn.STDEV.P(Table2[6M Return vs Nifty])</f>
        <v>-0.77378297780901961</v>
      </c>
      <c r="M518">
        <v>6.21842570855768</v>
      </c>
      <c r="N518">
        <f>(Table2[[#This Row],[1W Return vs Nifty]]-AVERAGE(Table2[1W Return vs Nifty]))/_xlfn.STDEV.P(Table2[1W Return vs Nifty])</f>
        <v>0.65598817443224278</v>
      </c>
      <c r="O518">
        <v>3688.57</v>
      </c>
      <c r="P518">
        <v>3918.3182822992399</v>
      </c>
      <c r="Q518">
        <v>3889.32916574006</v>
      </c>
      <c r="R518">
        <v>54.560320510392401</v>
      </c>
      <c r="S518" s="1">
        <f>(Table2[[#This Row],[Close Price]]-Table2[[#This Row],[20D EMA]])/Table2[[#This Row],[20D EMA]]</f>
        <v>-1.8549193861035596E-2</v>
      </c>
      <c r="T518" s="1">
        <f>(Table2[[#This Row],[Close Price]]-Table2[[#This Row],[50D EMA]])/Table2[[#This Row],[50D EMA]]</f>
        <v>-7.6095983229896483E-2</v>
      </c>
      <c r="U518" s="1">
        <f>(Table2[[#This Row],[Close Price]]-Table2[[#This Row],[200D EMA]])/Table2[[#This Row],[200D EMA]]</f>
        <v>-6.9209664255517098E-2</v>
      </c>
      <c r="V518">
        <v>1.33064774699027</v>
      </c>
      <c r="W518">
        <v>3610.05</v>
      </c>
      <c r="X518">
        <v>3675.3</v>
      </c>
      <c r="Y518">
        <v>3500</v>
      </c>
      <c r="Z518">
        <v>3709</v>
      </c>
      <c r="AA518">
        <v>3500</v>
      </c>
      <c r="AB518">
        <v>3709</v>
      </c>
      <c r="AC518" s="1">
        <f>(Table2[[#This Row],[Close Price]]/Table2[[#This Row],[Day Low]])-1</f>
        <v>2.7977451835847766E-3</v>
      </c>
      <c r="AD518" s="1">
        <f>(Table2[[#This Row],[Day High]]/Table2[[#This Row],[Close Price]])-1</f>
        <v>1.5234175379473358E-2</v>
      </c>
      <c r="AE518" s="1">
        <f>(Table2[[#This Row],[Close Price]]/Table2[[#This Row],[Current Week Low]])-1</f>
        <v>3.4328571428571486E-2</v>
      </c>
      <c r="AF518" s="1">
        <f>(Table2[[#This Row],[Current Week High]]/Table2[[#This Row],[Close Price]])-1</f>
        <v>2.4543181912351608E-2</v>
      </c>
      <c r="AG518" s="1">
        <f>(Table2[[#This Row],[Close Price]]/Table2[[#This Row],[Current Month Low]])-1</f>
        <v>3.4328571428571486E-2</v>
      </c>
      <c r="AH518" s="1">
        <f>(Table2[[#This Row],[Current Month High]]/Table2[[#This Row],[Close Price]])-1</f>
        <v>2.4543181912351608E-2</v>
      </c>
      <c r="AI518">
        <v>32.889521152438398</v>
      </c>
      <c r="AJ518">
        <v>11.0390307491756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-0.02</v>
      </c>
      <c r="AM518" t="s">
        <v>3218</v>
      </c>
      <c r="AN518">
        <v>6.37</v>
      </c>
      <c r="AO518" t="s">
        <v>3219</v>
      </c>
      <c r="AP518">
        <v>8.5438055603325999E-2</v>
      </c>
      <c r="AQ518">
        <f>(Table2[[#This Row],[Sharpe Ratio]]-AVERAGE(Table2[Sharpe Ratio]))/_xlfn.STDEV.P(Table2[Sharpe Ratio])</f>
        <v>0.30576518068204012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535</v>
      </c>
      <c r="AT518">
        <f>_xlfn.RANK.AVG(Table2[[#This Row],[6M Return vs Nifty Z-Score]],Table2[6M Return vs Nifty Z-Score])</f>
        <v>612</v>
      </c>
      <c r="AU518">
        <f>_xlfn.RANK.AVG(Table2[[#This Row],[Sharpe Ratio Z-Score]],Table2[Sharpe Ratio Z-Score])</f>
        <v>271</v>
      </c>
      <c r="AV518">
        <f>(Table2[[#This Row],[Rank 1Y]]+Table2[[#This Row],[Rank 6M]]+Table2[[#This Row],[Rank Sharpe]])/3</f>
        <v>472.66666666666669</v>
      </c>
    </row>
    <row r="519" spans="1:48" x14ac:dyDescent="0.3">
      <c r="A519" t="s">
        <v>504</v>
      </c>
      <c r="B519" t="s">
        <v>505</v>
      </c>
      <c r="C519" t="s">
        <v>3181</v>
      </c>
      <c r="D519" t="s">
        <v>468</v>
      </c>
      <c r="E519">
        <v>43864.14496302</v>
      </c>
      <c r="F519">
        <v>1580.55</v>
      </c>
      <c r="G519">
        <v>-22.099720049767001</v>
      </c>
      <c r="H519">
        <f>(Table2[[#This Row],[1Y Return vs Nifty]]-AVERAGE(Table2[1Y Return vs Nifty]))/_xlfn.STDEV.P(Table2[1Y Return vs Nifty])</f>
        <v>-0.80457868995681747</v>
      </c>
      <c r="I519">
        <v>-0.21583054265784801</v>
      </c>
      <c r="J519">
        <f>(Table2[[#This Row],[1M Return vs Nifty]]-AVERAGE(Table2[1M Return vs Nifty]))/_xlfn.STDEV.P(Table2[1M Return vs Nifty])</f>
        <v>8.8943374554237412E-2</v>
      </c>
      <c r="K519">
        <v>-1.621397886609</v>
      </c>
      <c r="L519">
        <f>(Table2[[#This Row],[6M Return vs Nifty]]-AVERAGE(Table2[6M Return vs Nifty]))/_xlfn.STDEV.P(Table2[6M Return vs Nifty])</f>
        <v>-0.3561317618329084</v>
      </c>
      <c r="M519">
        <v>4.6096374506860398</v>
      </c>
      <c r="N519">
        <f>(Table2[[#This Row],[1W Return vs Nifty]]-AVERAGE(Table2[1W Return vs Nifty]))/_xlfn.STDEV.P(Table2[1W Return vs Nifty])</f>
        <v>0.33150311226953222</v>
      </c>
      <c r="O519">
        <v>1504.79</v>
      </c>
      <c r="P519">
        <v>1503.3524453555001</v>
      </c>
      <c r="Q519">
        <v>1506.3347236326899</v>
      </c>
      <c r="R519">
        <v>73.455359312960496</v>
      </c>
      <c r="S519" s="1">
        <f>(Table2[[#This Row],[Close Price]]-Table2[[#This Row],[20D EMA]])/Table2[[#This Row],[20D EMA]]</f>
        <v>5.0345895440559806E-2</v>
      </c>
      <c r="T519" s="1">
        <f>(Table2[[#This Row],[Close Price]]-Table2[[#This Row],[50D EMA]])/Table2[[#This Row],[50D EMA]]</f>
        <v>5.1350270445893235E-2</v>
      </c>
      <c r="U519" s="1">
        <f>(Table2[[#This Row],[Close Price]]-Table2[[#This Row],[200D EMA]])/Table2[[#This Row],[200D EMA]]</f>
        <v>4.926878150185094E-2</v>
      </c>
      <c r="V519">
        <v>1.42777489598704</v>
      </c>
      <c r="W519">
        <v>1559.05</v>
      </c>
      <c r="X519">
        <v>1585.8</v>
      </c>
      <c r="Y519">
        <v>1488.05</v>
      </c>
      <c r="Z519">
        <v>1585.8</v>
      </c>
      <c r="AA519">
        <v>1488.05</v>
      </c>
      <c r="AB519">
        <v>1585.8</v>
      </c>
      <c r="AC519" s="1">
        <f>(Table2[[#This Row],[Close Price]]/Table2[[#This Row],[Day Low]])-1</f>
        <v>1.3790449312081066E-2</v>
      </c>
      <c r="AD519" s="1">
        <f>(Table2[[#This Row],[Day High]]/Table2[[#This Row],[Close Price]])-1</f>
        <v>3.3216285470247797E-3</v>
      </c>
      <c r="AE519" s="1">
        <f>(Table2[[#This Row],[Close Price]]/Table2[[#This Row],[Current Week Low]])-1</f>
        <v>6.2161889721447539E-2</v>
      </c>
      <c r="AF519" s="1">
        <f>(Table2[[#This Row],[Current Week High]]/Table2[[#This Row],[Close Price]])-1</f>
        <v>3.3216285470247797E-3</v>
      </c>
      <c r="AG519" s="1">
        <f>(Table2[[#This Row],[Close Price]]/Table2[[#This Row],[Current Month Low]])-1</f>
        <v>6.2161889721447539E-2</v>
      </c>
      <c r="AH519" s="1">
        <f>(Table2[[#This Row],[Current Month High]]/Table2[[#This Row],[Close Price]])-1</f>
        <v>3.3216285470247797E-3</v>
      </c>
      <c r="AI519">
        <v>9.3891366929233602</v>
      </c>
      <c r="AJ519">
        <v>21.1149425287356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0.1</v>
      </c>
      <c r="AM519" t="s">
        <v>3219</v>
      </c>
      <c r="AN519">
        <v>7.48</v>
      </c>
      <c r="AO519" t="s">
        <v>3219</v>
      </c>
      <c r="AP519">
        <v>4.4063253286934001E-2</v>
      </c>
      <c r="AQ519">
        <f>(Table2[[#This Row],[Sharpe Ratio]]-AVERAGE(Table2[Sharpe Ratio]))/_xlfn.STDEV.P(Table2[Sharpe Ratio])</f>
        <v>-0.1744803669626043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595</v>
      </c>
      <c r="AT519">
        <f>_xlfn.RANK.AVG(Table2[[#This Row],[6M Return vs Nifty Z-Score]],Table2[6M Return vs Nifty Z-Score])</f>
        <v>426</v>
      </c>
      <c r="AU519">
        <f>_xlfn.RANK.AVG(Table2[[#This Row],[Sharpe Ratio Z-Score]],Table2[Sharpe Ratio Z-Score])</f>
        <v>399</v>
      </c>
      <c r="AV519">
        <f>(Table2[[#This Row],[Rank 1Y]]+Table2[[#This Row],[Rank 6M]]+Table2[[#This Row],[Rank Sharpe]])/3</f>
        <v>473.33333333333331</v>
      </c>
    </row>
    <row r="520" spans="1:48" x14ac:dyDescent="0.3">
      <c r="A520" t="s">
        <v>1107</v>
      </c>
      <c r="B520" t="s">
        <v>1108</v>
      </c>
      <c r="C520" t="s">
        <v>3173</v>
      </c>
      <c r="D520" t="s">
        <v>24</v>
      </c>
      <c r="E520">
        <v>11794.765361193</v>
      </c>
      <c r="F520">
        <v>107.11</v>
      </c>
      <c r="G520">
        <v>-28.765477319008301</v>
      </c>
      <c r="H520">
        <f>(Table2[[#This Row],[1Y Return vs Nifty]]-AVERAGE(Table2[1Y Return vs Nifty]))/_xlfn.STDEV.P(Table2[1Y Return vs Nifty])</f>
        <v>-0.9347222389672537</v>
      </c>
      <c r="I520">
        <v>-0.30342356857768099</v>
      </c>
      <c r="J520">
        <f>(Table2[[#This Row],[1M Return vs Nifty]]-AVERAGE(Table2[1M Return vs Nifty]))/_xlfn.STDEV.P(Table2[1M Return vs Nifty])</f>
        <v>7.9505332181855737E-2</v>
      </c>
      <c r="K520">
        <v>-13.129223322152299</v>
      </c>
      <c r="L520">
        <f>(Table2[[#This Row],[6M Return vs Nifty]]-AVERAGE(Table2[6M Return vs Nifty]))/_xlfn.STDEV.P(Table2[6M Return vs Nifty])</f>
        <v>-0.69678593823358048</v>
      </c>
      <c r="M520">
        <v>5.2129540130613501</v>
      </c>
      <c r="N520">
        <f>(Table2[[#This Row],[1W Return vs Nifty]]-AVERAGE(Table2[1W Return vs Nifty]))/_xlfn.STDEV.P(Table2[1W Return vs Nifty])</f>
        <v>0.45318923925875904</v>
      </c>
      <c r="O520">
        <v>99.09</v>
      </c>
      <c r="P520">
        <v>100.495749198757</v>
      </c>
      <c r="Q520">
        <v>108.50353461121701</v>
      </c>
      <c r="R520">
        <v>80.853243754089902</v>
      </c>
      <c r="S520" s="1">
        <f>(Table2[[#This Row],[Close Price]]-Table2[[#This Row],[20D EMA]])/Table2[[#This Row],[20D EMA]]</f>
        <v>8.0936522353416043E-2</v>
      </c>
      <c r="T520" s="1">
        <f>(Table2[[#This Row],[Close Price]]-Table2[[#This Row],[50D EMA]])/Table2[[#This Row],[50D EMA]]</f>
        <v>6.5816224606292231E-2</v>
      </c>
      <c r="U520" s="1">
        <f>(Table2[[#This Row],[Close Price]]-Table2[[#This Row],[200D EMA]])/Table2[[#This Row],[200D EMA]]</f>
        <v>-1.2843218575415368E-2</v>
      </c>
      <c r="V520">
        <v>1.08731180876834</v>
      </c>
      <c r="W520">
        <v>103.34</v>
      </c>
      <c r="X520">
        <v>108.5</v>
      </c>
      <c r="Y520">
        <v>96.2</v>
      </c>
      <c r="Z520">
        <v>108.5</v>
      </c>
      <c r="AA520">
        <v>96.2</v>
      </c>
      <c r="AB520">
        <v>108.5</v>
      </c>
      <c r="AC520" s="1">
        <f>(Table2[[#This Row],[Close Price]]/Table2[[#This Row],[Day Low]])-1</f>
        <v>3.6481517321462986E-2</v>
      </c>
      <c r="AD520" s="1">
        <f>(Table2[[#This Row],[Day High]]/Table2[[#This Row],[Close Price]])-1</f>
        <v>1.2977313042666472E-2</v>
      </c>
      <c r="AE520" s="1">
        <f>(Table2[[#This Row],[Close Price]]/Table2[[#This Row],[Current Week Low]])-1</f>
        <v>0.11340956340956332</v>
      </c>
      <c r="AF520" s="1">
        <f>(Table2[[#This Row],[Current Week High]]/Table2[[#This Row],[Close Price]])-1</f>
        <v>1.2977313042666472E-2</v>
      </c>
      <c r="AG520" s="1">
        <f>(Table2[[#This Row],[Close Price]]/Table2[[#This Row],[Current Month Low]])-1</f>
        <v>0.11340956340956332</v>
      </c>
      <c r="AH520" s="1">
        <f>(Table2[[#This Row],[Current Month High]]/Table2[[#This Row],[Close Price]])-1</f>
        <v>1.2977313042666472E-2</v>
      </c>
      <c r="AI520">
        <v>42.376995611987603</v>
      </c>
      <c r="AJ520">
        <v>21.5639541482238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-0.01</v>
      </c>
      <c r="AM520" t="s">
        <v>3218</v>
      </c>
      <c r="AN520">
        <v>12.66</v>
      </c>
      <c r="AO520" t="s">
        <v>3219</v>
      </c>
      <c r="AP520">
        <v>0.111550837774442</v>
      </c>
      <c r="AQ520">
        <f>(Table2[[#This Row],[Sharpe Ratio]]-AVERAGE(Table2[Sharpe Ratio]))/_xlfn.STDEV.P(Table2[Sharpe Ratio])</f>
        <v>0.60886142941806265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647</v>
      </c>
      <c r="AT520">
        <f>_xlfn.RANK.AVG(Table2[[#This Row],[6M Return vs Nifty Z-Score]],Table2[6M Return vs Nifty Z-Score])</f>
        <v>585</v>
      </c>
      <c r="AU520">
        <f>_xlfn.RANK.AVG(Table2[[#This Row],[Sharpe Ratio Z-Score]],Table2[Sharpe Ratio Z-Score])</f>
        <v>191</v>
      </c>
      <c r="AV520">
        <f>(Table2[[#This Row],[Rank 1Y]]+Table2[[#This Row],[Rank 6M]]+Table2[[#This Row],[Rank Sharpe]])/3</f>
        <v>474.33333333333331</v>
      </c>
    </row>
    <row r="521" spans="1:48" x14ac:dyDescent="0.3">
      <c r="A521" t="s">
        <v>1899</v>
      </c>
      <c r="B521" t="s">
        <v>1900</v>
      </c>
      <c r="C521" t="s">
        <v>3185</v>
      </c>
      <c r="D521" t="s">
        <v>219</v>
      </c>
      <c r="E521">
        <v>4037.6808570580001</v>
      </c>
      <c r="F521">
        <v>189.23</v>
      </c>
      <c r="G521">
        <v>-27.644369186028001</v>
      </c>
      <c r="H521">
        <f>(Table2[[#This Row],[1Y Return vs Nifty]]-AVERAGE(Table2[1Y Return vs Nifty]))/_xlfn.STDEV.P(Table2[1Y Return vs Nifty])</f>
        <v>-0.91283350444585298</v>
      </c>
      <c r="I521">
        <v>13.6722270644715</v>
      </c>
      <c r="J521">
        <f>(Table2[[#This Row],[1M Return vs Nifty]]-AVERAGE(Table2[1M Return vs Nifty]))/_xlfn.STDEV.P(Table2[1M Return vs Nifty])</f>
        <v>1.5853647481705344</v>
      </c>
      <c r="K521">
        <v>13.2254348997129</v>
      </c>
      <c r="L521">
        <f>(Table2[[#This Row],[6M Return vs Nifty]]-AVERAGE(Table2[6M Return vs Nifty]))/_xlfn.STDEV.P(Table2[6M Return vs Nifty])</f>
        <v>8.3363573172944891E-2</v>
      </c>
      <c r="M521">
        <v>16.3295162156241</v>
      </c>
      <c r="N521">
        <f>(Table2[[#This Row],[1W Return vs Nifty]]-AVERAGE(Table2[1W Return vs Nifty]))/_xlfn.STDEV.P(Table2[1W Return vs Nifty])</f>
        <v>2.6953478077868098</v>
      </c>
      <c r="O521">
        <v>163.68</v>
      </c>
      <c r="P521">
        <v>161.05220669572199</v>
      </c>
      <c r="Q521">
        <v>180.66423805970101</v>
      </c>
      <c r="R521">
        <v>79.164495947222704</v>
      </c>
      <c r="S521" s="1">
        <f>(Table2[[#This Row],[Close Price]]-Table2[[#This Row],[20D EMA]])/Table2[[#This Row],[20D EMA]]</f>
        <v>0.15609726295210155</v>
      </c>
      <c r="T521" s="1">
        <f>(Table2[[#This Row],[Close Price]]-Table2[[#This Row],[50D EMA]])/Table2[[#This Row],[50D EMA]]</f>
        <v>0.17496061607845378</v>
      </c>
      <c r="U521" s="1">
        <f>(Table2[[#This Row],[Close Price]]-Table2[[#This Row],[200D EMA]])/Table2[[#This Row],[200D EMA]]</f>
        <v>4.7412603801912381E-2</v>
      </c>
      <c r="V521">
        <v>3.58869669585519</v>
      </c>
      <c r="W521">
        <v>182.81</v>
      </c>
      <c r="X521">
        <v>193.8</v>
      </c>
      <c r="Y521">
        <v>174.1</v>
      </c>
      <c r="Z521">
        <v>193.8</v>
      </c>
      <c r="AA521">
        <v>174.1</v>
      </c>
      <c r="AB521">
        <v>193.8</v>
      </c>
      <c r="AC521" s="1">
        <f>(Table2[[#This Row],[Close Price]]/Table2[[#This Row],[Day Low]])-1</f>
        <v>3.511842896996864E-2</v>
      </c>
      <c r="AD521" s="1">
        <f>(Table2[[#This Row],[Day High]]/Table2[[#This Row],[Close Price]])-1</f>
        <v>2.4150504676848428E-2</v>
      </c>
      <c r="AE521" s="1">
        <f>(Table2[[#This Row],[Close Price]]/Table2[[#This Row],[Current Week Low]])-1</f>
        <v>8.6904078116025296E-2</v>
      </c>
      <c r="AF521" s="1">
        <f>(Table2[[#This Row],[Current Week High]]/Table2[[#This Row],[Close Price]])-1</f>
        <v>2.4150504676848428E-2</v>
      </c>
      <c r="AG521" s="1">
        <f>(Table2[[#This Row],[Close Price]]/Table2[[#This Row],[Current Month Low]])-1</f>
        <v>8.6904078116025296E-2</v>
      </c>
      <c r="AH521" s="1">
        <f>(Table2[[#This Row],[Current Month High]]/Table2[[#This Row],[Close Price]])-1</f>
        <v>2.4150504676848428E-2</v>
      </c>
      <c r="AI521">
        <v>24.187496697141</v>
      </c>
      <c r="AJ521">
        <v>37.123188405797002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0.08</v>
      </c>
      <c r="AM521" t="s">
        <v>3219</v>
      </c>
      <c r="AN521">
        <v>29.62</v>
      </c>
      <c r="AO521" t="s">
        <v>3219</v>
      </c>
      <c r="AQ521">
        <f>(Table2[[#This Row],[Sharpe Ratio]]-AVERAGE(Table2[Sharpe Ratio]))/_xlfn.STDEV.P(Table2[Sharpe Ratio])</f>
        <v>-0.68593129895665506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634</v>
      </c>
      <c r="AT521">
        <f>_xlfn.RANK.AVG(Table2[[#This Row],[6M Return vs Nifty Z-Score]],Table2[6M Return vs Nifty Z-Score])</f>
        <v>250</v>
      </c>
      <c r="AU521">
        <f>_xlfn.RANK.AVG(Table2[[#This Row],[Sharpe Ratio Z-Score]],Table2[Sharpe Ratio Z-Score])</f>
        <v>539.5</v>
      </c>
      <c r="AV521">
        <f>(Table2[[#This Row],[Rank 1Y]]+Table2[[#This Row],[Rank 6M]]+Table2[[#This Row],[Rank Sharpe]])/3</f>
        <v>474.5</v>
      </c>
    </row>
    <row r="522" spans="1:48" x14ac:dyDescent="0.3">
      <c r="A522" t="s">
        <v>1691</v>
      </c>
      <c r="B522" t="s">
        <v>1692</v>
      </c>
      <c r="C522" t="s">
        <v>3173</v>
      </c>
      <c r="D522" t="s">
        <v>54</v>
      </c>
      <c r="E522">
        <v>5412.51106746</v>
      </c>
      <c r="F522">
        <v>60.27</v>
      </c>
      <c r="G522">
        <v>5.09275734437316</v>
      </c>
      <c r="H522">
        <f>(Table2[[#This Row],[1Y Return vs Nifty]]-AVERAGE(Table2[1Y Return vs Nifty]))/_xlfn.STDEV.P(Table2[1Y Return vs Nifty])</f>
        <v>-0.2736674413895161</v>
      </c>
      <c r="I522">
        <v>22.027457180105099</v>
      </c>
      <c r="J522">
        <f>(Table2[[#This Row],[1M Return vs Nifty]]-AVERAGE(Table2[1M Return vs Nifty]))/_xlfn.STDEV.P(Table2[1M Return vs Nifty])</f>
        <v>2.4856306658535354</v>
      </c>
      <c r="K522">
        <v>-15.0610726744417</v>
      </c>
      <c r="L522">
        <f>(Table2[[#This Row],[6M Return vs Nifty]]-AVERAGE(Table2[6M Return vs Nifty]))/_xlfn.STDEV.P(Table2[6M Return vs Nifty])</f>
        <v>-0.75397246350026736</v>
      </c>
      <c r="M522">
        <v>13.5482572634244</v>
      </c>
      <c r="N522">
        <f>(Table2[[#This Row],[1W Return vs Nifty]]-AVERAGE(Table2[1W Return vs Nifty]))/_xlfn.STDEV.P(Table2[1W Return vs Nifty])</f>
        <v>2.1343808939748863</v>
      </c>
      <c r="O522">
        <v>50.59</v>
      </c>
      <c r="P522">
        <v>51.5946846291504</v>
      </c>
      <c r="Q522">
        <v>57.5097930749371</v>
      </c>
      <c r="R522">
        <v>87.403212522939597</v>
      </c>
      <c r="S522" s="1">
        <f>(Table2[[#This Row],[Close Price]]-Table2[[#This Row],[20D EMA]])/Table2[[#This Row],[20D EMA]]</f>
        <v>0.19134216248270408</v>
      </c>
      <c r="T522" s="1">
        <f>(Table2[[#This Row],[Close Price]]-Table2[[#This Row],[50D EMA]])/Table2[[#This Row],[50D EMA]]</f>
        <v>0.16814358752661412</v>
      </c>
      <c r="U522" s="1">
        <f>(Table2[[#This Row],[Close Price]]-Table2[[#This Row],[200D EMA]])/Table2[[#This Row],[200D EMA]]</f>
        <v>4.7995424387395465E-2</v>
      </c>
      <c r="V522">
        <v>1.06038297107103</v>
      </c>
      <c r="W522">
        <v>58.1</v>
      </c>
      <c r="X522">
        <v>60.6</v>
      </c>
      <c r="Y522">
        <v>51.85</v>
      </c>
      <c r="Z522">
        <v>60.6</v>
      </c>
      <c r="AA522">
        <v>51.85</v>
      </c>
      <c r="AB522">
        <v>60.6</v>
      </c>
      <c r="AC522" s="1">
        <f>(Table2[[#This Row],[Close Price]]/Table2[[#This Row],[Day Low]])-1</f>
        <v>3.7349397590361377E-2</v>
      </c>
      <c r="AD522" s="1">
        <f>(Table2[[#This Row],[Day High]]/Table2[[#This Row],[Close Price]])-1</f>
        <v>5.4753608760578221E-3</v>
      </c>
      <c r="AE522" s="1">
        <f>(Table2[[#This Row],[Close Price]]/Table2[[#This Row],[Current Week Low]])-1</f>
        <v>0.16239151398264218</v>
      </c>
      <c r="AF522" s="1">
        <f>(Table2[[#This Row],[Current Week High]]/Table2[[#This Row],[Close Price]])-1</f>
        <v>5.4753608760578221E-3</v>
      </c>
      <c r="AG522" s="1">
        <f>(Table2[[#This Row],[Close Price]]/Table2[[#This Row],[Current Month Low]])-1</f>
        <v>0.16239151398264218</v>
      </c>
      <c r="AH522" s="1">
        <f>(Table2[[#This Row],[Current Month High]]/Table2[[#This Row],[Close Price]])-1</f>
        <v>5.4753608760578221E-3</v>
      </c>
      <c r="AI522">
        <v>65.306122448979494</v>
      </c>
      <c r="AJ522">
        <v>49.739130434782602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-0.05</v>
      </c>
      <c r="AM522" t="s">
        <v>3218</v>
      </c>
      <c r="AN522">
        <v>38.71</v>
      </c>
      <c r="AO522" t="s">
        <v>3219</v>
      </c>
      <c r="AP522">
        <v>3.1048140534394999E-2</v>
      </c>
      <c r="AQ522">
        <f>(Table2[[#This Row],[Sharpe Ratio]]-AVERAGE(Table2[Sharpe Ratio]))/_xlfn.STDEV.P(Table2[Sharpe Ratio])</f>
        <v>-0.32554936552126484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399</v>
      </c>
      <c r="AT522">
        <f>_xlfn.RANK.AVG(Table2[[#This Row],[6M Return vs Nifty Z-Score]],Table2[6M Return vs Nifty Z-Score])</f>
        <v>604</v>
      </c>
      <c r="AU522">
        <f>_xlfn.RANK.AVG(Table2[[#This Row],[Sharpe Ratio Z-Score]],Table2[Sharpe Ratio Z-Score])</f>
        <v>428</v>
      </c>
      <c r="AV522">
        <f>(Table2[[#This Row],[Rank 1Y]]+Table2[[#This Row],[Rank 6M]]+Table2[[#This Row],[Rank Sharpe]])/3</f>
        <v>477</v>
      </c>
    </row>
    <row r="523" spans="1:48" x14ac:dyDescent="0.3">
      <c r="A523" t="s">
        <v>838</v>
      </c>
      <c r="B523" t="s">
        <v>839</v>
      </c>
      <c r="C523" t="s">
        <v>3181</v>
      </c>
      <c r="D523" t="s">
        <v>518</v>
      </c>
      <c r="E523">
        <v>18742.716729749998</v>
      </c>
      <c r="F523">
        <v>1225.5</v>
      </c>
      <c r="G523">
        <v>-5.2403002504980902</v>
      </c>
      <c r="H523">
        <f>(Table2[[#This Row],[1Y Return vs Nifty]]-AVERAGE(Table2[1Y Return vs Nifty]))/_xlfn.STDEV.P(Table2[1Y Return vs Nifty])</f>
        <v>-0.47541207942654623</v>
      </c>
      <c r="I523">
        <v>-10.4241073299041</v>
      </c>
      <c r="J523">
        <f>(Table2[[#This Row],[1M Return vs Nifty]]-AVERAGE(Table2[1M Return vs Nifty]))/_xlfn.STDEV.P(Table2[1M Return vs Nifty])</f>
        <v>-1.0109860759388694</v>
      </c>
      <c r="K523">
        <v>-22.1078495433248</v>
      </c>
      <c r="L523">
        <f>(Table2[[#This Row],[6M Return vs Nifty]]-AVERAGE(Table2[6M Return vs Nifty]))/_xlfn.STDEV.P(Table2[6M Return vs Nifty])</f>
        <v>-0.96257086325826202</v>
      </c>
      <c r="M523">
        <v>1.41401505943117</v>
      </c>
      <c r="N523">
        <f>(Table2[[#This Row],[1W Return vs Nifty]]-AVERAGE(Table2[1W Return vs Nifty]))/_xlfn.STDEV.P(Table2[1W Return vs Nifty])</f>
        <v>-0.31303896789625912</v>
      </c>
      <c r="O523">
        <v>1170.33</v>
      </c>
      <c r="P523">
        <v>1238.99785819571</v>
      </c>
      <c r="Q523">
        <v>1258.9367511631499</v>
      </c>
      <c r="R523">
        <v>74.967933661638597</v>
      </c>
      <c r="S523" s="1">
        <f>(Table2[[#This Row],[Close Price]]-Table2[[#This Row],[20D EMA]])/Table2[[#This Row],[20D EMA]]</f>
        <v>4.7140550101253557E-2</v>
      </c>
      <c r="T523" s="1">
        <f>(Table2[[#This Row],[Close Price]]-Table2[[#This Row],[50D EMA]])/Table2[[#This Row],[50D EMA]]</f>
        <v>-1.0894173953913263E-2</v>
      </c>
      <c r="U523" s="1">
        <f>(Table2[[#This Row],[Close Price]]-Table2[[#This Row],[200D EMA]])/Table2[[#This Row],[200D EMA]]</f>
        <v>-2.6559516299970744E-2</v>
      </c>
      <c r="V523">
        <v>0.94628890916405894</v>
      </c>
      <c r="W523">
        <v>1156.1500000000001</v>
      </c>
      <c r="X523">
        <v>1243.9000000000001</v>
      </c>
      <c r="Y523">
        <v>1133.5999999999999</v>
      </c>
      <c r="Z523">
        <v>1243.9000000000001</v>
      </c>
      <c r="AA523">
        <v>1133.5999999999999</v>
      </c>
      <c r="AB523">
        <v>1243.9000000000001</v>
      </c>
      <c r="AC523" s="1">
        <f>(Table2[[#This Row],[Close Price]]/Table2[[#This Row],[Day Low]])-1</f>
        <v>5.9983566146261325E-2</v>
      </c>
      <c r="AD523" s="1">
        <f>(Table2[[#This Row],[Day High]]/Table2[[#This Row],[Close Price]])-1</f>
        <v>1.5014279885761095E-2</v>
      </c>
      <c r="AE523" s="1">
        <f>(Table2[[#This Row],[Close Price]]/Table2[[#This Row],[Current Week Low]])-1</f>
        <v>8.1069160197600576E-2</v>
      </c>
      <c r="AF523" s="1">
        <f>(Table2[[#This Row],[Current Week High]]/Table2[[#This Row],[Close Price]])-1</f>
        <v>1.5014279885761095E-2</v>
      </c>
      <c r="AG523" s="1">
        <f>(Table2[[#This Row],[Close Price]]/Table2[[#This Row],[Current Month Low]])-1</f>
        <v>8.1069160197600576E-2</v>
      </c>
      <c r="AH523" s="1">
        <f>(Table2[[#This Row],[Current Month High]]/Table2[[#This Row],[Close Price]])-1</f>
        <v>1.5014279885761095E-2</v>
      </c>
      <c r="AI523">
        <v>38.718890248877997</v>
      </c>
      <c r="AJ523">
        <v>47.428571428571402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-7.0000000000000007E-2</v>
      </c>
      <c r="AM523" t="s">
        <v>3218</v>
      </c>
      <c r="AN523">
        <v>7.75</v>
      </c>
      <c r="AO523" t="s">
        <v>3219</v>
      </c>
      <c r="AP523">
        <v>8.2637154811480998E-2</v>
      </c>
      <c r="AQ523">
        <f>(Table2[[#This Row],[Sharpe Ratio]]-AVERAGE(Table2[Sharpe Ratio]))/_xlfn.STDEV.P(Table2[Sharpe Ratio])</f>
        <v>0.27325456892390232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480</v>
      </c>
      <c r="AT523">
        <f>_xlfn.RANK.AVG(Table2[[#This Row],[6M Return vs Nifty Z-Score]],Table2[6M Return vs Nifty Z-Score])</f>
        <v>675</v>
      </c>
      <c r="AU523">
        <f>_xlfn.RANK.AVG(Table2[[#This Row],[Sharpe Ratio Z-Score]],Table2[Sharpe Ratio Z-Score])</f>
        <v>277</v>
      </c>
      <c r="AV523">
        <f>(Table2[[#This Row],[Rank 1Y]]+Table2[[#This Row],[Rank 6M]]+Table2[[#This Row],[Rank Sharpe]])/3</f>
        <v>477.33333333333331</v>
      </c>
    </row>
    <row r="524" spans="1:48" x14ac:dyDescent="0.3">
      <c r="A524" t="s">
        <v>1679</v>
      </c>
      <c r="B524" t="s">
        <v>1680</v>
      </c>
      <c r="C524" t="s">
        <v>3181</v>
      </c>
      <c r="D524" t="s">
        <v>271</v>
      </c>
      <c r="E524">
        <v>5496.7074544400002</v>
      </c>
      <c r="F524">
        <v>693.1</v>
      </c>
      <c r="G524">
        <v>-10.384724238371501</v>
      </c>
      <c r="H524">
        <f>(Table2[[#This Row],[1Y Return vs Nifty]]-AVERAGE(Table2[1Y Return vs Nifty]))/_xlfn.STDEV.P(Table2[1Y Return vs Nifty])</f>
        <v>-0.5758528198185936</v>
      </c>
      <c r="I524">
        <v>6.7408305423454804</v>
      </c>
      <c r="J524">
        <f>(Table2[[#This Row],[1M Return vs Nifty]]-AVERAGE(Table2[1M Return vs Nifty]))/_xlfn.STDEV.P(Table2[1M Return vs Nifty])</f>
        <v>0.83851517437596057</v>
      </c>
      <c r="K524">
        <v>1.8575707562649599</v>
      </c>
      <c r="L524">
        <f>(Table2[[#This Row],[6M Return vs Nifty]]-AVERAGE(Table2[6M Return vs Nifty]))/_xlfn.STDEV.P(Table2[6M Return vs Nifty])</f>
        <v>-0.25314747480144278</v>
      </c>
      <c r="M524">
        <v>11.1885059723911</v>
      </c>
      <c r="N524">
        <f>(Table2[[#This Row],[1W Return vs Nifty]]-AVERAGE(Table2[1W Return vs Nifty]))/_xlfn.STDEV.P(Table2[1W Return vs Nifty])</f>
        <v>1.6584301026802808</v>
      </c>
      <c r="O524">
        <v>666.3</v>
      </c>
      <c r="P524">
        <v>671.39953196275997</v>
      </c>
      <c r="Q524">
        <v>688.32579490082503</v>
      </c>
      <c r="R524">
        <v>59.370051104092198</v>
      </c>
      <c r="S524" s="1">
        <f>(Table2[[#This Row],[Close Price]]-Table2[[#This Row],[20D EMA]])/Table2[[#This Row],[20D EMA]]</f>
        <v>4.0222122167192058E-2</v>
      </c>
      <c r="T524" s="1">
        <f>(Table2[[#This Row],[Close Price]]-Table2[[#This Row],[50D EMA]])/Table2[[#This Row],[50D EMA]]</f>
        <v>3.2321243915379584E-2</v>
      </c>
      <c r="U524" s="1">
        <f>(Table2[[#This Row],[Close Price]]-Table2[[#This Row],[200D EMA]])/Table2[[#This Row],[200D EMA]]</f>
        <v>6.9359671459978721E-3</v>
      </c>
      <c r="V524">
        <v>1.0170525575268801</v>
      </c>
      <c r="W524">
        <v>691.5</v>
      </c>
      <c r="X524">
        <v>718.6</v>
      </c>
      <c r="Y524">
        <v>686.4</v>
      </c>
      <c r="Z524">
        <v>744.25</v>
      </c>
      <c r="AA524">
        <v>686.4</v>
      </c>
      <c r="AB524">
        <v>744.25</v>
      </c>
      <c r="AC524" s="1">
        <f>(Table2[[#This Row],[Close Price]]/Table2[[#This Row],[Day Low]])-1</f>
        <v>2.3138105567606093E-3</v>
      </c>
      <c r="AD524" s="1">
        <f>(Table2[[#This Row],[Day High]]/Table2[[#This Row],[Close Price]])-1</f>
        <v>3.6791227817053906E-2</v>
      </c>
      <c r="AE524" s="1">
        <f>(Table2[[#This Row],[Close Price]]/Table2[[#This Row],[Current Week Low]])-1</f>
        <v>9.7610722610723677E-3</v>
      </c>
      <c r="AF524" s="1">
        <f>(Table2[[#This Row],[Current Week High]]/Table2[[#This Row],[Close Price]])-1</f>
        <v>7.3798874621266775E-2</v>
      </c>
      <c r="AG524" s="1">
        <f>(Table2[[#This Row],[Close Price]]/Table2[[#This Row],[Current Month Low]])-1</f>
        <v>9.7610722610723677E-3</v>
      </c>
      <c r="AH524" s="1">
        <f>(Table2[[#This Row],[Current Month High]]/Table2[[#This Row],[Close Price]])-1</f>
        <v>7.3798874621266775E-2</v>
      </c>
      <c r="AI524">
        <v>27.514067234165299</v>
      </c>
      <c r="AJ524">
        <v>19.376507061660298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0.04</v>
      </c>
      <c r="AM524" t="s">
        <v>3219</v>
      </c>
      <c r="AN524">
        <v>10.02</v>
      </c>
      <c r="AO524" t="s">
        <v>3219</v>
      </c>
      <c r="AQ524">
        <f>(Table2[[#This Row],[Sharpe Ratio]]-AVERAGE(Table2[Sharpe Ratio]))/_xlfn.STDEV.P(Table2[Sharpe Ratio])</f>
        <v>-0.68593129895665506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519</v>
      </c>
      <c r="AT524">
        <f>_xlfn.RANK.AVG(Table2[[#This Row],[6M Return vs Nifty Z-Score]],Table2[6M Return vs Nifty Z-Score])</f>
        <v>378</v>
      </c>
      <c r="AU524">
        <f>_xlfn.RANK.AVG(Table2[[#This Row],[Sharpe Ratio Z-Score]],Table2[Sharpe Ratio Z-Score])</f>
        <v>539.5</v>
      </c>
      <c r="AV524">
        <f>(Table2[[#This Row],[Rank 1Y]]+Table2[[#This Row],[Rank 6M]]+Table2[[#This Row],[Rank Sharpe]])/3</f>
        <v>478.83333333333331</v>
      </c>
    </row>
    <row r="525" spans="1:48" x14ac:dyDescent="0.3">
      <c r="A525" t="s">
        <v>420</v>
      </c>
      <c r="B525" t="s">
        <v>421</v>
      </c>
      <c r="C525" t="s">
        <v>3172</v>
      </c>
      <c r="D525" t="s">
        <v>247</v>
      </c>
      <c r="E525">
        <v>56104.961312655003</v>
      </c>
      <c r="F525">
        <v>5300.85</v>
      </c>
      <c r="G525">
        <v>-6.3035064242922001</v>
      </c>
      <c r="H525">
        <f>(Table2[[#This Row],[1Y Return vs Nifty]]-AVERAGE(Table2[1Y Return vs Nifty]))/_xlfn.STDEV.P(Table2[1Y Return vs Nifty])</f>
        <v>-0.49617032476888251</v>
      </c>
      <c r="I525">
        <v>5.1799991436037596</v>
      </c>
      <c r="J525">
        <f>(Table2[[#This Row],[1M Return vs Nifty]]-AVERAGE(Table2[1M Return vs Nifty]))/_xlfn.STDEV.P(Table2[1M Return vs Nifty])</f>
        <v>0.67033748302698937</v>
      </c>
      <c r="K525">
        <v>8.1830941229918999</v>
      </c>
      <c r="L525">
        <f>(Table2[[#This Row],[6M Return vs Nifty]]-AVERAGE(Table2[6M Return vs Nifty]))/_xlfn.STDEV.P(Table2[6M Return vs Nifty])</f>
        <v>-6.5899591622735107E-2</v>
      </c>
      <c r="M525">
        <v>-3.4204955284990501</v>
      </c>
      <c r="N525">
        <f>(Table2[[#This Row],[1W Return vs Nifty]]-AVERAGE(Table2[1W Return vs Nifty]))/_xlfn.STDEV.P(Table2[1W Return vs Nifty])</f>
        <v>-1.2881371270077508</v>
      </c>
      <c r="O525">
        <v>5261.73</v>
      </c>
      <c r="P525">
        <v>5251.5268683061504</v>
      </c>
      <c r="Q525">
        <v>5116.1949543946603</v>
      </c>
      <c r="R525">
        <v>52.7938057348481</v>
      </c>
      <c r="S525" s="1">
        <f>(Table2[[#This Row],[Close Price]]-Table2[[#This Row],[20D EMA]])/Table2[[#This Row],[20D EMA]]</f>
        <v>7.4348170658701234E-3</v>
      </c>
      <c r="T525" s="1">
        <f>(Table2[[#This Row],[Close Price]]-Table2[[#This Row],[50D EMA]])/Table2[[#This Row],[50D EMA]]</f>
        <v>9.3921506888831486E-3</v>
      </c>
      <c r="U525" s="1">
        <f>(Table2[[#This Row],[Close Price]]-Table2[[#This Row],[200D EMA]])/Table2[[#This Row],[200D EMA]]</f>
        <v>3.6092261387875156E-2</v>
      </c>
      <c r="V525">
        <v>0.72545033883863697</v>
      </c>
      <c r="W525">
        <v>5270.7</v>
      </c>
      <c r="X525">
        <v>5383</v>
      </c>
      <c r="Y525">
        <v>5232</v>
      </c>
      <c r="Z525">
        <v>5383</v>
      </c>
      <c r="AA525">
        <v>5232</v>
      </c>
      <c r="AB525">
        <v>5383</v>
      </c>
      <c r="AC525" s="1">
        <f>(Table2[[#This Row],[Close Price]]/Table2[[#This Row],[Day Low]])-1</f>
        <v>5.7203028060790473E-3</v>
      </c>
      <c r="AD525" s="1">
        <f>(Table2[[#This Row],[Day High]]/Table2[[#This Row],[Close Price]])-1</f>
        <v>1.5497514549553282E-2</v>
      </c>
      <c r="AE525" s="1">
        <f>(Table2[[#This Row],[Close Price]]/Table2[[#This Row],[Current Week Low]])-1</f>
        <v>1.3159403669724901E-2</v>
      </c>
      <c r="AF525" s="1">
        <f>(Table2[[#This Row],[Current Week High]]/Table2[[#This Row],[Close Price]])-1</f>
        <v>1.5497514549553282E-2</v>
      </c>
      <c r="AG525" s="1">
        <f>(Table2[[#This Row],[Close Price]]/Table2[[#This Row],[Current Month Low]])-1</f>
        <v>1.3159403669724901E-2</v>
      </c>
      <c r="AH525" s="1">
        <f>(Table2[[#This Row],[Current Month High]]/Table2[[#This Row],[Close Price]])-1</f>
        <v>1.5497514549553282E-2</v>
      </c>
      <c r="AI525">
        <v>13.189394153767701</v>
      </c>
      <c r="AJ525">
        <v>26.2107142857142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-0.09</v>
      </c>
      <c r="AM525" t="s">
        <v>3218</v>
      </c>
      <c r="AN525">
        <v>2.5299999999999998</v>
      </c>
      <c r="AO525" t="s">
        <v>3219</v>
      </c>
      <c r="AP525">
        <v>-4.0450817654722998E-2</v>
      </c>
      <c r="AQ525">
        <f>(Table2[[#This Row],[Sharpe Ratio]]-AVERAGE(Table2[Sharpe Ratio]))/_xlfn.STDEV.P(Table2[Sharpe Ratio])</f>
        <v>-1.155451973127217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-2.335321533499596</v>
      </c>
      <c r="AS525">
        <f>_xlfn.RANK.AVG(Table2[[#This Row],[1Y Return vs Nifty Z-Score]],Table2[1Y Return vs Nifty Z-Score])</f>
        <v>487</v>
      </c>
      <c r="AT525">
        <f>_xlfn.RANK.AVG(Table2[[#This Row],[6M Return vs Nifty Z-Score]],Table2[6M Return vs Nifty Z-Score])</f>
        <v>305</v>
      </c>
      <c r="AU525">
        <f>_xlfn.RANK.AVG(Table2[[#This Row],[Sharpe Ratio Z-Score]],Table2[Sharpe Ratio Z-Score])</f>
        <v>646</v>
      </c>
      <c r="AV525">
        <f>(Table2[[#This Row],[Rank 1Y]]+Table2[[#This Row],[Rank 6M]]+Table2[[#This Row],[Rank Sharpe]])/3</f>
        <v>479.33333333333331</v>
      </c>
    </row>
    <row r="526" spans="1:48" x14ac:dyDescent="0.3">
      <c r="A526" t="s">
        <v>1844</v>
      </c>
      <c r="B526" t="s">
        <v>1845</v>
      </c>
      <c r="C526" t="s">
        <v>3185</v>
      </c>
      <c r="D526" t="s">
        <v>219</v>
      </c>
      <c r="E526">
        <v>4285.084980828</v>
      </c>
      <c r="F526">
        <v>194.73</v>
      </c>
      <c r="G526">
        <v>-13.2577029456167</v>
      </c>
      <c r="H526">
        <f>(Table2[[#This Row],[1Y Return vs Nifty]]-AVERAGE(Table2[1Y Return vs Nifty]))/_xlfn.STDEV.P(Table2[1Y Return vs Nifty])</f>
        <v>-0.63194541816711747</v>
      </c>
      <c r="I526">
        <v>0.116876055963335</v>
      </c>
      <c r="J526">
        <f>(Table2[[#This Row],[1M Return vs Nifty]]-AVERAGE(Table2[1M Return vs Nifty]))/_xlfn.STDEV.P(Table2[1M Return vs Nifty])</f>
        <v>0.12479210728590023</v>
      </c>
      <c r="K526">
        <v>3.5929098474059402</v>
      </c>
      <c r="L526">
        <f>(Table2[[#This Row],[6M Return vs Nifty]]-AVERAGE(Table2[6M Return vs Nifty]))/_xlfn.STDEV.P(Table2[6M Return vs Nifty])</f>
        <v>-0.20177803822286189</v>
      </c>
      <c r="M526">
        <v>1.3130750803200499</v>
      </c>
      <c r="N526">
        <f>(Table2[[#This Row],[1W Return vs Nifty]]-AVERAGE(Table2[1W Return vs Nifty]))/_xlfn.STDEV.P(Table2[1W Return vs Nifty])</f>
        <v>-0.33339808926373232</v>
      </c>
      <c r="O526">
        <v>186.25</v>
      </c>
      <c r="P526">
        <v>189.78468838702099</v>
      </c>
      <c r="Q526">
        <v>189.67631070369899</v>
      </c>
      <c r="R526">
        <v>70.378766196773299</v>
      </c>
      <c r="S526" s="1">
        <f>(Table2[[#This Row],[Close Price]]-Table2[[#This Row],[20D EMA]])/Table2[[#This Row],[20D EMA]]</f>
        <v>4.5530201342281827E-2</v>
      </c>
      <c r="T526" s="1">
        <f>(Table2[[#This Row],[Close Price]]-Table2[[#This Row],[50D EMA]])/Table2[[#This Row],[50D EMA]]</f>
        <v>2.605748469494127E-2</v>
      </c>
      <c r="U526" s="1">
        <f>(Table2[[#This Row],[Close Price]]-Table2[[#This Row],[200D EMA]])/Table2[[#This Row],[200D EMA]]</f>
        <v>2.6643755762392352E-2</v>
      </c>
      <c r="V526">
        <v>1.4562182625434801</v>
      </c>
      <c r="W526">
        <v>190.49</v>
      </c>
      <c r="X526">
        <v>196.79</v>
      </c>
      <c r="Y526">
        <v>178.05</v>
      </c>
      <c r="Z526">
        <v>196.79</v>
      </c>
      <c r="AA526">
        <v>178.05</v>
      </c>
      <c r="AB526">
        <v>196.79</v>
      </c>
      <c r="AC526" s="1">
        <f>(Table2[[#This Row],[Close Price]]/Table2[[#This Row],[Day Low]])-1</f>
        <v>2.2258386266995611E-2</v>
      </c>
      <c r="AD526" s="1">
        <f>(Table2[[#This Row],[Day High]]/Table2[[#This Row],[Close Price]])-1</f>
        <v>1.05787500641914E-2</v>
      </c>
      <c r="AE526" s="1">
        <f>(Table2[[#This Row],[Close Price]]/Table2[[#This Row],[Current Week Low]])-1</f>
        <v>9.3681550126368807E-2</v>
      </c>
      <c r="AF526" s="1">
        <f>(Table2[[#This Row],[Current Week High]]/Table2[[#This Row],[Close Price]])-1</f>
        <v>1.05787500641914E-2</v>
      </c>
      <c r="AG526" s="1">
        <f>(Table2[[#This Row],[Close Price]]/Table2[[#This Row],[Current Month Low]])-1</f>
        <v>9.3681550126368807E-2</v>
      </c>
      <c r="AH526" s="1">
        <f>(Table2[[#This Row],[Current Month High]]/Table2[[#This Row],[Close Price]])-1</f>
        <v>1.05787500641914E-2</v>
      </c>
      <c r="AI526">
        <v>22.14348071689</v>
      </c>
      <c r="AJ526">
        <v>32.921501706484598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-0.09</v>
      </c>
      <c r="AM526" t="s">
        <v>3218</v>
      </c>
      <c r="AN526">
        <v>7.96</v>
      </c>
      <c r="AO526" t="s">
        <v>3219</v>
      </c>
      <c r="AQ526">
        <f>(Table2[[#This Row],[Sharpe Ratio]]-AVERAGE(Table2[Sharpe Ratio]))/_xlfn.STDEV.P(Table2[Sharpe Ratio])</f>
        <v>-0.68593129895665506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539</v>
      </c>
      <c r="AT526">
        <f>_xlfn.RANK.AVG(Table2[[#This Row],[6M Return vs Nifty Z-Score]],Table2[6M Return vs Nifty Z-Score])</f>
        <v>363</v>
      </c>
      <c r="AU526">
        <f>_xlfn.RANK.AVG(Table2[[#This Row],[Sharpe Ratio Z-Score]],Table2[Sharpe Ratio Z-Score])</f>
        <v>539.5</v>
      </c>
      <c r="AV526">
        <f>(Table2[[#This Row],[Rank 1Y]]+Table2[[#This Row],[Rank 6M]]+Table2[[#This Row],[Rank Sharpe]])/3</f>
        <v>480.5</v>
      </c>
    </row>
    <row r="527" spans="1:48" x14ac:dyDescent="0.3">
      <c r="A527" t="s">
        <v>61</v>
      </c>
      <c r="B527" t="s">
        <v>62</v>
      </c>
      <c r="C527" t="s">
        <v>3173</v>
      </c>
      <c r="D527" t="s">
        <v>24</v>
      </c>
      <c r="E527">
        <v>358793.02038627898</v>
      </c>
      <c r="F527">
        <v>1159.45</v>
      </c>
      <c r="G527">
        <v>-15.175095122615099</v>
      </c>
      <c r="H527">
        <f>(Table2[[#This Row],[1Y Return vs Nifty]]-AVERAGE(Table2[1Y Return vs Nifty]))/_xlfn.STDEV.P(Table2[1Y Return vs Nifty])</f>
        <v>-0.66938095814858167</v>
      </c>
      <c r="I527">
        <v>-3.0499739056514099</v>
      </c>
      <c r="J527">
        <f>(Table2[[#This Row],[1M Return vs Nifty]]-AVERAGE(Table2[1M Return vs Nifty]))/_xlfn.STDEV.P(Table2[1M Return vs Nifty])</f>
        <v>-0.21643213757635812</v>
      </c>
      <c r="K527">
        <v>-9.3098280285915909</v>
      </c>
      <c r="L527">
        <f>(Table2[[#This Row],[6M Return vs Nifty]]-AVERAGE(Table2[6M Return vs Nifty]))/_xlfn.STDEV.P(Table2[6M Return vs Nifty])</f>
        <v>-0.58372435545548718</v>
      </c>
      <c r="M527">
        <v>0.26483364501969697</v>
      </c>
      <c r="N527">
        <f>(Table2[[#This Row],[1W Return vs Nifty]]-AVERAGE(Table2[1W Return vs Nifty]))/_xlfn.STDEV.P(Table2[1W Return vs Nifty])</f>
        <v>-0.54482348078477272</v>
      </c>
      <c r="O527">
        <v>1150.8399999999999</v>
      </c>
      <c r="P527">
        <v>1164.4807258662599</v>
      </c>
      <c r="Q527">
        <v>1149.4912793743199</v>
      </c>
      <c r="R527">
        <v>59.001673466281801</v>
      </c>
      <c r="S527" s="1">
        <f>(Table2[[#This Row],[Close Price]]-Table2[[#This Row],[20D EMA]])/Table2[[#This Row],[20D EMA]]</f>
        <v>7.4814917799173892E-3</v>
      </c>
      <c r="T527" s="1">
        <f>(Table2[[#This Row],[Close Price]]-Table2[[#This Row],[50D EMA]])/Table2[[#This Row],[50D EMA]]</f>
        <v>-4.3201452411481787E-3</v>
      </c>
      <c r="U527" s="1">
        <f>(Table2[[#This Row],[Close Price]]-Table2[[#This Row],[200D EMA]])/Table2[[#This Row],[200D EMA]]</f>
        <v>8.6635895411931955E-3</v>
      </c>
      <c r="V527">
        <v>1.1649216776540501</v>
      </c>
      <c r="W527">
        <v>1153.9000000000001</v>
      </c>
      <c r="X527">
        <v>1168</v>
      </c>
      <c r="Y527">
        <v>1126.5999999999999</v>
      </c>
      <c r="Z527">
        <v>1168</v>
      </c>
      <c r="AA527">
        <v>1126.5999999999999</v>
      </c>
      <c r="AB527">
        <v>1168</v>
      </c>
      <c r="AC527" s="1">
        <f>(Table2[[#This Row],[Close Price]]/Table2[[#This Row],[Day Low]])-1</f>
        <v>4.8097755438079037E-3</v>
      </c>
      <c r="AD527" s="1">
        <f>(Table2[[#This Row],[Day High]]/Table2[[#This Row],[Close Price]])-1</f>
        <v>7.3741860364828771E-3</v>
      </c>
      <c r="AE527" s="1">
        <f>(Table2[[#This Row],[Close Price]]/Table2[[#This Row],[Current Week Low]])-1</f>
        <v>2.9158530090537926E-2</v>
      </c>
      <c r="AF527" s="1">
        <f>(Table2[[#This Row],[Current Week High]]/Table2[[#This Row],[Close Price]])-1</f>
        <v>7.3741860364828771E-3</v>
      </c>
      <c r="AG527" s="1">
        <f>(Table2[[#This Row],[Close Price]]/Table2[[#This Row],[Current Month Low]])-1</f>
        <v>2.9158530090537926E-2</v>
      </c>
      <c r="AH527" s="1">
        <f>(Table2[[#This Row],[Current Month High]]/Table2[[#This Row],[Close Price]])-1</f>
        <v>7.3741860364828771E-3</v>
      </c>
      <c r="AI527">
        <v>15.541851740049101</v>
      </c>
      <c r="AJ527">
        <v>16.4457165812995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-7.0000000000000007E-2</v>
      </c>
      <c r="AM527" t="s">
        <v>3218</v>
      </c>
      <c r="AN527">
        <v>1.64</v>
      </c>
      <c r="AO527" t="s">
        <v>3219</v>
      </c>
      <c r="AP527">
        <v>5.9251311462995997E-2</v>
      </c>
      <c r="AQ527">
        <f>(Table2[[#This Row],[Sharpe Ratio]]-AVERAGE(Table2[Sharpe Ratio]))/_xlfn.STDEV.P(Table2[Sharpe Ratio])</f>
        <v>1.8104406802845175E-3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554</v>
      </c>
      <c r="AT527">
        <f>_xlfn.RANK.AVG(Table2[[#This Row],[6M Return vs Nifty Z-Score]],Table2[6M Return vs Nifty Z-Score])</f>
        <v>537</v>
      </c>
      <c r="AU527">
        <f>_xlfn.RANK.AVG(Table2[[#This Row],[Sharpe Ratio Z-Score]],Table2[Sharpe Ratio Z-Score])</f>
        <v>354</v>
      </c>
      <c r="AV527">
        <f>(Table2[[#This Row],[Rank 1Y]]+Table2[[#This Row],[Rank 6M]]+Table2[[#This Row],[Rank Sharpe]])/3</f>
        <v>481.66666666666669</v>
      </c>
    </row>
    <row r="528" spans="1:48" x14ac:dyDescent="0.3">
      <c r="A528" t="s">
        <v>1830</v>
      </c>
      <c r="B528" t="s">
        <v>1831</v>
      </c>
      <c r="C528" t="s">
        <v>3182</v>
      </c>
      <c r="D528" t="s">
        <v>898</v>
      </c>
      <c r="E528">
        <v>4372.8929056999996</v>
      </c>
      <c r="F528">
        <v>356.6</v>
      </c>
      <c r="G528">
        <v>-15.2226683165533</v>
      </c>
      <c r="H528">
        <f>(Table2[[#This Row],[1Y Return vs Nifty]]-AVERAGE(Table2[1Y Return vs Nifty]))/_xlfn.STDEV.P(Table2[1Y Return vs Nifty])</f>
        <v>-0.67030978649422945</v>
      </c>
      <c r="I528">
        <v>-8.87523088837351</v>
      </c>
      <c r="J528">
        <f>(Table2[[#This Row],[1M Return vs Nifty]]-AVERAGE(Table2[1M Return vs Nifty]))/_xlfn.STDEV.P(Table2[1M Return vs Nifty])</f>
        <v>-0.84409651673893393</v>
      </c>
      <c r="K528">
        <v>12.773773505824201</v>
      </c>
      <c r="L528">
        <f>(Table2[[#This Row],[6M Return vs Nifty]]-AVERAGE(Table2[6M Return vs Nifty]))/_xlfn.STDEV.P(Table2[6M Return vs Nifty])</f>
        <v>6.9993511121784632E-2</v>
      </c>
      <c r="M528">
        <v>3.5064586206894499</v>
      </c>
      <c r="N528">
        <f>(Table2[[#This Row],[1W Return vs Nifty]]-AVERAGE(Table2[1W Return vs Nifty]))/_xlfn.STDEV.P(Table2[1W Return vs Nifty])</f>
        <v>0.10899710535622796</v>
      </c>
      <c r="O528">
        <v>354.09</v>
      </c>
      <c r="P528">
        <v>364.86418646392502</v>
      </c>
      <c r="Q528">
        <v>357.86854149308999</v>
      </c>
      <c r="R528">
        <v>59.686011290702503</v>
      </c>
      <c r="S528" s="1">
        <f>(Table2[[#This Row],[Close Price]]-Table2[[#This Row],[20D EMA]])/Table2[[#This Row],[20D EMA]]</f>
        <v>7.088593295489983E-3</v>
      </c>
      <c r="T528" s="1">
        <f>(Table2[[#This Row],[Close Price]]-Table2[[#This Row],[50D EMA]])/Table2[[#This Row],[50D EMA]]</f>
        <v>-2.2650034644444612E-2</v>
      </c>
      <c r="U528" s="1">
        <f>(Table2[[#This Row],[Close Price]]-Table2[[#This Row],[200D EMA]])/Table2[[#This Row],[200D EMA]]</f>
        <v>-3.544713619692285E-3</v>
      </c>
      <c r="V528">
        <v>0.626163779936312</v>
      </c>
      <c r="W528">
        <v>354.65</v>
      </c>
      <c r="X528">
        <v>364.6</v>
      </c>
      <c r="Y528">
        <v>345.05</v>
      </c>
      <c r="Z528">
        <v>364.6</v>
      </c>
      <c r="AA528">
        <v>345.05</v>
      </c>
      <c r="AB528">
        <v>364.6</v>
      </c>
      <c r="AC528" s="1">
        <f>(Table2[[#This Row],[Close Price]]/Table2[[#This Row],[Day Low]])-1</f>
        <v>5.4983786832090153E-3</v>
      </c>
      <c r="AD528" s="1">
        <f>(Table2[[#This Row],[Day High]]/Table2[[#This Row],[Close Price]])-1</f>
        <v>2.243409983174427E-2</v>
      </c>
      <c r="AE528" s="1">
        <f>(Table2[[#This Row],[Close Price]]/Table2[[#This Row],[Current Week Low]])-1</f>
        <v>3.3473409650775388E-2</v>
      </c>
      <c r="AF528" s="1">
        <f>(Table2[[#This Row],[Current Week High]]/Table2[[#This Row],[Close Price]])-1</f>
        <v>2.243409983174427E-2</v>
      </c>
      <c r="AG528" s="1">
        <f>(Table2[[#This Row],[Close Price]]/Table2[[#This Row],[Current Month Low]])-1</f>
        <v>3.3473409650775388E-2</v>
      </c>
      <c r="AH528" s="1">
        <f>(Table2[[#This Row],[Current Month High]]/Table2[[#This Row],[Close Price]])-1</f>
        <v>2.243409983174427E-2</v>
      </c>
      <c r="AI528">
        <v>26.163768928771699</v>
      </c>
      <c r="AJ528">
        <v>33.084530696025297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-0.03</v>
      </c>
      <c r="AM528" t="s">
        <v>3218</v>
      </c>
      <c r="AN528">
        <v>4.28</v>
      </c>
      <c r="AO528" t="s">
        <v>3219</v>
      </c>
      <c r="AP528">
        <v>-3.5258805577269001E-2</v>
      </c>
      <c r="AQ528">
        <f>(Table2[[#This Row],[Sharpe Ratio]]-AVERAGE(Table2[Sharpe Ratio]))/_xlfn.STDEV.P(Table2[Sharpe Ratio])</f>
        <v>-1.0951872577952324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556</v>
      </c>
      <c r="AT528">
        <f>_xlfn.RANK.AVG(Table2[[#This Row],[6M Return vs Nifty Z-Score]],Table2[6M Return vs Nifty Z-Score])</f>
        <v>253</v>
      </c>
      <c r="AU528">
        <f>_xlfn.RANK.AVG(Table2[[#This Row],[Sharpe Ratio Z-Score]],Table2[Sharpe Ratio Z-Score])</f>
        <v>636</v>
      </c>
      <c r="AV528">
        <f>(Table2[[#This Row],[Rank 1Y]]+Table2[[#This Row],[Rank 6M]]+Table2[[#This Row],[Rank Sharpe]])/3</f>
        <v>481.66666666666669</v>
      </c>
    </row>
    <row r="529" spans="1:48" x14ac:dyDescent="0.3">
      <c r="A529" t="s">
        <v>1544</v>
      </c>
      <c r="B529" t="s">
        <v>1545</v>
      </c>
      <c r="C529" t="s">
        <v>585</v>
      </c>
      <c r="D529" t="s">
        <v>585</v>
      </c>
      <c r="E529">
        <v>6695.2269636999999</v>
      </c>
      <c r="F529">
        <v>338.05</v>
      </c>
      <c r="G529">
        <v>-4.1843774012044701</v>
      </c>
      <c r="H529">
        <f>(Table2[[#This Row],[1Y Return vs Nifty]]-AVERAGE(Table2[1Y Return vs Nifty]))/_xlfn.STDEV.P(Table2[1Y Return vs Nifty])</f>
        <v>-0.45479603513666389</v>
      </c>
      <c r="I529">
        <v>-14.7339619915148</v>
      </c>
      <c r="J529">
        <f>(Table2[[#This Row],[1M Return vs Nifty]]-AVERAGE(Table2[1M Return vs Nifty]))/_xlfn.STDEV.P(Table2[1M Return vs Nifty])</f>
        <v>-1.4753676918030885</v>
      </c>
      <c r="K529">
        <v>-9.1610789858177402</v>
      </c>
      <c r="L529">
        <f>(Table2[[#This Row],[6M Return vs Nifty]]-AVERAGE(Table2[6M Return vs Nifty]))/_xlfn.STDEV.P(Table2[6M Return vs Nifty])</f>
        <v>-0.5793210923941613</v>
      </c>
      <c r="M529">
        <v>3.3898796323611</v>
      </c>
      <c r="N529">
        <f>(Table2[[#This Row],[1W Return vs Nifty]]-AVERAGE(Table2[1W Return vs Nifty]))/_xlfn.STDEV.P(Table2[1W Return vs Nifty])</f>
        <v>8.5483669023322606E-2</v>
      </c>
      <c r="O529">
        <v>340.88</v>
      </c>
      <c r="P529">
        <v>357.74364086236397</v>
      </c>
      <c r="Q529">
        <v>354.76352279111802</v>
      </c>
      <c r="R529">
        <v>51.256689909460299</v>
      </c>
      <c r="S529" s="1">
        <f>(Table2[[#This Row],[Close Price]]-Table2[[#This Row],[20D EMA]])/Table2[[#This Row],[20D EMA]]</f>
        <v>-8.302041774231354E-3</v>
      </c>
      <c r="T529" s="1">
        <f>(Table2[[#This Row],[Close Price]]-Table2[[#This Row],[50D EMA]])/Table2[[#This Row],[50D EMA]]</f>
        <v>-5.5049590301287199E-2</v>
      </c>
      <c r="U529" s="1">
        <f>(Table2[[#This Row],[Close Price]]-Table2[[#This Row],[200D EMA]])/Table2[[#This Row],[200D EMA]]</f>
        <v>-4.7111728566746704E-2</v>
      </c>
      <c r="V529">
        <v>0.84174689321627505</v>
      </c>
      <c r="W529">
        <v>336.5</v>
      </c>
      <c r="X529">
        <v>344.45</v>
      </c>
      <c r="Y529">
        <v>320.10000000000002</v>
      </c>
      <c r="Z529">
        <v>349.5</v>
      </c>
      <c r="AA529">
        <v>320.10000000000002</v>
      </c>
      <c r="AB529">
        <v>349.5</v>
      </c>
      <c r="AC529" s="1">
        <f>(Table2[[#This Row],[Close Price]]/Table2[[#This Row],[Day Low]])-1</f>
        <v>4.6062407132243521E-3</v>
      </c>
      <c r="AD529" s="1">
        <f>(Table2[[#This Row],[Day High]]/Table2[[#This Row],[Close Price]])-1</f>
        <v>1.8932110634521493E-2</v>
      </c>
      <c r="AE529" s="1">
        <f>(Table2[[#This Row],[Close Price]]/Table2[[#This Row],[Current Week Low]])-1</f>
        <v>5.6076226179318844E-2</v>
      </c>
      <c r="AF529" s="1">
        <f>(Table2[[#This Row],[Current Week High]]/Table2[[#This Row],[Close Price]])-1</f>
        <v>3.3870729182073678E-2</v>
      </c>
      <c r="AG529" s="1">
        <f>(Table2[[#This Row],[Close Price]]/Table2[[#This Row],[Current Month Low]])-1</f>
        <v>5.6076226179318844E-2</v>
      </c>
      <c r="AH529" s="1">
        <f>(Table2[[#This Row],[Current Month High]]/Table2[[#This Row],[Close Price]])-1</f>
        <v>3.3870729182073678E-2</v>
      </c>
      <c r="AI529">
        <v>33.308682147611201</v>
      </c>
      <c r="AJ529">
        <v>32.3350949305147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-0.11</v>
      </c>
      <c r="AM529" t="s">
        <v>3218</v>
      </c>
      <c r="AN529">
        <v>-0.62</v>
      </c>
      <c r="AO529" t="s">
        <v>3218</v>
      </c>
      <c r="AP529">
        <v>2.5640636845053001E-2</v>
      </c>
      <c r="AQ529">
        <f>(Table2[[#This Row],[Sharpe Ratio]]-AVERAGE(Table2[Sharpe Ratio]))/_xlfn.STDEV.P(Table2[Sharpe Ratio])</f>
        <v>-0.38831533478970587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472</v>
      </c>
      <c r="AT529">
        <f>_xlfn.RANK.AVG(Table2[[#This Row],[6M Return vs Nifty Z-Score]],Table2[6M Return vs Nifty Z-Score])</f>
        <v>535</v>
      </c>
      <c r="AU529">
        <f>_xlfn.RANK.AVG(Table2[[#This Row],[Sharpe Ratio Z-Score]],Table2[Sharpe Ratio Z-Score])</f>
        <v>439</v>
      </c>
      <c r="AV529">
        <f>(Table2[[#This Row],[Rank 1Y]]+Table2[[#This Row],[Rank 6M]]+Table2[[#This Row],[Rank Sharpe]])/3</f>
        <v>482</v>
      </c>
    </row>
    <row r="530" spans="1:48" x14ac:dyDescent="0.3">
      <c r="A530" t="s">
        <v>140</v>
      </c>
      <c r="B530" t="s">
        <v>141</v>
      </c>
      <c r="C530" t="s">
        <v>3171</v>
      </c>
      <c r="D530" t="s">
        <v>18</v>
      </c>
      <c r="E530">
        <v>197499.64002463699</v>
      </c>
      <c r="F530">
        <v>139.86000000000001</v>
      </c>
      <c r="G530">
        <v>2.0953457826820299</v>
      </c>
      <c r="H530">
        <f>(Table2[[#This Row],[1Y Return vs Nifty]]-AVERAGE(Table2[1Y Return vs Nifty]))/_xlfn.STDEV.P(Table2[1Y Return vs Nifty])</f>
        <v>-0.33218949113223029</v>
      </c>
      <c r="I530">
        <v>-4.6462228135064203</v>
      </c>
      <c r="J530">
        <f>(Table2[[#This Row],[1M Return vs Nifty]]-AVERAGE(Table2[1M Return vs Nifty]))/_xlfn.STDEV.P(Table2[1M Return vs Nifty])</f>
        <v>-0.38842602260313858</v>
      </c>
      <c r="K530">
        <v>-21.278373863489399</v>
      </c>
      <c r="L530">
        <f>(Table2[[#This Row],[6M Return vs Nifty]]-AVERAGE(Table2[6M Return vs Nifty]))/_xlfn.STDEV.P(Table2[6M Return vs Nifty])</f>
        <v>-0.93801675821544628</v>
      </c>
      <c r="M530">
        <v>5.2536222651808899E-2</v>
      </c>
      <c r="N530">
        <f>(Table2[[#This Row],[1W Return vs Nifty]]-AVERAGE(Table2[1W Return vs Nifty]))/_xlfn.STDEV.P(Table2[1W Return vs Nifty])</f>
        <v>-0.58764287728208586</v>
      </c>
      <c r="O530">
        <v>139.74</v>
      </c>
      <c r="P530">
        <v>148.515656948886</v>
      </c>
      <c r="Q530">
        <v>154.25685309907399</v>
      </c>
      <c r="R530">
        <v>57.572640240797199</v>
      </c>
      <c r="S530" s="1">
        <f>(Table2[[#This Row],[Close Price]]-Table2[[#This Row],[20D EMA]])/Table2[[#This Row],[20D EMA]]</f>
        <v>8.5873765564623255E-4</v>
      </c>
      <c r="T530" s="1">
        <f>(Table2[[#This Row],[Close Price]]-Table2[[#This Row],[50D EMA]])/Table2[[#This Row],[50D EMA]]</f>
        <v>-5.8281107370820644E-2</v>
      </c>
      <c r="U530" s="1">
        <f>(Table2[[#This Row],[Close Price]]-Table2[[#This Row],[200D EMA]])/Table2[[#This Row],[200D EMA]]</f>
        <v>-9.3330395440048064E-2</v>
      </c>
      <c r="V530">
        <v>0.82280916952772198</v>
      </c>
      <c r="W530">
        <v>139.15</v>
      </c>
      <c r="X530">
        <v>141.1</v>
      </c>
      <c r="Y530">
        <v>136.88</v>
      </c>
      <c r="Z530">
        <v>141.1</v>
      </c>
      <c r="AA530">
        <v>136.88</v>
      </c>
      <c r="AB530">
        <v>141.1</v>
      </c>
      <c r="AC530" s="1">
        <f>(Table2[[#This Row],[Close Price]]/Table2[[#This Row],[Day Low]])-1</f>
        <v>5.1024074739489667E-3</v>
      </c>
      <c r="AD530" s="1">
        <f>(Table2[[#This Row],[Day High]]/Table2[[#This Row],[Close Price]])-1</f>
        <v>8.8660088660086345E-3</v>
      </c>
      <c r="AE530" s="1">
        <f>(Table2[[#This Row],[Close Price]]/Table2[[#This Row],[Current Week Low]])-1</f>
        <v>2.1770894213910097E-2</v>
      </c>
      <c r="AF530" s="1">
        <f>(Table2[[#This Row],[Current Week High]]/Table2[[#This Row],[Close Price]])-1</f>
        <v>8.8660088660086345E-3</v>
      </c>
      <c r="AG530" s="1">
        <f>(Table2[[#This Row],[Close Price]]/Table2[[#This Row],[Current Month Low]])-1</f>
        <v>2.1770894213910097E-2</v>
      </c>
      <c r="AH530" s="1">
        <f>(Table2[[#This Row],[Current Month High]]/Table2[[#This Row],[Close Price]])-1</f>
        <v>8.8660088660086345E-3</v>
      </c>
      <c r="AI530">
        <v>40.712140712140702</v>
      </c>
      <c r="AJ530">
        <v>23.660477453580899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</v>
      </c>
      <c r="AM530" t="s">
        <v>3218</v>
      </c>
      <c r="AN530">
        <v>3.78</v>
      </c>
      <c r="AO530" t="s">
        <v>3219</v>
      </c>
      <c r="AP530">
        <v>6.0858133701403E-2</v>
      </c>
      <c r="AQ530">
        <f>(Table2[[#This Row],[Sharpe Ratio]]-AVERAGE(Table2[Sharpe Ratio]))/_xlfn.STDEV.P(Table2[Sharpe Ratio])</f>
        <v>2.0461145521130184E-2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430</v>
      </c>
      <c r="AT530">
        <f>_xlfn.RANK.AVG(Table2[[#This Row],[6M Return vs Nifty Z-Score]],Table2[6M Return vs Nifty Z-Score])</f>
        <v>672</v>
      </c>
      <c r="AU530">
        <f>_xlfn.RANK.AVG(Table2[[#This Row],[Sharpe Ratio Z-Score]],Table2[Sharpe Ratio Z-Score])</f>
        <v>345</v>
      </c>
      <c r="AV530">
        <f>(Table2[[#This Row],[Rank 1Y]]+Table2[[#This Row],[Rank 6M]]+Table2[[#This Row],[Rank Sharpe]])/3</f>
        <v>482.33333333333331</v>
      </c>
    </row>
    <row r="531" spans="1:48" x14ac:dyDescent="0.3">
      <c r="A531" t="s">
        <v>1497</v>
      </c>
      <c r="B531" t="s">
        <v>1498</v>
      </c>
      <c r="C531" t="s">
        <v>3175</v>
      </c>
      <c r="D531" t="s">
        <v>372</v>
      </c>
      <c r="E531">
        <v>7111.6089444399904</v>
      </c>
      <c r="F531">
        <v>310.7</v>
      </c>
      <c r="G531">
        <v>-28.1036735362682</v>
      </c>
      <c r="H531">
        <f>(Table2[[#This Row],[1Y Return vs Nifty]]-AVERAGE(Table2[1Y Return vs Nifty]))/_xlfn.STDEV.P(Table2[1Y Return vs Nifty])</f>
        <v>-0.92180105243804022</v>
      </c>
      <c r="I531">
        <v>4.6821081199866903</v>
      </c>
      <c r="J531">
        <f>(Table2[[#This Row],[1M Return vs Nifty]]-AVERAGE(Table2[1M Return vs Nifty]))/_xlfn.STDEV.P(Table2[1M Return vs Nifty])</f>
        <v>0.61669032872012586</v>
      </c>
      <c r="K531">
        <v>6.9664674416974703</v>
      </c>
      <c r="L531">
        <f>(Table2[[#This Row],[6M Return vs Nifty]]-AVERAGE(Table2[6M Return vs Nifty]))/_xlfn.STDEV.P(Table2[6M Return vs Nifty])</f>
        <v>-0.10191412472673593</v>
      </c>
      <c r="M531">
        <v>2.5528266465375302</v>
      </c>
      <c r="N531">
        <f>(Table2[[#This Row],[1W Return vs Nifty]]-AVERAGE(Table2[1W Return vs Nifty]))/_xlfn.STDEV.P(Table2[1W Return vs Nifty])</f>
        <v>-8.3346000642326182E-2</v>
      </c>
      <c r="O531">
        <v>296.86</v>
      </c>
      <c r="P531">
        <v>292.99482067699802</v>
      </c>
      <c r="Q531">
        <v>305.12430722650998</v>
      </c>
      <c r="R531">
        <v>70.299748068998596</v>
      </c>
      <c r="S531" s="1">
        <f>(Table2[[#This Row],[Close Price]]-Table2[[#This Row],[20D EMA]])/Table2[[#This Row],[20D EMA]]</f>
        <v>4.66213029710974E-2</v>
      </c>
      <c r="T531" s="1">
        <f>(Table2[[#This Row],[Close Price]]-Table2[[#This Row],[50D EMA]])/Table2[[#This Row],[50D EMA]]</f>
        <v>6.0428301367553637E-2</v>
      </c>
      <c r="U531" s="1">
        <f>(Table2[[#This Row],[Close Price]]-Table2[[#This Row],[200D EMA]])/Table2[[#This Row],[200D EMA]]</f>
        <v>1.827351227495249E-2</v>
      </c>
      <c r="V531">
        <v>0.97843173732660804</v>
      </c>
      <c r="W531">
        <v>308.5</v>
      </c>
      <c r="X531">
        <v>315</v>
      </c>
      <c r="Y531">
        <v>305.14999999999998</v>
      </c>
      <c r="Z531">
        <v>317</v>
      </c>
      <c r="AA531">
        <v>305.14999999999998</v>
      </c>
      <c r="AB531">
        <v>317</v>
      </c>
      <c r="AC531" s="1">
        <f>(Table2[[#This Row],[Close Price]]/Table2[[#This Row],[Day Low]])-1</f>
        <v>7.1312803889789222E-3</v>
      </c>
      <c r="AD531" s="1">
        <f>(Table2[[#This Row],[Day High]]/Table2[[#This Row],[Close Price]])-1</f>
        <v>1.3839716768587085E-2</v>
      </c>
      <c r="AE531" s="1">
        <f>(Table2[[#This Row],[Close Price]]/Table2[[#This Row],[Current Week Low]])-1</f>
        <v>1.8187776503359121E-2</v>
      </c>
      <c r="AF531" s="1">
        <f>(Table2[[#This Row],[Current Week High]]/Table2[[#This Row],[Close Price]])-1</f>
        <v>2.0276794335371884E-2</v>
      </c>
      <c r="AG531" s="1">
        <f>(Table2[[#This Row],[Close Price]]/Table2[[#This Row],[Current Month Low]])-1</f>
        <v>1.8187776503359121E-2</v>
      </c>
      <c r="AH531" s="1">
        <f>(Table2[[#This Row],[Current Month High]]/Table2[[#This Row],[Close Price]])-1</f>
        <v>2.0276794335371884E-2</v>
      </c>
      <c r="AI531">
        <v>24.299967814612099</v>
      </c>
      <c r="AJ531">
        <v>20.356381948479498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0.16</v>
      </c>
      <c r="AM531" t="s">
        <v>3219</v>
      </c>
      <c r="AN531">
        <v>12.63</v>
      </c>
      <c r="AO531" t="s">
        <v>3219</v>
      </c>
      <c r="AP531">
        <v>9.9110066598169996E-3</v>
      </c>
      <c r="AQ531">
        <f>(Table2[[#This Row],[Sharpe Ratio]]-AVERAGE(Table2[Sharpe Ratio]))/_xlfn.STDEV.P(Table2[Sharpe Ratio])</f>
        <v>-0.57089227630088246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638</v>
      </c>
      <c r="AT531">
        <f>_xlfn.RANK.AVG(Table2[[#This Row],[6M Return vs Nifty Z-Score]],Table2[6M Return vs Nifty Z-Score])</f>
        <v>320</v>
      </c>
      <c r="AU531">
        <f>_xlfn.RANK.AVG(Table2[[#This Row],[Sharpe Ratio Z-Score]],Table2[Sharpe Ratio Z-Score])</f>
        <v>492</v>
      </c>
      <c r="AV531">
        <f>(Table2[[#This Row],[Rank 1Y]]+Table2[[#This Row],[Rank 6M]]+Table2[[#This Row],[Rank Sharpe]])/3</f>
        <v>483.33333333333331</v>
      </c>
    </row>
    <row r="532" spans="1:48" x14ac:dyDescent="0.3">
      <c r="A532" t="s">
        <v>35</v>
      </c>
      <c r="B532" t="s">
        <v>36</v>
      </c>
      <c r="C532" t="s">
        <v>3173</v>
      </c>
      <c r="D532" t="s">
        <v>37</v>
      </c>
      <c r="E532">
        <v>614378.65168663498</v>
      </c>
      <c r="F532">
        <v>971.35</v>
      </c>
      <c r="G532">
        <v>16.599162439168499</v>
      </c>
      <c r="H532">
        <f>(Table2[[#This Row],[1Y Return vs Nifty]]-AVERAGE(Table2[1Y Return vs Nifty]))/_xlfn.STDEV.P(Table2[1Y Return vs Nifty])</f>
        <v>-4.9014137210788206E-2</v>
      </c>
      <c r="I532">
        <v>2.0606410271615201</v>
      </c>
      <c r="J532">
        <f>(Table2[[#This Row],[1M Return vs Nifty]]-AVERAGE(Table2[1M Return vs Nifty]))/_xlfn.STDEV.P(Table2[1M Return vs Nifty])</f>
        <v>0.33423042691775945</v>
      </c>
      <c r="K532">
        <v>-7.1143879078586103</v>
      </c>
      <c r="L532">
        <f>(Table2[[#This Row],[6M Return vs Nifty]]-AVERAGE(Table2[6M Return vs Nifty]))/_xlfn.STDEV.P(Table2[6M Return vs Nifty])</f>
        <v>-0.51873502707591779</v>
      </c>
      <c r="M532">
        <v>6.10163511863158</v>
      </c>
      <c r="N532">
        <f>(Table2[[#This Row],[1W Return vs Nifty]]-AVERAGE(Table2[1W Return vs Nifty]))/_xlfn.STDEV.P(Table2[1W Return vs Nifty])</f>
        <v>0.63243205904740896</v>
      </c>
      <c r="O532">
        <v>936.49</v>
      </c>
      <c r="P532">
        <v>951.11384327341398</v>
      </c>
      <c r="Q532">
        <v>956.52575348118</v>
      </c>
      <c r="R532">
        <v>69.004598651697705</v>
      </c>
      <c r="S532" s="1">
        <f>(Table2[[#This Row],[Close Price]]-Table2[[#This Row],[20D EMA]])/Table2[[#This Row],[20D EMA]]</f>
        <v>3.7224102766714021E-2</v>
      </c>
      <c r="T532" s="1">
        <f>(Table2[[#This Row],[Close Price]]-Table2[[#This Row],[50D EMA]])/Table2[[#This Row],[50D EMA]]</f>
        <v>2.1276271888694208E-2</v>
      </c>
      <c r="U532" s="1">
        <f>(Table2[[#This Row],[Close Price]]-Table2[[#This Row],[200D EMA]])/Table2[[#This Row],[200D EMA]]</f>
        <v>1.5498010863658039E-2</v>
      </c>
      <c r="V532">
        <v>1.4990230044756101</v>
      </c>
      <c r="W532">
        <v>967.6</v>
      </c>
      <c r="X532">
        <v>982</v>
      </c>
      <c r="Y532">
        <v>966.2</v>
      </c>
      <c r="Z532">
        <v>999.95</v>
      </c>
      <c r="AA532">
        <v>966.2</v>
      </c>
      <c r="AB532">
        <v>999.95</v>
      </c>
      <c r="AC532" s="1">
        <f>(Table2[[#This Row],[Close Price]]/Table2[[#This Row],[Day Low]])-1</f>
        <v>3.875568416701114E-3</v>
      </c>
      <c r="AD532" s="1">
        <f>(Table2[[#This Row],[Day High]]/Table2[[#This Row],[Close Price]])-1</f>
        <v>1.0964122098110929E-2</v>
      </c>
      <c r="AE532" s="1">
        <f>(Table2[[#This Row],[Close Price]]/Table2[[#This Row],[Current Week Low]])-1</f>
        <v>5.3301593872903119E-3</v>
      </c>
      <c r="AF532" s="1">
        <f>(Table2[[#This Row],[Current Week High]]/Table2[[#This Row],[Close Price]])-1</f>
        <v>2.9443557934832887E-2</v>
      </c>
      <c r="AG532" s="1">
        <f>(Table2[[#This Row],[Close Price]]/Table2[[#This Row],[Current Month Low]])-1</f>
        <v>5.3301593872903119E-3</v>
      </c>
      <c r="AH532" s="1">
        <f>(Table2[[#This Row],[Current Month High]]/Table2[[#This Row],[Close Price]])-1</f>
        <v>2.9443557934832887E-2</v>
      </c>
      <c r="AI532">
        <v>25.8042929942863</v>
      </c>
      <c r="AJ532">
        <v>42.845588235294102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-0.08</v>
      </c>
      <c r="AM532" t="s">
        <v>3218</v>
      </c>
      <c r="AN532">
        <v>6.9</v>
      </c>
      <c r="AO532" t="s">
        <v>3219</v>
      </c>
      <c r="AP532">
        <v>-2.5878366933424001E-2</v>
      </c>
      <c r="AQ532">
        <f>(Table2[[#This Row],[Sharpe Ratio]]-AVERAGE(Table2[Sharpe Ratio]))/_xlfn.STDEV.P(Table2[Sharpe Ratio])</f>
        <v>-0.98630664347322616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323</v>
      </c>
      <c r="AT532">
        <f>_xlfn.RANK.AVG(Table2[[#This Row],[6M Return vs Nifty Z-Score]],Table2[6M Return vs Nifty Z-Score])</f>
        <v>508</v>
      </c>
      <c r="AU532">
        <f>_xlfn.RANK.AVG(Table2[[#This Row],[Sharpe Ratio Z-Score]],Table2[Sharpe Ratio Z-Score])</f>
        <v>620</v>
      </c>
      <c r="AV532">
        <f>(Table2[[#This Row],[Rank 1Y]]+Table2[[#This Row],[Rank 6M]]+Table2[[#This Row],[Rank Sharpe]])/3</f>
        <v>483.66666666666669</v>
      </c>
    </row>
    <row r="533" spans="1:48" x14ac:dyDescent="0.3">
      <c r="A533" t="s">
        <v>443</v>
      </c>
      <c r="B533" t="s">
        <v>444</v>
      </c>
      <c r="C533" t="s">
        <v>3173</v>
      </c>
      <c r="D533" t="s">
        <v>417</v>
      </c>
      <c r="E533">
        <v>51825.862893199999</v>
      </c>
      <c r="F533">
        <v>198.92</v>
      </c>
      <c r="G533">
        <v>-2.67438871550269</v>
      </c>
      <c r="H533">
        <f>(Table2[[#This Row],[1Y Return vs Nifty]]-AVERAGE(Table2[1Y Return vs Nifty]))/_xlfn.STDEV.P(Table2[1Y Return vs Nifty])</f>
        <v>-0.42531472062351156</v>
      </c>
      <c r="I533">
        <v>-5.2359772108332203</v>
      </c>
      <c r="J533">
        <f>(Table2[[#This Row],[1M Return vs Nifty]]-AVERAGE(Table2[1M Return vs Nifty]))/_xlfn.STDEV.P(Table2[1M Return vs Nifty])</f>
        <v>-0.45197134408070683</v>
      </c>
      <c r="K533">
        <v>-15.286391462637701</v>
      </c>
      <c r="L533">
        <f>(Table2[[#This Row],[6M Return vs Nifty]]-AVERAGE(Table2[6M Return vs Nifty]))/_xlfn.STDEV.P(Table2[6M Return vs Nifty])</f>
        <v>-0.76064234102408146</v>
      </c>
      <c r="M533">
        <v>3.4230947892291801</v>
      </c>
      <c r="N533">
        <f>(Table2[[#This Row],[1W Return vs Nifty]]-AVERAGE(Table2[1W Return vs Nifty]))/_xlfn.STDEV.P(Table2[1W Return vs Nifty])</f>
        <v>9.2183010710053803E-2</v>
      </c>
      <c r="O533">
        <v>196.23</v>
      </c>
      <c r="P533">
        <v>204.79247709082301</v>
      </c>
      <c r="Q533">
        <v>207.51218252800001</v>
      </c>
      <c r="R533">
        <v>64.166340899018095</v>
      </c>
      <c r="S533" s="1">
        <f>(Table2[[#This Row],[Close Price]]-Table2[[#This Row],[20D EMA]])/Table2[[#This Row],[20D EMA]]</f>
        <v>1.3708403404168568E-2</v>
      </c>
      <c r="T533" s="1">
        <f>(Table2[[#This Row],[Close Price]]-Table2[[#This Row],[50D EMA]])/Table2[[#This Row],[50D EMA]]</f>
        <v>-2.8675257871990347E-2</v>
      </c>
      <c r="U533" s="1">
        <f>(Table2[[#This Row],[Close Price]]-Table2[[#This Row],[200D EMA]])/Table2[[#This Row],[200D EMA]]</f>
        <v>-4.140567760083514E-2</v>
      </c>
      <c r="V533">
        <v>0.64096550858155799</v>
      </c>
      <c r="W533">
        <v>197.61</v>
      </c>
      <c r="X533">
        <v>200.95</v>
      </c>
      <c r="Y533">
        <v>191.91</v>
      </c>
      <c r="Z533">
        <v>200.95</v>
      </c>
      <c r="AA533">
        <v>191.91</v>
      </c>
      <c r="AB533">
        <v>200.95</v>
      </c>
      <c r="AC533" s="1">
        <f>(Table2[[#This Row],[Close Price]]/Table2[[#This Row],[Day Low]])-1</f>
        <v>6.6292191690702218E-3</v>
      </c>
      <c r="AD533" s="1">
        <f>(Table2[[#This Row],[Day High]]/Table2[[#This Row],[Close Price]])-1</f>
        <v>1.0205107580937067E-2</v>
      </c>
      <c r="AE533" s="1">
        <f>(Table2[[#This Row],[Close Price]]/Table2[[#This Row],[Current Week Low]])-1</f>
        <v>3.6527538950549721E-2</v>
      </c>
      <c r="AF533" s="1">
        <f>(Table2[[#This Row],[Current Week High]]/Table2[[#This Row],[Close Price]])-1</f>
        <v>1.0205107580937067E-2</v>
      </c>
      <c r="AG533" s="1">
        <f>(Table2[[#This Row],[Close Price]]/Table2[[#This Row],[Current Month Low]])-1</f>
        <v>3.6527538950549721E-2</v>
      </c>
      <c r="AH533" s="1">
        <f>(Table2[[#This Row],[Current Month High]]/Table2[[#This Row],[Close Price]])-1</f>
        <v>1.0205107580937067E-2</v>
      </c>
      <c r="AI533">
        <v>24.120249346470899</v>
      </c>
      <c r="AJ533">
        <v>28.3354838709677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-0.14000000000000001</v>
      </c>
      <c r="AM533" t="s">
        <v>3218</v>
      </c>
      <c r="AN533">
        <v>5.29</v>
      </c>
      <c r="AO533" t="s">
        <v>3219</v>
      </c>
      <c r="AP533">
        <v>4.8365903451135998E-2</v>
      </c>
      <c r="AQ533">
        <f>(Table2[[#This Row],[Sharpe Ratio]]-AVERAGE(Table2[Sharpe Ratio]))/_xlfn.STDEV.P(Table2[Sharpe Ratio])</f>
        <v>-0.12453865198764566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461</v>
      </c>
      <c r="AT533">
        <f>_xlfn.RANK.AVG(Table2[[#This Row],[6M Return vs Nifty Z-Score]],Table2[6M Return vs Nifty Z-Score])</f>
        <v>606</v>
      </c>
      <c r="AU533">
        <f>_xlfn.RANK.AVG(Table2[[#This Row],[Sharpe Ratio Z-Score]],Table2[Sharpe Ratio Z-Score])</f>
        <v>388</v>
      </c>
      <c r="AV533">
        <f>(Table2[[#This Row],[Rank 1Y]]+Table2[[#This Row],[Rank 6M]]+Table2[[#This Row],[Rank Sharpe]])/3</f>
        <v>485</v>
      </c>
    </row>
    <row r="534" spans="1:48" x14ac:dyDescent="0.3">
      <c r="A534" t="s">
        <v>1231</v>
      </c>
      <c r="B534" t="s">
        <v>1232</v>
      </c>
      <c r="C534" t="s">
        <v>3182</v>
      </c>
      <c r="D534" t="s">
        <v>825</v>
      </c>
      <c r="E534">
        <v>9953.9412936999997</v>
      </c>
      <c r="F534">
        <v>7718.6</v>
      </c>
      <c r="G534">
        <v>-27.259641438640202</v>
      </c>
      <c r="H534">
        <f>(Table2[[#This Row],[1Y Return vs Nifty]]-AVERAGE(Table2[1Y Return vs Nifty]))/_xlfn.STDEV.P(Table2[1Y Return vs Nifty])</f>
        <v>-0.90532200463788925</v>
      </c>
      <c r="I534">
        <v>5.1556544854619197</v>
      </c>
      <c r="J534">
        <f>(Table2[[#This Row],[1M Return vs Nifty]]-AVERAGE(Table2[1M Return vs Nifty]))/_xlfn.STDEV.P(Table2[1M Return vs Nifty])</f>
        <v>0.66771437562008107</v>
      </c>
      <c r="K534">
        <v>-1.38629196840465</v>
      </c>
      <c r="L534">
        <f>(Table2[[#This Row],[6M Return vs Nifty]]-AVERAGE(Table2[6M Return vs Nifty]))/_xlfn.STDEV.P(Table2[6M Return vs Nifty])</f>
        <v>-0.34917216608813295</v>
      </c>
      <c r="M534">
        <v>7.2469983203995296</v>
      </c>
      <c r="N534">
        <f>(Table2[[#This Row],[1W Return vs Nifty]]-AVERAGE(Table2[1W Return vs Nifty]))/_xlfn.STDEV.P(Table2[1W Return vs Nifty])</f>
        <v>0.8634464563157207</v>
      </c>
      <c r="O534">
        <v>7328.88</v>
      </c>
      <c r="P534">
        <v>7594.0557977930102</v>
      </c>
      <c r="Q534">
        <v>7969.6754400171103</v>
      </c>
      <c r="R534">
        <v>69.955581549378394</v>
      </c>
      <c r="S534" s="1">
        <f>(Table2[[#This Row],[Close Price]]-Table2[[#This Row],[20D EMA]])/Table2[[#This Row],[20D EMA]]</f>
        <v>5.3175928654855889E-2</v>
      </c>
      <c r="T534" s="1">
        <f>(Table2[[#This Row],[Close Price]]-Table2[[#This Row],[50D EMA]])/Table2[[#This Row],[50D EMA]]</f>
        <v>1.6400222163654006E-2</v>
      </c>
      <c r="U534" s="1">
        <f>(Table2[[#This Row],[Close Price]]-Table2[[#This Row],[200D EMA]])/Table2[[#This Row],[200D EMA]]</f>
        <v>-3.1503847541446542E-2</v>
      </c>
      <c r="V534">
        <v>1.2168787630911899</v>
      </c>
      <c r="W534">
        <v>7678</v>
      </c>
      <c r="X534">
        <v>7884.95</v>
      </c>
      <c r="Y534">
        <v>7313.2</v>
      </c>
      <c r="Z534">
        <v>7896.75</v>
      </c>
      <c r="AA534">
        <v>7313.2</v>
      </c>
      <c r="AB534">
        <v>7896.75</v>
      </c>
      <c r="AC534" s="1">
        <f>(Table2[[#This Row],[Close Price]]/Table2[[#This Row],[Day Low]])-1</f>
        <v>5.287835373795291E-3</v>
      </c>
      <c r="AD534" s="1">
        <f>(Table2[[#This Row],[Day High]]/Table2[[#This Row],[Close Price]])-1</f>
        <v>2.1551835825149634E-2</v>
      </c>
      <c r="AE534" s="1">
        <f>(Table2[[#This Row],[Close Price]]/Table2[[#This Row],[Current Week Low]])-1</f>
        <v>5.5434009735820133E-2</v>
      </c>
      <c r="AF534" s="1">
        <f>(Table2[[#This Row],[Current Week High]]/Table2[[#This Row],[Close Price]])-1</f>
        <v>2.3080610473401819E-2</v>
      </c>
      <c r="AG534" s="1">
        <f>(Table2[[#This Row],[Close Price]]/Table2[[#This Row],[Current Month Low]])-1</f>
        <v>5.5434009735820133E-2</v>
      </c>
      <c r="AH534" s="1">
        <f>(Table2[[#This Row],[Current Month High]]/Table2[[#This Row],[Close Price]])-1</f>
        <v>2.3080610473401819E-2</v>
      </c>
      <c r="AI534">
        <v>39.791542507708598</v>
      </c>
      <c r="AJ534">
        <v>17.104624347615001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-0.04</v>
      </c>
      <c r="AM534" t="s">
        <v>3218</v>
      </c>
      <c r="AN534">
        <v>10.119999999999999</v>
      </c>
      <c r="AO534" t="s">
        <v>3219</v>
      </c>
      <c r="AP534">
        <v>3.8181726866955E-2</v>
      </c>
      <c r="AQ534">
        <f>(Table2[[#This Row],[Sharpe Ratio]]-AVERAGE(Table2[Sharpe Ratio]))/_xlfn.STDEV.P(Table2[Sharpe Ratio])</f>
        <v>-0.24274841220786728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630</v>
      </c>
      <c r="AT534">
        <f>_xlfn.RANK.AVG(Table2[[#This Row],[6M Return vs Nifty Z-Score]],Table2[6M Return vs Nifty Z-Score])</f>
        <v>420</v>
      </c>
      <c r="AU534">
        <f>_xlfn.RANK.AVG(Table2[[#This Row],[Sharpe Ratio Z-Score]],Table2[Sharpe Ratio Z-Score])</f>
        <v>412</v>
      </c>
      <c r="AV534">
        <f>(Table2[[#This Row],[Rank 1Y]]+Table2[[#This Row],[Rank 6M]]+Table2[[#This Row],[Rank Sharpe]])/3</f>
        <v>487.33333333333331</v>
      </c>
    </row>
    <row r="535" spans="1:48" x14ac:dyDescent="0.3">
      <c r="A535" t="s">
        <v>1091</v>
      </c>
      <c r="B535" t="s">
        <v>1092</v>
      </c>
      <c r="C535" t="s">
        <v>3176</v>
      </c>
      <c r="D535" t="s">
        <v>306</v>
      </c>
      <c r="E535">
        <v>12078.66096668</v>
      </c>
      <c r="F535">
        <v>517.29999999999995</v>
      </c>
      <c r="G535">
        <v>21.047889673974598</v>
      </c>
      <c r="H535">
        <f>(Table2[[#This Row],[1Y Return vs Nifty]]-AVERAGE(Table2[1Y Return vs Nifty]))/_xlfn.STDEV.P(Table2[1Y Return vs Nifty])</f>
        <v>3.7843683668571514E-2</v>
      </c>
      <c r="I535">
        <v>-16.6346858274228</v>
      </c>
      <c r="J535">
        <f>(Table2[[#This Row],[1M Return vs Nifty]]-AVERAGE(Table2[1M Return vs Nifty]))/_xlfn.STDEV.P(Table2[1M Return vs Nifty])</f>
        <v>-1.6801683812770858</v>
      </c>
      <c r="K535">
        <v>-37.9079239025642</v>
      </c>
      <c r="L535">
        <f>(Table2[[#This Row],[6M Return vs Nifty]]-AVERAGE(Table2[6M Return vs Nifty]))/_xlfn.STDEV.P(Table2[6M Return vs Nifty])</f>
        <v>-1.4302840161960886</v>
      </c>
      <c r="M535">
        <v>5.4199035101758399</v>
      </c>
      <c r="N535">
        <f>(Table2[[#This Row],[1W Return vs Nifty]]-AVERAGE(Table2[1W Return vs Nifty]))/_xlfn.STDEV.P(Table2[1W Return vs Nifty])</f>
        <v>0.49492998426181883</v>
      </c>
      <c r="O535">
        <v>512.33000000000004</v>
      </c>
      <c r="P535">
        <v>556.26411119777197</v>
      </c>
      <c r="Q535">
        <v>587.64674021226301</v>
      </c>
      <c r="R535">
        <v>60.400147474085202</v>
      </c>
      <c r="S535" s="1">
        <f>(Table2[[#This Row],[Close Price]]-Table2[[#This Row],[20D EMA]])/Table2[[#This Row],[20D EMA]]</f>
        <v>9.7007787949171687E-3</v>
      </c>
      <c r="T535" s="1">
        <f>(Table2[[#This Row],[Close Price]]-Table2[[#This Row],[50D EMA]])/Table2[[#This Row],[50D EMA]]</f>
        <v>-7.0046063395808156E-2</v>
      </c>
      <c r="U535" s="1">
        <f>(Table2[[#This Row],[Close Price]]-Table2[[#This Row],[200D EMA]])/Table2[[#This Row],[200D EMA]]</f>
        <v>-0.11970923243248693</v>
      </c>
      <c r="V535">
        <v>0.52287128498893598</v>
      </c>
      <c r="W535">
        <v>500.7</v>
      </c>
      <c r="X535">
        <v>519.70000000000005</v>
      </c>
      <c r="Y535">
        <v>480.6</v>
      </c>
      <c r="Z535">
        <v>519.70000000000005</v>
      </c>
      <c r="AA535">
        <v>480.6</v>
      </c>
      <c r="AB535">
        <v>519.70000000000005</v>
      </c>
      <c r="AC535" s="1">
        <f>(Table2[[#This Row],[Close Price]]/Table2[[#This Row],[Day Low]])-1</f>
        <v>3.3153584981026496E-2</v>
      </c>
      <c r="AD535" s="1">
        <f>(Table2[[#This Row],[Day High]]/Table2[[#This Row],[Close Price]])-1</f>
        <v>4.6394741929249861E-3</v>
      </c>
      <c r="AE535" s="1">
        <f>(Table2[[#This Row],[Close Price]]/Table2[[#This Row],[Current Week Low]])-1</f>
        <v>7.6362879733666178E-2</v>
      </c>
      <c r="AF535" s="1">
        <f>(Table2[[#This Row],[Current Week High]]/Table2[[#This Row],[Close Price]])-1</f>
        <v>4.6394741929249861E-3</v>
      </c>
      <c r="AG535" s="1">
        <f>(Table2[[#This Row],[Close Price]]/Table2[[#This Row],[Current Month Low]])-1</f>
        <v>7.6362879733666178E-2</v>
      </c>
      <c r="AH535" s="1">
        <f>(Table2[[#This Row],[Current Month High]]/Table2[[#This Row],[Close Price]])-1</f>
        <v>4.6394741929249861E-3</v>
      </c>
      <c r="AI535">
        <v>60.0618596559056</v>
      </c>
      <c r="AJ535">
        <v>44.416527079843597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-0.27</v>
      </c>
      <c r="AM535" t="s">
        <v>3218</v>
      </c>
      <c r="AN535">
        <v>5.43</v>
      </c>
      <c r="AO535" t="s">
        <v>3219</v>
      </c>
      <c r="AP535">
        <v>2.5132030052942001E-2</v>
      </c>
      <c r="AQ535">
        <f>(Table2[[#This Row],[Sharpe Ratio]]-AVERAGE(Table2[Sharpe Ratio]))/_xlfn.STDEV.P(Table2[Sharpe Ratio])</f>
        <v>-0.39421883483655362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294</v>
      </c>
      <c r="AT535">
        <f>_xlfn.RANK.AVG(Table2[[#This Row],[6M Return vs Nifty Z-Score]],Table2[6M Return vs Nifty Z-Score])</f>
        <v>726</v>
      </c>
      <c r="AU535">
        <f>_xlfn.RANK.AVG(Table2[[#This Row],[Sharpe Ratio Z-Score]],Table2[Sharpe Ratio Z-Score])</f>
        <v>444</v>
      </c>
      <c r="AV535">
        <f>(Table2[[#This Row],[Rank 1Y]]+Table2[[#This Row],[Rank 6M]]+Table2[[#This Row],[Rank Sharpe]])/3</f>
        <v>488</v>
      </c>
    </row>
    <row r="536" spans="1:48" x14ac:dyDescent="0.3">
      <c r="A536" t="s">
        <v>899</v>
      </c>
      <c r="B536" t="s">
        <v>900</v>
      </c>
      <c r="C536" t="s">
        <v>3173</v>
      </c>
      <c r="D536" t="s">
        <v>54</v>
      </c>
      <c r="E536">
        <v>17077.082360371998</v>
      </c>
      <c r="F536">
        <v>207.01</v>
      </c>
      <c r="G536">
        <v>-7.7825566032743199</v>
      </c>
      <c r="H536">
        <f>(Table2[[#This Row],[1Y Return vs Nifty]]-AVERAGE(Table2[1Y Return vs Nifty]))/_xlfn.STDEV.P(Table2[1Y Return vs Nifty])</f>
        <v>-0.52504758982404454</v>
      </c>
      <c r="I536">
        <v>0.89038344672204195</v>
      </c>
      <c r="J536">
        <f>(Table2[[#This Row],[1M Return vs Nifty]]-AVERAGE(Table2[1M Return vs Nifty]))/_xlfn.STDEV.P(Table2[1M Return vs Nifty])</f>
        <v>0.20813659108090626</v>
      </c>
      <c r="K536">
        <v>-13.061887301281001</v>
      </c>
      <c r="L536">
        <f>(Table2[[#This Row],[6M Return vs Nifty]]-AVERAGE(Table2[6M Return vs Nifty]))/_xlfn.STDEV.P(Table2[6M Return vs Nifty])</f>
        <v>-0.69479266010640606</v>
      </c>
      <c r="M536">
        <v>-0.57679757181178404</v>
      </c>
      <c r="N536">
        <f>(Table2[[#This Row],[1W Return vs Nifty]]-AVERAGE(Table2[1W Return vs Nifty]))/_xlfn.STDEV.P(Table2[1W Return vs Nifty])</f>
        <v>-0.71457655821768273</v>
      </c>
      <c r="O536">
        <v>202.48</v>
      </c>
      <c r="P536">
        <v>202.31541570073099</v>
      </c>
      <c r="Q536">
        <v>207.37308018000701</v>
      </c>
      <c r="R536">
        <v>58.412278642786298</v>
      </c>
      <c r="S536" s="1">
        <f>(Table2[[#This Row],[Close Price]]-Table2[[#This Row],[20D EMA]])/Table2[[#This Row],[20D EMA]]</f>
        <v>2.2372580007902022E-2</v>
      </c>
      <c r="T536" s="1">
        <f>(Table2[[#This Row],[Close Price]]-Table2[[#This Row],[50D EMA]])/Table2[[#This Row],[50D EMA]]</f>
        <v>2.3204283682531236E-2</v>
      </c>
      <c r="U536" s="1">
        <f>(Table2[[#This Row],[Close Price]]-Table2[[#This Row],[200D EMA]])/Table2[[#This Row],[200D EMA]]</f>
        <v>-1.750854931082912E-3</v>
      </c>
      <c r="V536">
        <v>1.1234528350702</v>
      </c>
      <c r="W536">
        <v>206.29</v>
      </c>
      <c r="X536">
        <v>210.64</v>
      </c>
      <c r="Y536">
        <v>206.21</v>
      </c>
      <c r="Z536">
        <v>212.3</v>
      </c>
      <c r="AA536">
        <v>206.21</v>
      </c>
      <c r="AB536">
        <v>212.3</v>
      </c>
      <c r="AC536" s="1">
        <f>(Table2[[#This Row],[Close Price]]/Table2[[#This Row],[Day Low]])-1</f>
        <v>3.4902321973919737E-3</v>
      </c>
      <c r="AD536" s="1">
        <f>(Table2[[#This Row],[Day High]]/Table2[[#This Row],[Close Price]])-1</f>
        <v>1.7535384764020945E-2</v>
      </c>
      <c r="AE536" s="1">
        <f>(Table2[[#This Row],[Close Price]]/Table2[[#This Row],[Current Week Low]])-1</f>
        <v>3.8795402744773444E-3</v>
      </c>
      <c r="AF536" s="1">
        <f>(Table2[[#This Row],[Current Week High]]/Table2[[#This Row],[Close Price]])-1</f>
        <v>2.5554321047292605E-2</v>
      </c>
      <c r="AG536" s="1">
        <f>(Table2[[#This Row],[Close Price]]/Table2[[#This Row],[Current Month Low]])-1</f>
        <v>3.8795402744773444E-3</v>
      </c>
      <c r="AH536" s="1">
        <f>(Table2[[#This Row],[Current Month High]]/Table2[[#This Row],[Close Price]])-1</f>
        <v>2.5554321047292605E-2</v>
      </c>
      <c r="AI536">
        <v>39.727549393749001</v>
      </c>
      <c r="AJ536">
        <v>16.304286757682998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-0.06</v>
      </c>
      <c r="AM536" t="s">
        <v>3218</v>
      </c>
      <c r="AN536">
        <v>8.11</v>
      </c>
      <c r="AO536" t="s">
        <v>3219</v>
      </c>
      <c r="AP536">
        <v>4.9405151120124002E-2</v>
      </c>
      <c r="AQ536">
        <f>(Table2[[#This Row],[Sharpe Ratio]]-AVERAGE(Table2[Sharpe Ratio]))/_xlfn.STDEV.P(Table2[Sharpe Ratio])</f>
        <v>-0.11247589789603683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499</v>
      </c>
      <c r="AT536">
        <f>_xlfn.RANK.AVG(Table2[[#This Row],[6M Return vs Nifty Z-Score]],Table2[6M Return vs Nifty Z-Score])</f>
        <v>583</v>
      </c>
      <c r="AU536">
        <f>_xlfn.RANK.AVG(Table2[[#This Row],[Sharpe Ratio Z-Score]],Table2[Sharpe Ratio Z-Score])</f>
        <v>384</v>
      </c>
      <c r="AV536">
        <f>(Table2[[#This Row],[Rank 1Y]]+Table2[[#This Row],[Rank 6M]]+Table2[[#This Row],[Rank Sharpe]])/3</f>
        <v>488.66666666666669</v>
      </c>
    </row>
    <row r="537" spans="1:48" x14ac:dyDescent="0.3">
      <c r="A537" t="s">
        <v>1495</v>
      </c>
      <c r="B537" t="s">
        <v>1496</v>
      </c>
      <c r="C537" t="s">
        <v>3181</v>
      </c>
      <c r="D537" t="s">
        <v>149</v>
      </c>
      <c r="E537">
        <v>7117.0465999999997</v>
      </c>
      <c r="F537">
        <v>379.9</v>
      </c>
      <c r="G537">
        <v>-21.470089894665598</v>
      </c>
      <c r="H537">
        <f>(Table2[[#This Row],[1Y Return vs Nifty]]-AVERAGE(Table2[1Y Return vs Nifty]))/_xlfn.STDEV.P(Table2[1Y Return vs Nifty])</f>
        <v>-0.79228566762805586</v>
      </c>
      <c r="I537">
        <v>6.32665311747287</v>
      </c>
      <c r="J537">
        <f>(Table2[[#This Row],[1M Return vs Nifty]]-AVERAGE(Table2[1M Return vs Nifty]))/_xlfn.STDEV.P(Table2[1M Return vs Nifty])</f>
        <v>0.79388805886554037</v>
      </c>
      <c r="K537">
        <v>-13.0118512730956</v>
      </c>
      <c r="L537">
        <f>(Table2[[#This Row],[6M Return vs Nifty]]-AVERAGE(Table2[6M Return vs Nifty]))/_xlfn.STDEV.P(Table2[6M Return vs Nifty])</f>
        <v>-0.69331149565293659</v>
      </c>
      <c r="M537">
        <v>12.9189618537316</v>
      </c>
      <c r="N537">
        <f>(Table2[[#This Row],[1W Return vs Nifty]]-AVERAGE(Table2[1W Return vs Nifty]))/_xlfn.STDEV.P(Table2[1W Return vs Nifty])</f>
        <v>2.0074549550679102</v>
      </c>
      <c r="O537">
        <v>340.3</v>
      </c>
      <c r="P537">
        <v>353.75286441765797</v>
      </c>
      <c r="Q537">
        <v>392.57424134732503</v>
      </c>
      <c r="R537">
        <v>84.791468959513594</v>
      </c>
      <c r="S537" s="1">
        <f>(Table2[[#This Row],[Close Price]]-Table2[[#This Row],[20D EMA]])/Table2[[#This Row],[20D EMA]]</f>
        <v>0.11636791066705837</v>
      </c>
      <c r="T537" s="1">
        <f>(Table2[[#This Row],[Close Price]]-Table2[[#This Row],[50D EMA]])/Table2[[#This Row],[50D EMA]]</f>
        <v>7.3913565690513855E-2</v>
      </c>
      <c r="U537" s="1">
        <f>(Table2[[#This Row],[Close Price]]-Table2[[#This Row],[200D EMA]])/Table2[[#This Row],[200D EMA]]</f>
        <v>-3.2284954060731862E-2</v>
      </c>
      <c r="V537">
        <v>1.5726639702837999</v>
      </c>
      <c r="W537">
        <v>375.65</v>
      </c>
      <c r="X537">
        <v>392.5</v>
      </c>
      <c r="Y537">
        <v>342.45</v>
      </c>
      <c r="Z537">
        <v>392.5</v>
      </c>
      <c r="AA537">
        <v>342.45</v>
      </c>
      <c r="AB537">
        <v>392.5</v>
      </c>
      <c r="AC537" s="1">
        <f>(Table2[[#This Row],[Close Price]]/Table2[[#This Row],[Day Low]])-1</f>
        <v>1.1313722880340826E-2</v>
      </c>
      <c r="AD537" s="1">
        <f>(Table2[[#This Row],[Day High]]/Table2[[#This Row],[Close Price]])-1</f>
        <v>3.3166622795472556E-2</v>
      </c>
      <c r="AE537" s="1">
        <f>(Table2[[#This Row],[Close Price]]/Table2[[#This Row],[Current Week Low]])-1</f>
        <v>0.10935903051540374</v>
      </c>
      <c r="AF537" s="1">
        <f>(Table2[[#This Row],[Current Week High]]/Table2[[#This Row],[Close Price]])-1</f>
        <v>3.3166622795472556E-2</v>
      </c>
      <c r="AG537" s="1">
        <f>(Table2[[#This Row],[Close Price]]/Table2[[#This Row],[Current Month Low]])-1</f>
        <v>0.10935903051540374</v>
      </c>
      <c r="AH537" s="1">
        <f>(Table2[[#This Row],[Current Month High]]/Table2[[#This Row],[Close Price]])-1</f>
        <v>3.3166622795472556E-2</v>
      </c>
      <c r="AI537">
        <v>44.116872861279298</v>
      </c>
      <c r="AJ537">
        <v>24.6391076115485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-0.03</v>
      </c>
      <c r="AM537" t="s">
        <v>3218</v>
      </c>
      <c r="AN537">
        <v>18.61</v>
      </c>
      <c r="AO537" t="s">
        <v>3219</v>
      </c>
      <c r="AP537">
        <v>7.3346589170657006E-2</v>
      </c>
      <c r="AQ537">
        <f>(Table2[[#This Row],[Sharpe Ratio]]-AVERAGE(Table2[Sharpe Ratio]))/_xlfn.STDEV.P(Table2[Sharpe Ratio])</f>
        <v>0.16541712839700551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590</v>
      </c>
      <c r="AT537">
        <f>_xlfn.RANK.AVG(Table2[[#This Row],[6M Return vs Nifty Z-Score]],Table2[6M Return vs Nifty Z-Score])</f>
        <v>580</v>
      </c>
      <c r="AU537">
        <f>_xlfn.RANK.AVG(Table2[[#This Row],[Sharpe Ratio Z-Score]],Table2[Sharpe Ratio Z-Score])</f>
        <v>304</v>
      </c>
      <c r="AV537">
        <f>(Table2[[#This Row],[Rank 1Y]]+Table2[[#This Row],[Rank 6M]]+Table2[[#This Row],[Rank Sharpe]])/3</f>
        <v>491.33333333333331</v>
      </c>
    </row>
    <row r="538" spans="1:48" x14ac:dyDescent="0.3">
      <c r="A538" t="s">
        <v>1421</v>
      </c>
      <c r="B538" t="s">
        <v>1422</v>
      </c>
      <c r="C538" t="s">
        <v>3185</v>
      </c>
      <c r="D538" t="s">
        <v>219</v>
      </c>
      <c r="E538">
        <v>7834.5678731549997</v>
      </c>
      <c r="F538">
        <v>388.65</v>
      </c>
      <c r="G538">
        <v>-21.485165856350399</v>
      </c>
      <c r="H538">
        <f>(Table2[[#This Row],[1Y Return vs Nifty]]-AVERAGE(Table2[1Y Return vs Nifty]))/_xlfn.STDEV.P(Table2[1Y Return vs Nifty])</f>
        <v>-0.79258001365344433</v>
      </c>
      <c r="I538">
        <v>-1.28397346754598</v>
      </c>
      <c r="J538">
        <f>(Table2[[#This Row],[1M Return vs Nifty]]-AVERAGE(Table2[1M Return vs Nifty]))/_xlfn.STDEV.P(Table2[1M Return vs Nifty])</f>
        <v>-2.6147730918935685E-2</v>
      </c>
      <c r="K538">
        <v>-9.7009775090165409</v>
      </c>
      <c r="L538">
        <f>(Table2[[#This Row],[6M Return vs Nifty]]-AVERAGE(Table2[6M Return vs Nifty]))/_xlfn.STDEV.P(Table2[6M Return vs Nifty])</f>
        <v>-0.59530314632697223</v>
      </c>
      <c r="M538">
        <v>6.8969386540764201</v>
      </c>
      <c r="N538">
        <f>(Table2[[#This Row],[1W Return vs Nifty]]-AVERAGE(Table2[1W Return vs Nifty]))/_xlfn.STDEV.P(Table2[1W Return vs Nifty])</f>
        <v>0.79284105996742471</v>
      </c>
      <c r="O538">
        <v>368.66</v>
      </c>
      <c r="P538">
        <v>377.89294383114901</v>
      </c>
      <c r="Q538">
        <v>396.37836310622902</v>
      </c>
      <c r="R538">
        <v>79.699432865094707</v>
      </c>
      <c r="S538" s="1">
        <f>(Table2[[#This Row],[Close Price]]-Table2[[#This Row],[20D EMA]])/Table2[[#This Row],[20D EMA]]</f>
        <v>5.4223403678185726E-2</v>
      </c>
      <c r="T538" s="1">
        <f>(Table2[[#This Row],[Close Price]]-Table2[[#This Row],[50D EMA]])/Table2[[#This Row],[50D EMA]]</f>
        <v>2.8465882585141516E-2</v>
      </c>
      <c r="U538" s="1">
        <f>(Table2[[#This Row],[Close Price]]-Table2[[#This Row],[200D EMA]])/Table2[[#This Row],[200D EMA]]</f>
        <v>-1.9497439380054774E-2</v>
      </c>
      <c r="V538">
        <v>0.60464105525965095</v>
      </c>
      <c r="W538">
        <v>378</v>
      </c>
      <c r="X538">
        <v>392.8</v>
      </c>
      <c r="Y538">
        <v>365.8</v>
      </c>
      <c r="Z538">
        <v>392.8</v>
      </c>
      <c r="AA538">
        <v>365.8</v>
      </c>
      <c r="AB538">
        <v>392.8</v>
      </c>
      <c r="AC538" s="1">
        <f>(Table2[[#This Row],[Close Price]]/Table2[[#This Row],[Day Low]])-1</f>
        <v>2.8174603174603075E-2</v>
      </c>
      <c r="AD538" s="1">
        <f>(Table2[[#This Row],[Day High]]/Table2[[#This Row],[Close Price]])-1</f>
        <v>1.0677987906857256E-2</v>
      </c>
      <c r="AE538" s="1">
        <f>(Table2[[#This Row],[Close Price]]/Table2[[#This Row],[Current Week Low]])-1</f>
        <v>6.2465828321486949E-2</v>
      </c>
      <c r="AF538" s="1">
        <f>(Table2[[#This Row],[Current Week High]]/Table2[[#This Row],[Close Price]])-1</f>
        <v>1.0677987906857256E-2</v>
      </c>
      <c r="AG538" s="1">
        <f>(Table2[[#This Row],[Close Price]]/Table2[[#This Row],[Current Month Low]])-1</f>
        <v>6.2465828321486949E-2</v>
      </c>
      <c r="AH538" s="1">
        <f>(Table2[[#This Row],[Current Month High]]/Table2[[#This Row],[Close Price]])-1</f>
        <v>1.0677987906857256E-2</v>
      </c>
      <c r="AI538">
        <v>29.9369612762125</v>
      </c>
      <c r="AJ538">
        <v>12.002881844380299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-0.08</v>
      </c>
      <c r="AM538" t="s">
        <v>3218</v>
      </c>
      <c r="AN538">
        <v>9.2899999999999991</v>
      </c>
      <c r="AO538" t="s">
        <v>3219</v>
      </c>
      <c r="AP538">
        <v>6.3431935701800002E-2</v>
      </c>
      <c r="AQ538">
        <f>(Table2[[#This Row],[Sharpe Ratio]]-AVERAGE(Table2[Sharpe Ratio]))/_xlfn.STDEV.P(Table2[Sharpe Ratio])</f>
        <v>5.0335776504438462E-2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591</v>
      </c>
      <c r="AT538">
        <f>_xlfn.RANK.AVG(Table2[[#This Row],[6M Return vs Nifty Z-Score]],Table2[6M Return vs Nifty Z-Score])</f>
        <v>544</v>
      </c>
      <c r="AU538">
        <f>_xlfn.RANK.AVG(Table2[[#This Row],[Sharpe Ratio Z-Score]],Table2[Sharpe Ratio Z-Score])</f>
        <v>340</v>
      </c>
      <c r="AV538">
        <f>(Table2[[#This Row],[Rank 1Y]]+Table2[[#This Row],[Rank 6M]]+Table2[[#This Row],[Rank Sharpe]])/3</f>
        <v>491.66666666666669</v>
      </c>
    </row>
    <row r="539" spans="1:48" x14ac:dyDescent="0.3">
      <c r="A539" t="s">
        <v>1249</v>
      </c>
      <c r="B539" t="s">
        <v>1250</v>
      </c>
      <c r="C539" t="s">
        <v>3180</v>
      </c>
      <c r="D539" t="s">
        <v>69</v>
      </c>
      <c r="E539">
        <v>9751.3183694199997</v>
      </c>
      <c r="F539">
        <v>828.7</v>
      </c>
      <c r="G539">
        <v>-17.779055181126601</v>
      </c>
      <c r="H539">
        <f>(Table2[[#This Row],[1Y Return vs Nifty]]-AVERAGE(Table2[1Y Return vs Nifty]))/_xlfn.STDEV.P(Table2[1Y Return vs Nifty])</f>
        <v>-0.72022118376854083</v>
      </c>
      <c r="I539">
        <v>-2.8396270146516498</v>
      </c>
      <c r="J539">
        <f>(Table2[[#This Row],[1M Return vs Nifty]]-AVERAGE(Table2[1M Return vs Nifty]))/_xlfn.STDEV.P(Table2[1M Return vs Nifty])</f>
        <v>-0.19376751503013576</v>
      </c>
      <c r="K539">
        <v>-2.9851025396117401</v>
      </c>
      <c r="L539">
        <f>(Table2[[#This Row],[6M Return vs Nifty]]-AVERAGE(Table2[6M Return vs Nifty]))/_xlfn.STDEV.P(Table2[6M Return vs Nifty])</f>
        <v>-0.39650009102111361</v>
      </c>
      <c r="M539">
        <v>6.1613539519163298</v>
      </c>
      <c r="N539">
        <f>(Table2[[#This Row],[1W Return vs Nifty]]-AVERAGE(Table2[1W Return vs Nifty]))/_xlfn.STDEV.P(Table2[1W Return vs Nifty])</f>
        <v>0.64447706822488937</v>
      </c>
      <c r="O539">
        <v>781.24</v>
      </c>
      <c r="P539">
        <v>784.54706267019299</v>
      </c>
      <c r="Q539">
        <v>801.513844167456</v>
      </c>
      <c r="R539">
        <v>76.6731422503738</v>
      </c>
      <c r="S539" s="1">
        <f>(Table2[[#This Row],[Close Price]]-Table2[[#This Row],[20D EMA]])/Table2[[#This Row],[20D EMA]]</f>
        <v>6.0749577594593256E-2</v>
      </c>
      <c r="T539" s="1">
        <f>(Table2[[#This Row],[Close Price]]-Table2[[#This Row],[50D EMA]])/Table2[[#This Row],[50D EMA]]</f>
        <v>5.6278252039505781E-2</v>
      </c>
      <c r="U539" s="1">
        <f>(Table2[[#This Row],[Close Price]]-Table2[[#This Row],[200D EMA]])/Table2[[#This Row],[200D EMA]]</f>
        <v>3.3918510616348367E-2</v>
      </c>
      <c r="V539">
        <v>0.72192600085361802</v>
      </c>
      <c r="W539">
        <v>819</v>
      </c>
      <c r="X539">
        <v>835</v>
      </c>
      <c r="Y539">
        <v>774</v>
      </c>
      <c r="Z539">
        <v>836.5</v>
      </c>
      <c r="AA539">
        <v>774</v>
      </c>
      <c r="AB539">
        <v>836.5</v>
      </c>
      <c r="AC539" s="1">
        <f>(Table2[[#This Row],[Close Price]]/Table2[[#This Row],[Day Low]])-1</f>
        <v>1.1843711843711802E-2</v>
      </c>
      <c r="AD539" s="1">
        <f>(Table2[[#This Row],[Day High]]/Table2[[#This Row],[Close Price]])-1</f>
        <v>7.6022686134908923E-3</v>
      </c>
      <c r="AE539" s="1">
        <f>(Table2[[#This Row],[Close Price]]/Table2[[#This Row],[Current Week Low]])-1</f>
        <v>7.0671834625323005E-2</v>
      </c>
      <c r="AF539" s="1">
        <f>(Table2[[#This Row],[Current Week High]]/Table2[[#This Row],[Close Price]])-1</f>
        <v>9.4123325690840254E-3</v>
      </c>
      <c r="AG539" s="1">
        <f>(Table2[[#This Row],[Close Price]]/Table2[[#This Row],[Current Month Low]])-1</f>
        <v>7.0671834625323005E-2</v>
      </c>
      <c r="AH539" s="1">
        <f>(Table2[[#This Row],[Current Month High]]/Table2[[#This Row],[Close Price]])-1</f>
        <v>9.4123325690840254E-3</v>
      </c>
      <c r="AI539">
        <v>20.658863279835799</v>
      </c>
      <c r="AJ539">
        <v>20.8986796994675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0.09</v>
      </c>
      <c r="AM539" t="s">
        <v>3219</v>
      </c>
      <c r="AN539">
        <v>18.84</v>
      </c>
      <c r="AO539" t="s">
        <v>3219</v>
      </c>
      <c r="AP539">
        <v>2.0232973219419002E-2</v>
      </c>
      <c r="AQ539">
        <f>(Table2[[#This Row],[Sharpe Ratio]]-AVERAGE(Table2[Sharpe Ratio]))/_xlfn.STDEV.P(Table2[Sharpe Ratio])</f>
        <v>-0.45108316047045205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572</v>
      </c>
      <c r="AT539">
        <f>_xlfn.RANK.AVG(Table2[[#This Row],[6M Return vs Nifty Z-Score]],Table2[6M Return vs Nifty Z-Score])</f>
        <v>449</v>
      </c>
      <c r="AU539">
        <f>_xlfn.RANK.AVG(Table2[[#This Row],[Sharpe Ratio Z-Score]],Table2[Sharpe Ratio Z-Score])</f>
        <v>455</v>
      </c>
      <c r="AV539">
        <f>(Table2[[#This Row],[Rank 1Y]]+Table2[[#This Row],[Rank 6M]]+Table2[[#This Row],[Rank Sharpe]])/3</f>
        <v>492</v>
      </c>
    </row>
    <row r="540" spans="1:48" x14ac:dyDescent="0.3">
      <c r="A540" t="s">
        <v>1076</v>
      </c>
      <c r="B540" t="s">
        <v>1077</v>
      </c>
      <c r="C540" t="s">
        <v>3171</v>
      </c>
      <c r="D540" t="s">
        <v>189</v>
      </c>
      <c r="E540">
        <v>12453.90225024</v>
      </c>
      <c r="F540">
        <v>1260.8</v>
      </c>
      <c r="G540">
        <v>-1.9389174056417999</v>
      </c>
      <c r="H540">
        <f>(Table2[[#This Row],[1Y Return vs Nifty]]-AVERAGE(Table2[1Y Return vs Nifty]))/_xlfn.STDEV.P(Table2[1Y Return vs Nifty])</f>
        <v>-0.41095523488250957</v>
      </c>
      <c r="I540">
        <v>-12.856655508706799</v>
      </c>
      <c r="J540">
        <f>(Table2[[#This Row],[1M Return vs Nifty]]-AVERAGE(Table2[1M Return vs Nifty]))/_xlfn.STDEV.P(Table2[1M Return vs Nifty])</f>
        <v>-1.2730901937417165</v>
      </c>
      <c r="K540">
        <v>-11.9728820595491</v>
      </c>
      <c r="L540">
        <f>(Table2[[#This Row],[6M Return vs Nifty]]-AVERAGE(Table2[6M Return vs Nifty]))/_xlfn.STDEV.P(Table2[6M Return vs Nifty])</f>
        <v>-0.66255597162029145</v>
      </c>
      <c r="M540">
        <v>7.7999465121154401</v>
      </c>
      <c r="N540">
        <f>(Table2[[#This Row],[1W Return vs Nifty]]-AVERAGE(Table2[1W Return vs Nifty]))/_xlfn.STDEV.P(Table2[1W Return vs Nifty])</f>
        <v>0.97497351867697002</v>
      </c>
      <c r="O540">
        <v>1282.0999999999999</v>
      </c>
      <c r="P540">
        <v>1449.23690210005</v>
      </c>
      <c r="Q540">
        <v>1508.68382813935</v>
      </c>
      <c r="R540">
        <v>54.140830062007097</v>
      </c>
      <c r="S540" s="1">
        <f>(Table2[[#This Row],[Close Price]]-Table2[[#This Row],[20D EMA]])/Table2[[#This Row],[20D EMA]]</f>
        <v>-1.661336869198967E-2</v>
      </c>
      <c r="T540" s="1">
        <f>(Table2[[#This Row],[Close Price]]-Table2[[#This Row],[50D EMA]])/Table2[[#This Row],[50D EMA]]</f>
        <v>-0.13002491299178981</v>
      </c>
      <c r="U540" s="1">
        <f>(Table2[[#This Row],[Close Price]]-Table2[[#This Row],[200D EMA]])/Table2[[#This Row],[200D EMA]]</f>
        <v>-0.16430468963471528</v>
      </c>
      <c r="V540">
        <v>1.2629267288411701</v>
      </c>
      <c r="W540">
        <v>1249.05</v>
      </c>
      <c r="X540">
        <v>1284</v>
      </c>
      <c r="Y540">
        <v>1186.2</v>
      </c>
      <c r="Z540">
        <v>1284</v>
      </c>
      <c r="AA540">
        <v>1186.2</v>
      </c>
      <c r="AB540">
        <v>1284</v>
      </c>
      <c r="AC540" s="1">
        <f>(Table2[[#This Row],[Close Price]]/Table2[[#This Row],[Day Low]])-1</f>
        <v>9.4071494335694616E-3</v>
      </c>
      <c r="AD540" s="1">
        <f>(Table2[[#This Row],[Day High]]/Table2[[#This Row],[Close Price]])-1</f>
        <v>1.8401015228426409E-2</v>
      </c>
      <c r="AE540" s="1">
        <f>(Table2[[#This Row],[Close Price]]/Table2[[#This Row],[Current Week Low]])-1</f>
        <v>6.2889900522677289E-2</v>
      </c>
      <c r="AF540" s="1">
        <f>(Table2[[#This Row],[Current Week High]]/Table2[[#This Row],[Close Price]])-1</f>
        <v>1.8401015228426409E-2</v>
      </c>
      <c r="AG540" s="1">
        <f>(Table2[[#This Row],[Close Price]]/Table2[[#This Row],[Current Month Low]])-1</f>
        <v>6.2889900522677289E-2</v>
      </c>
      <c r="AH540" s="1">
        <f>(Table2[[#This Row],[Current Month High]]/Table2[[#This Row],[Close Price]])-1</f>
        <v>1.8401015228426409E-2</v>
      </c>
      <c r="AI540">
        <v>57.677664974619297</v>
      </c>
      <c r="AJ540">
        <v>18.4962406015037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-0.22</v>
      </c>
      <c r="AM540" t="s">
        <v>3218</v>
      </c>
      <c r="AN540">
        <v>-3.95</v>
      </c>
      <c r="AO540" t="s">
        <v>3218</v>
      </c>
      <c r="AP540">
        <v>2.0174523086788999E-2</v>
      </c>
      <c r="AQ540">
        <f>(Table2[[#This Row],[Sharpe Ratio]]-AVERAGE(Table2[Sharpe Ratio]))/_xlfn.STDEV.P(Table2[Sharpe Ratio])</f>
        <v>-0.45176160276825789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452</v>
      </c>
      <c r="AT540">
        <f>_xlfn.RANK.AVG(Table2[[#This Row],[6M Return vs Nifty Z-Score]],Table2[6M Return vs Nifty Z-Score])</f>
        <v>569</v>
      </c>
      <c r="AU540">
        <f>_xlfn.RANK.AVG(Table2[[#This Row],[Sharpe Ratio Z-Score]],Table2[Sharpe Ratio Z-Score])</f>
        <v>456</v>
      </c>
      <c r="AV540">
        <f>(Table2[[#This Row],[Rank 1Y]]+Table2[[#This Row],[Rank 6M]]+Table2[[#This Row],[Rank Sharpe]])/3</f>
        <v>492.33333333333331</v>
      </c>
    </row>
    <row r="541" spans="1:48" x14ac:dyDescent="0.3">
      <c r="A541" t="s">
        <v>454</v>
      </c>
      <c r="B541" t="s">
        <v>455</v>
      </c>
      <c r="C541" t="s">
        <v>3174</v>
      </c>
      <c r="D541" t="s">
        <v>27</v>
      </c>
      <c r="E541">
        <v>51324.224999999999</v>
      </c>
      <c r="F541">
        <v>1800.85</v>
      </c>
      <c r="G541">
        <v>-10.499857111151</v>
      </c>
      <c r="H541">
        <f>(Table2[[#This Row],[1Y Return vs Nifty]]-AVERAGE(Table2[1Y Return vs Nifty]))/_xlfn.STDEV.P(Table2[1Y Return vs Nifty])</f>
        <v>-0.57810069655128427</v>
      </c>
      <c r="I541">
        <v>-0.84600579423342104</v>
      </c>
      <c r="J541">
        <f>(Table2[[#This Row],[1M Return vs Nifty]]-AVERAGE(Table2[1M Return vs Nifty]))/_xlfn.STDEV.P(Table2[1M Return vs Nifty])</f>
        <v>2.1042755025007669E-2</v>
      </c>
      <c r="K541">
        <v>-3.8541967346744102</v>
      </c>
      <c r="L541">
        <f>(Table2[[#This Row],[6M Return vs Nifty]]-AVERAGE(Table2[6M Return vs Nifty]))/_xlfn.STDEV.P(Table2[6M Return vs Nifty])</f>
        <v>-0.4222269817262212</v>
      </c>
      <c r="M541">
        <v>1.20685026787125</v>
      </c>
      <c r="N541">
        <f>(Table2[[#This Row],[1W Return vs Nifty]]-AVERAGE(Table2[1W Return vs Nifty]))/_xlfn.STDEV.P(Table2[1W Return vs Nifty])</f>
        <v>-0.3548231367813412</v>
      </c>
      <c r="O541">
        <v>1779.02</v>
      </c>
      <c r="P541">
        <v>1826.9510484636601</v>
      </c>
      <c r="Q541">
        <v>1838.7631570223</v>
      </c>
      <c r="R541">
        <v>61.389769299105502</v>
      </c>
      <c r="S541" s="1">
        <f>(Table2[[#This Row],[Close Price]]-Table2[[#This Row],[20D EMA]])/Table2[[#This Row],[20D EMA]]</f>
        <v>1.2270800777956363E-2</v>
      </c>
      <c r="T541" s="1">
        <f>(Table2[[#This Row],[Close Price]]-Table2[[#This Row],[50D EMA]])/Table2[[#This Row],[50D EMA]]</f>
        <v>-1.4286670945896085E-2</v>
      </c>
      <c r="U541" s="1">
        <f>(Table2[[#This Row],[Close Price]]-Table2[[#This Row],[200D EMA]])/Table2[[#This Row],[200D EMA]]</f>
        <v>-2.0618836568216208E-2</v>
      </c>
      <c r="V541">
        <v>0.614162130714484</v>
      </c>
      <c r="W541">
        <v>1790</v>
      </c>
      <c r="X541">
        <v>1822.75</v>
      </c>
      <c r="Y541">
        <v>1741.7</v>
      </c>
      <c r="Z541">
        <v>1822.75</v>
      </c>
      <c r="AA541">
        <v>1741.7</v>
      </c>
      <c r="AB541">
        <v>1822.75</v>
      </c>
      <c r="AC541" s="1">
        <f>(Table2[[#This Row],[Close Price]]/Table2[[#This Row],[Day Low]])-1</f>
        <v>6.0614525139663922E-3</v>
      </c>
      <c r="AD541" s="1">
        <f>(Table2[[#This Row],[Day High]]/Table2[[#This Row],[Close Price]])-1</f>
        <v>1.216092400810731E-2</v>
      </c>
      <c r="AE541" s="1">
        <f>(Table2[[#This Row],[Close Price]]/Table2[[#This Row],[Current Week Low]])-1</f>
        <v>3.3961072515358515E-2</v>
      </c>
      <c r="AF541" s="1">
        <f>(Table2[[#This Row],[Current Week High]]/Table2[[#This Row],[Close Price]])-1</f>
        <v>1.216092400810731E-2</v>
      </c>
      <c r="AG541" s="1">
        <f>(Table2[[#This Row],[Close Price]]/Table2[[#This Row],[Current Month Low]])-1</f>
        <v>3.3961072515358515E-2</v>
      </c>
      <c r="AH541" s="1">
        <f>(Table2[[#This Row],[Current Month High]]/Table2[[#This Row],[Close Price]])-1</f>
        <v>1.216092400810731E-2</v>
      </c>
      <c r="AI541">
        <v>20.776300080517501</v>
      </c>
      <c r="AJ541">
        <v>13.5788842988237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-0.13</v>
      </c>
      <c r="AM541" t="s">
        <v>3218</v>
      </c>
      <c r="AN541">
        <v>2.91</v>
      </c>
      <c r="AO541" t="s">
        <v>3219</v>
      </c>
      <c r="AP541">
        <v>8.6355293667450001E-3</v>
      </c>
      <c r="AQ541">
        <f>(Table2[[#This Row],[Sharpe Ratio]]-AVERAGE(Table2[Sharpe Ratio]))/_xlfn.STDEV.P(Table2[Sharpe Ratio])</f>
        <v>-0.58569699455513724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521</v>
      </c>
      <c r="AT541">
        <f>_xlfn.RANK.AVG(Table2[[#This Row],[6M Return vs Nifty Z-Score]],Table2[6M Return vs Nifty Z-Score])</f>
        <v>464</v>
      </c>
      <c r="AU541">
        <f>_xlfn.RANK.AVG(Table2[[#This Row],[Sharpe Ratio Z-Score]],Table2[Sharpe Ratio Z-Score])</f>
        <v>495</v>
      </c>
      <c r="AV541">
        <f>(Table2[[#This Row],[Rank 1Y]]+Table2[[#This Row],[Rank 6M]]+Table2[[#This Row],[Rank Sharpe]])/3</f>
        <v>493.33333333333331</v>
      </c>
    </row>
    <row r="542" spans="1:48" x14ac:dyDescent="0.3">
      <c r="A542" t="s">
        <v>970</v>
      </c>
      <c r="B542" t="s">
        <v>971</v>
      </c>
      <c r="C542" t="s">
        <v>3191</v>
      </c>
      <c r="D542" t="s">
        <v>972</v>
      </c>
      <c r="E542">
        <v>15688.342901919999</v>
      </c>
      <c r="F542">
        <v>1597.7</v>
      </c>
      <c r="G542">
        <v>-26.939015899812201</v>
      </c>
      <c r="H542">
        <f>(Table2[[#This Row],[1Y Return vs Nifty]]-AVERAGE(Table2[1Y Return vs Nifty]))/_xlfn.STDEV.P(Table2[1Y Return vs Nifty])</f>
        <v>-0.89906204889077457</v>
      </c>
      <c r="I542">
        <v>0.12771273007549699</v>
      </c>
      <c r="J542">
        <f>(Table2[[#This Row],[1M Return vs Nifty]]-AVERAGE(Table2[1M Return vs Nifty]))/_xlfn.STDEV.P(Table2[1M Return vs Nifty])</f>
        <v>0.12595974578647998</v>
      </c>
      <c r="K542">
        <v>13.9559437680202</v>
      </c>
      <c r="L542">
        <f>(Table2[[#This Row],[6M Return vs Nifty]]-AVERAGE(Table2[6M Return vs Nifty]))/_xlfn.STDEV.P(Table2[6M Return vs Nifty])</f>
        <v>0.10498806672130935</v>
      </c>
      <c r="M542">
        <v>7.0542972226094696</v>
      </c>
      <c r="N542">
        <f>(Table2[[#This Row],[1W Return vs Nifty]]-AVERAGE(Table2[1W Return vs Nifty]))/_xlfn.STDEV.P(Table2[1W Return vs Nifty])</f>
        <v>0.82457954677104706</v>
      </c>
      <c r="O542">
        <v>1524.41</v>
      </c>
      <c r="P542">
        <v>1532.8129477161699</v>
      </c>
      <c r="Q542">
        <v>1512.12121183365</v>
      </c>
      <c r="R542">
        <v>77.265317188144294</v>
      </c>
      <c r="S542" s="1">
        <f>(Table2[[#This Row],[Close Price]]-Table2[[#This Row],[20D EMA]])/Table2[[#This Row],[20D EMA]]</f>
        <v>4.807761691408477E-2</v>
      </c>
      <c r="T542" s="1">
        <f>(Table2[[#This Row],[Close Price]]-Table2[[#This Row],[50D EMA]])/Table2[[#This Row],[50D EMA]]</f>
        <v>4.2332009512647491E-2</v>
      </c>
      <c r="U542" s="1">
        <f>(Table2[[#This Row],[Close Price]]-Table2[[#This Row],[200D EMA]])/Table2[[#This Row],[200D EMA]]</f>
        <v>5.659519058169566E-2</v>
      </c>
      <c r="V542">
        <v>1.0897938283403901</v>
      </c>
      <c r="W542">
        <v>1589.65</v>
      </c>
      <c r="X542">
        <v>1610</v>
      </c>
      <c r="Y542">
        <v>1547.15</v>
      </c>
      <c r="Z542">
        <v>1610</v>
      </c>
      <c r="AA542">
        <v>1547.15</v>
      </c>
      <c r="AB542">
        <v>1610</v>
      </c>
      <c r="AC542" s="1">
        <f>(Table2[[#This Row],[Close Price]]/Table2[[#This Row],[Day Low]])-1</f>
        <v>5.0640078004591249E-3</v>
      </c>
      <c r="AD542" s="1">
        <f>(Table2[[#This Row],[Day High]]/Table2[[#This Row],[Close Price]])-1</f>
        <v>7.6985666896163263E-3</v>
      </c>
      <c r="AE542" s="1">
        <f>(Table2[[#This Row],[Close Price]]/Table2[[#This Row],[Current Week Low]])-1</f>
        <v>3.267297934912583E-2</v>
      </c>
      <c r="AF542" s="1">
        <f>(Table2[[#This Row],[Current Week High]]/Table2[[#This Row],[Close Price]])-1</f>
        <v>7.6985666896163263E-3</v>
      </c>
      <c r="AG542" s="1">
        <f>(Table2[[#This Row],[Close Price]]/Table2[[#This Row],[Current Month Low]])-1</f>
        <v>3.267297934912583E-2</v>
      </c>
      <c r="AH542" s="1">
        <f>(Table2[[#This Row],[Current Month High]]/Table2[[#This Row],[Close Price]])-1</f>
        <v>7.6985666896163263E-3</v>
      </c>
      <c r="AI542">
        <v>14.5646867371846</v>
      </c>
      <c r="AJ542">
        <v>32.677296130210898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-0.02</v>
      </c>
      <c r="AM542" t="s">
        <v>3218</v>
      </c>
      <c r="AN542">
        <v>9.32</v>
      </c>
      <c r="AO542" t="s">
        <v>3219</v>
      </c>
      <c r="AP542">
        <v>-2.2041366700111E-2</v>
      </c>
      <c r="AQ542">
        <f>(Table2[[#This Row],[Sharpe Ratio]]-AVERAGE(Table2[Sharpe Ratio]))/_xlfn.STDEV.P(Table2[Sharpe Ratio])</f>
        <v>-0.94176981972555152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629</v>
      </c>
      <c r="AT542">
        <f>_xlfn.RANK.AVG(Table2[[#This Row],[6M Return vs Nifty Z-Score]],Table2[6M Return vs Nifty Z-Score])</f>
        <v>242</v>
      </c>
      <c r="AU542">
        <f>_xlfn.RANK.AVG(Table2[[#This Row],[Sharpe Ratio Z-Score]],Table2[Sharpe Ratio Z-Score])</f>
        <v>612</v>
      </c>
      <c r="AV542">
        <f>(Table2[[#This Row],[Rank 1Y]]+Table2[[#This Row],[Rank 6M]]+Table2[[#This Row],[Rank Sharpe]])/3</f>
        <v>494.33333333333331</v>
      </c>
    </row>
    <row r="543" spans="1:48" x14ac:dyDescent="0.3">
      <c r="A543" t="s">
        <v>844</v>
      </c>
      <c r="B543" t="s">
        <v>845</v>
      </c>
      <c r="C543" t="s">
        <v>3173</v>
      </c>
      <c r="D543" t="s">
        <v>508</v>
      </c>
      <c r="E543">
        <v>18582.653909600001</v>
      </c>
      <c r="F543">
        <v>437.8</v>
      </c>
      <c r="G543">
        <v>-47.845153667546199</v>
      </c>
      <c r="H543">
        <f>(Table2[[#This Row],[1Y Return vs Nifty]]-AVERAGE(Table2[1Y Return vs Nifty]))/_xlfn.STDEV.P(Table2[1Y Return vs Nifty])</f>
        <v>-1.3072375727354506</v>
      </c>
      <c r="I543">
        <v>-7.7041007746967596</v>
      </c>
      <c r="J543">
        <f>(Table2[[#This Row],[1M Return vs Nifty]]-AVERAGE(Table2[1M Return vs Nifty]))/_xlfn.STDEV.P(Table2[1M Return vs Nifty])</f>
        <v>-0.71790866650335206</v>
      </c>
      <c r="K543">
        <v>2.62495491913737</v>
      </c>
      <c r="L543">
        <f>(Table2[[#This Row],[6M Return vs Nifty]]-AVERAGE(Table2[6M Return vs Nifty]))/_xlfn.STDEV.P(Table2[6M Return vs Nifty])</f>
        <v>-0.23043140029627901</v>
      </c>
      <c r="M543">
        <v>4.7670809883450103</v>
      </c>
      <c r="N543">
        <f>(Table2[[#This Row],[1W Return vs Nifty]]-AVERAGE(Table2[1W Return vs Nifty]))/_xlfn.STDEV.P(Table2[1W Return vs Nifty])</f>
        <v>0.36325873694818039</v>
      </c>
      <c r="O543">
        <v>427.54</v>
      </c>
      <c r="P543">
        <v>438.57063055819202</v>
      </c>
      <c r="Q543">
        <v>462.16538737988299</v>
      </c>
      <c r="R543">
        <v>68.417147918912306</v>
      </c>
      <c r="S543" s="1">
        <f>(Table2[[#This Row],[Close Price]]-Table2[[#This Row],[20D EMA]])/Table2[[#This Row],[20D EMA]]</f>
        <v>2.3997754596061165E-2</v>
      </c>
      <c r="T543" s="1">
        <f>(Table2[[#This Row],[Close Price]]-Table2[[#This Row],[50D EMA]])/Table2[[#This Row],[50D EMA]]</f>
        <v>-1.7571412778169581E-3</v>
      </c>
      <c r="U543" s="1">
        <f>(Table2[[#This Row],[Close Price]]-Table2[[#This Row],[200D EMA]])/Table2[[#This Row],[200D EMA]]</f>
        <v>-5.2720060924544142E-2</v>
      </c>
      <c r="V543">
        <v>0.37266729170888102</v>
      </c>
      <c r="W543">
        <v>431.65</v>
      </c>
      <c r="X543">
        <v>449.9</v>
      </c>
      <c r="Y543">
        <v>416.1</v>
      </c>
      <c r="Z543">
        <v>449.9</v>
      </c>
      <c r="AA543">
        <v>416.1</v>
      </c>
      <c r="AB543">
        <v>449.9</v>
      </c>
      <c r="AC543" s="1">
        <f>(Table2[[#This Row],[Close Price]]/Table2[[#This Row],[Day Low]])-1</f>
        <v>1.4247654349588856E-2</v>
      </c>
      <c r="AD543" s="1">
        <f>(Table2[[#This Row],[Day High]]/Table2[[#This Row],[Close Price]])-1</f>
        <v>2.7638190954773822E-2</v>
      </c>
      <c r="AE543" s="1">
        <f>(Table2[[#This Row],[Close Price]]/Table2[[#This Row],[Current Week Low]])-1</f>
        <v>5.215092525835141E-2</v>
      </c>
      <c r="AF543" s="1">
        <f>(Table2[[#This Row],[Current Week High]]/Table2[[#This Row],[Close Price]])-1</f>
        <v>2.7638190954773822E-2</v>
      </c>
      <c r="AG543" s="1">
        <f>(Table2[[#This Row],[Close Price]]/Table2[[#This Row],[Current Month Low]])-1</f>
        <v>5.215092525835141E-2</v>
      </c>
      <c r="AH543" s="1">
        <f>(Table2[[#This Row],[Current Month High]]/Table2[[#This Row],[Close Price]])-1</f>
        <v>2.7638190954773822E-2</v>
      </c>
      <c r="AI543">
        <v>49.695780001392599</v>
      </c>
      <c r="AJ543">
        <v>43.880636256079903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-0.18</v>
      </c>
      <c r="AM543" t="s">
        <v>3218</v>
      </c>
      <c r="AN543">
        <v>3.71</v>
      </c>
      <c r="AO543" t="s">
        <v>3219</v>
      </c>
      <c r="AP543">
        <v>3.8904588183774E-2</v>
      </c>
      <c r="AQ543">
        <f>(Table2[[#This Row],[Sharpe Ratio]]-AVERAGE(Table2[Sharpe Ratio]))/_xlfn.STDEV.P(Table2[Sharpe Ratio])</f>
        <v>-0.23435801734115067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712</v>
      </c>
      <c r="AT543">
        <f>_xlfn.RANK.AVG(Table2[[#This Row],[6M Return vs Nifty Z-Score]],Table2[6M Return vs Nifty Z-Score])</f>
        <v>370</v>
      </c>
      <c r="AU543">
        <f>_xlfn.RANK.AVG(Table2[[#This Row],[Sharpe Ratio Z-Score]],Table2[Sharpe Ratio Z-Score])</f>
        <v>407</v>
      </c>
      <c r="AV543">
        <f>(Table2[[#This Row],[Rank 1Y]]+Table2[[#This Row],[Rank 6M]]+Table2[[#This Row],[Rank Sharpe]])/3</f>
        <v>496.33333333333331</v>
      </c>
    </row>
    <row r="544" spans="1:48" x14ac:dyDescent="0.3">
      <c r="A544" t="s">
        <v>919</v>
      </c>
      <c r="B544" t="s">
        <v>920</v>
      </c>
      <c r="C544" t="s">
        <v>3181</v>
      </c>
      <c r="D544" t="s">
        <v>468</v>
      </c>
      <c r="E544">
        <v>16861.420189349999</v>
      </c>
      <c r="F544">
        <v>272.7</v>
      </c>
      <c r="G544">
        <v>13.054290431254</v>
      </c>
      <c r="H544">
        <f>(Table2[[#This Row],[1Y Return vs Nifty]]-AVERAGE(Table2[1Y Return vs Nifty]))/_xlfn.STDEV.P(Table2[1Y Return vs Nifty])</f>
        <v>-0.1182249118104842</v>
      </c>
      <c r="I544">
        <v>-12.7414887998384</v>
      </c>
      <c r="J544">
        <f>(Table2[[#This Row],[1M Return vs Nifty]]-AVERAGE(Table2[1M Return vs Nifty]))/_xlfn.STDEV.P(Table2[1M Return vs Nifty])</f>
        <v>-1.2606811204533648</v>
      </c>
      <c r="K544">
        <v>-27.283817256266701</v>
      </c>
      <c r="L544">
        <f>(Table2[[#This Row],[6M Return vs Nifty]]-AVERAGE(Table2[6M Return vs Nifty]))/_xlfn.STDEV.P(Table2[6M Return vs Nifty])</f>
        <v>-1.1157896471375162</v>
      </c>
      <c r="M544">
        <v>2.21701724901749</v>
      </c>
      <c r="N544">
        <f>(Table2[[#This Row],[1W Return vs Nifty]]-AVERAGE(Table2[1W Return vs Nifty]))/_xlfn.STDEV.P(Table2[1W Return vs Nifty])</f>
        <v>-0.1510771844671441</v>
      </c>
      <c r="O544">
        <v>273.99</v>
      </c>
      <c r="P544">
        <v>284.38699843997603</v>
      </c>
      <c r="Q544">
        <v>279.58925054952601</v>
      </c>
      <c r="R544">
        <v>53.5070409971947</v>
      </c>
      <c r="S544" s="1">
        <f>(Table2[[#This Row],[Close Price]]-Table2[[#This Row],[20D EMA]])/Table2[[#This Row],[20D EMA]]</f>
        <v>-4.7082010292347183E-3</v>
      </c>
      <c r="T544" s="1">
        <f>(Table2[[#This Row],[Close Price]]-Table2[[#This Row],[50D EMA]])/Table2[[#This Row],[50D EMA]]</f>
        <v>-4.1095403461078921E-2</v>
      </c>
      <c r="U544" s="1">
        <f>(Table2[[#This Row],[Close Price]]-Table2[[#This Row],[200D EMA]])/Table2[[#This Row],[200D EMA]]</f>
        <v>-2.4640613099342578E-2</v>
      </c>
      <c r="V544">
        <v>0.360615871030744</v>
      </c>
      <c r="W544">
        <v>270.35000000000002</v>
      </c>
      <c r="X544">
        <v>278</v>
      </c>
      <c r="Y544">
        <v>266.05</v>
      </c>
      <c r="Z544">
        <v>278</v>
      </c>
      <c r="AA544">
        <v>266.05</v>
      </c>
      <c r="AB544">
        <v>278</v>
      </c>
      <c r="AC544" s="1">
        <f>(Table2[[#This Row],[Close Price]]/Table2[[#This Row],[Day Low]])-1</f>
        <v>8.6924357314590583E-3</v>
      </c>
      <c r="AD544" s="1">
        <f>(Table2[[#This Row],[Day High]]/Table2[[#This Row],[Close Price]])-1</f>
        <v>1.9435276861019535E-2</v>
      </c>
      <c r="AE544" s="1">
        <f>(Table2[[#This Row],[Close Price]]/Table2[[#This Row],[Current Week Low]])-1</f>
        <v>2.4995301635030831E-2</v>
      </c>
      <c r="AF544" s="1">
        <f>(Table2[[#This Row],[Current Week High]]/Table2[[#This Row],[Close Price]])-1</f>
        <v>1.9435276861019535E-2</v>
      </c>
      <c r="AG544" s="1">
        <f>(Table2[[#This Row],[Close Price]]/Table2[[#This Row],[Current Month Low]])-1</f>
        <v>2.4995301635030831E-2</v>
      </c>
      <c r="AH544" s="1">
        <f>(Table2[[#This Row],[Current Month High]]/Table2[[#This Row],[Close Price]])-1</f>
        <v>1.9435276861019535E-2</v>
      </c>
      <c r="AI544">
        <v>30.509717638430502</v>
      </c>
      <c r="AJ544">
        <v>34.3349753694581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-0.04</v>
      </c>
      <c r="AM544" t="s">
        <v>3218</v>
      </c>
      <c r="AN544">
        <v>3.08</v>
      </c>
      <c r="AO544" t="s">
        <v>3219</v>
      </c>
      <c r="AP544">
        <v>2.2996340342927E-2</v>
      </c>
      <c r="AQ544">
        <f>(Table2[[#This Row],[Sharpe Ratio]]-AVERAGE(Table2[Sharpe Ratio]))/_xlfn.STDEV.P(Table2[Sharpe Ratio])</f>
        <v>-0.41900820945499956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341</v>
      </c>
      <c r="AT544">
        <f>_xlfn.RANK.AVG(Table2[[#This Row],[6M Return vs Nifty Z-Score]],Table2[6M Return vs Nifty Z-Score])</f>
        <v>699</v>
      </c>
      <c r="AU544">
        <f>_xlfn.RANK.AVG(Table2[[#This Row],[Sharpe Ratio Z-Score]],Table2[Sharpe Ratio Z-Score])</f>
        <v>451</v>
      </c>
      <c r="AV544">
        <f>(Table2[[#This Row],[Rank 1Y]]+Table2[[#This Row],[Rank 6M]]+Table2[[#This Row],[Rank Sharpe]])/3</f>
        <v>497</v>
      </c>
    </row>
    <row r="545" spans="1:48" x14ac:dyDescent="0.3">
      <c r="A545" t="s">
        <v>1566</v>
      </c>
      <c r="B545" t="s">
        <v>1567</v>
      </c>
      <c r="C545" t="s">
        <v>3173</v>
      </c>
      <c r="D545" t="s">
        <v>508</v>
      </c>
      <c r="E545">
        <v>6484.3958597250003</v>
      </c>
      <c r="F545">
        <v>297.14999999999998</v>
      </c>
      <c r="G545">
        <v>-32.712795087008701</v>
      </c>
      <c r="H545">
        <f>(Table2[[#This Row],[1Y Return vs Nifty]]-AVERAGE(Table2[1Y Return vs Nifty]))/_xlfn.STDEV.P(Table2[1Y Return vs Nifty])</f>
        <v>-1.0117904433211753</v>
      </c>
      <c r="I545">
        <v>-1.1956524490490299</v>
      </c>
      <c r="J545">
        <f>(Table2[[#This Row],[1M Return vs Nifty]]-AVERAGE(Table2[1M Return vs Nifty]))/_xlfn.STDEV.P(Table2[1M Return vs Nifty])</f>
        <v>-1.6631248228760921E-2</v>
      </c>
      <c r="K545">
        <v>-5.7117463543704803</v>
      </c>
      <c r="L545">
        <f>(Table2[[#This Row],[6M Return vs Nifty]]-AVERAGE(Table2[6M Return vs Nifty]))/_xlfn.STDEV.P(Table2[6M Return vs Nifty])</f>
        <v>-0.47721408935704451</v>
      </c>
      <c r="M545">
        <v>4.7603966607411099</v>
      </c>
      <c r="N545">
        <f>(Table2[[#This Row],[1W Return vs Nifty]]-AVERAGE(Table2[1W Return vs Nifty]))/_xlfn.STDEV.P(Table2[1W Return vs Nifty])</f>
        <v>0.36191053935446038</v>
      </c>
      <c r="O545">
        <v>287.14999999999998</v>
      </c>
      <c r="P545">
        <v>293.03792731653402</v>
      </c>
      <c r="Q545">
        <v>305.626516356911</v>
      </c>
      <c r="R545">
        <v>62.9145946409121</v>
      </c>
      <c r="S545" s="1">
        <f>(Table2[[#This Row],[Close Price]]-Table2[[#This Row],[20D EMA]])/Table2[[#This Row],[20D EMA]]</f>
        <v>3.4825004353125549E-2</v>
      </c>
      <c r="T545" s="1">
        <f>(Table2[[#This Row],[Close Price]]-Table2[[#This Row],[50D EMA]])/Table2[[#This Row],[50D EMA]]</f>
        <v>1.4032561317648724E-2</v>
      </c>
      <c r="U545" s="1">
        <f>(Table2[[#This Row],[Close Price]]-Table2[[#This Row],[200D EMA]])/Table2[[#This Row],[200D EMA]]</f>
        <v>-2.7734885238204051E-2</v>
      </c>
      <c r="V545">
        <v>0.75475426619790098</v>
      </c>
      <c r="W545">
        <v>295.64999999999998</v>
      </c>
      <c r="X545">
        <v>304.7</v>
      </c>
      <c r="Y545">
        <v>285.2</v>
      </c>
      <c r="Z545">
        <v>304.7</v>
      </c>
      <c r="AA545">
        <v>285.2</v>
      </c>
      <c r="AB545">
        <v>304.7</v>
      </c>
      <c r="AC545" s="1">
        <f>(Table2[[#This Row],[Close Price]]/Table2[[#This Row],[Day Low]])-1</f>
        <v>5.0735667174024446E-3</v>
      </c>
      <c r="AD545" s="1">
        <f>(Table2[[#This Row],[Day High]]/Table2[[#This Row],[Close Price]])-1</f>
        <v>2.5408043075887621E-2</v>
      </c>
      <c r="AE545" s="1">
        <f>(Table2[[#This Row],[Close Price]]/Table2[[#This Row],[Current Week Low]])-1</f>
        <v>4.1900420757363221E-2</v>
      </c>
      <c r="AF545" s="1">
        <f>(Table2[[#This Row],[Current Week High]]/Table2[[#This Row],[Close Price]])-1</f>
        <v>2.5408043075887621E-2</v>
      </c>
      <c r="AG545" s="1">
        <f>(Table2[[#This Row],[Close Price]]/Table2[[#This Row],[Current Month Low]])-1</f>
        <v>4.1900420757363221E-2</v>
      </c>
      <c r="AH545" s="1">
        <f>(Table2[[#This Row],[Current Month High]]/Table2[[#This Row],[Close Price]])-1</f>
        <v>2.5408043075887621E-2</v>
      </c>
      <c r="AI545">
        <v>36.3890291098771</v>
      </c>
      <c r="AJ545">
        <v>13.8069705093833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-0.03</v>
      </c>
      <c r="AM545" t="s">
        <v>3218</v>
      </c>
      <c r="AN545">
        <v>8</v>
      </c>
      <c r="AO545" t="s">
        <v>3219</v>
      </c>
      <c r="AP545">
        <v>6.2472880107307997E-2</v>
      </c>
      <c r="AQ545">
        <f>(Table2[[#This Row],[Sharpe Ratio]]-AVERAGE(Table2[Sharpe Ratio]))/_xlfn.STDEV.P(Table2[Sharpe Ratio])</f>
        <v>3.9203827747888199E-2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665</v>
      </c>
      <c r="AT545">
        <f>_xlfn.RANK.AVG(Table2[[#This Row],[6M Return vs Nifty Z-Score]],Table2[6M Return vs Nifty Z-Score])</f>
        <v>484</v>
      </c>
      <c r="AU545">
        <f>_xlfn.RANK.AVG(Table2[[#This Row],[Sharpe Ratio Z-Score]],Table2[Sharpe Ratio Z-Score])</f>
        <v>343</v>
      </c>
      <c r="AV545">
        <f>(Table2[[#This Row],[Rank 1Y]]+Table2[[#This Row],[Rank 6M]]+Table2[[#This Row],[Rank Sharpe]])/3</f>
        <v>497.33333333333331</v>
      </c>
    </row>
    <row r="546" spans="1:48" x14ac:dyDescent="0.3">
      <c r="A546" t="s">
        <v>683</v>
      </c>
      <c r="B546" t="s">
        <v>684</v>
      </c>
      <c r="C546" t="s">
        <v>3181</v>
      </c>
      <c r="D546" t="s">
        <v>271</v>
      </c>
      <c r="E546">
        <v>26774.41550888</v>
      </c>
      <c r="F546">
        <v>1406.6</v>
      </c>
      <c r="G546">
        <v>0.54707483213904895</v>
      </c>
      <c r="H546">
        <f>(Table2[[#This Row],[1Y Return vs Nifty]]-AVERAGE(Table2[1Y Return vs Nifty]))/_xlfn.STDEV.P(Table2[1Y Return vs Nifty])</f>
        <v>-0.36241823607366735</v>
      </c>
      <c r="I546">
        <v>-1.3197546466719701</v>
      </c>
      <c r="J546">
        <f>(Table2[[#This Row],[1M Return vs Nifty]]-AVERAGE(Table2[1M Return vs Nifty]))/_xlfn.STDEV.P(Table2[1M Return vs Nifty])</f>
        <v>-3.0003109599813171E-2</v>
      </c>
      <c r="K546">
        <v>-18.810446845264501</v>
      </c>
      <c r="L546">
        <f>(Table2[[#This Row],[6M Return vs Nifty]]-AVERAGE(Table2[6M Return vs Nifty]))/_xlfn.STDEV.P(Table2[6M Return vs Nifty])</f>
        <v>-0.86496128387589499</v>
      </c>
      <c r="M546">
        <v>-0.513084174044939</v>
      </c>
      <c r="N546">
        <f>(Table2[[#This Row],[1W Return vs Nifty]]-AVERAGE(Table2[1W Return vs Nifty]))/_xlfn.STDEV.P(Table2[1W Return vs Nifty])</f>
        <v>-0.70172586407952242</v>
      </c>
      <c r="O546">
        <v>1424.03</v>
      </c>
      <c r="P546">
        <v>1446.8363464023801</v>
      </c>
      <c r="Q546">
        <v>1436.59814501594</v>
      </c>
      <c r="R546">
        <v>42.785756056213998</v>
      </c>
      <c r="S546" s="1">
        <f>(Table2[[#This Row],[Close Price]]-Table2[[#This Row],[20D EMA]])/Table2[[#This Row],[20D EMA]]</f>
        <v>-1.2239910676039174E-2</v>
      </c>
      <c r="T546" s="1">
        <f>(Table2[[#This Row],[Close Price]]-Table2[[#This Row],[50D EMA]])/Table2[[#This Row],[50D EMA]]</f>
        <v>-2.7809880849641033E-2</v>
      </c>
      <c r="U546" s="1">
        <f>(Table2[[#This Row],[Close Price]]-Table2[[#This Row],[200D EMA]])/Table2[[#This Row],[200D EMA]]</f>
        <v>-2.0881375296226076E-2</v>
      </c>
      <c r="V546">
        <v>0.92596714257948898</v>
      </c>
      <c r="W546">
        <v>1403.7</v>
      </c>
      <c r="X546">
        <v>1423.9</v>
      </c>
      <c r="Y546">
        <v>1403.7</v>
      </c>
      <c r="Z546">
        <v>1468</v>
      </c>
      <c r="AA546">
        <v>1403.7</v>
      </c>
      <c r="AB546">
        <v>1468</v>
      </c>
      <c r="AC546" s="1">
        <f>(Table2[[#This Row],[Close Price]]/Table2[[#This Row],[Day Low]])-1</f>
        <v>2.0659685117900839E-3</v>
      </c>
      <c r="AD546" s="1">
        <f>(Table2[[#This Row],[Day High]]/Table2[[#This Row],[Close Price]])-1</f>
        <v>1.2299161097682587E-2</v>
      </c>
      <c r="AE546" s="1">
        <f>(Table2[[#This Row],[Close Price]]/Table2[[#This Row],[Current Week Low]])-1</f>
        <v>2.0659685117900839E-3</v>
      </c>
      <c r="AF546" s="1">
        <f>(Table2[[#This Row],[Current Week High]]/Table2[[#This Row],[Close Price]])-1</f>
        <v>4.3651357884259889E-2</v>
      </c>
      <c r="AG546" s="1">
        <f>(Table2[[#This Row],[Close Price]]/Table2[[#This Row],[Current Month Low]])-1</f>
        <v>2.0659685117900839E-3</v>
      </c>
      <c r="AH546" s="1">
        <f>(Table2[[#This Row],[Current Month High]]/Table2[[#This Row],[Close Price]])-1</f>
        <v>4.3651357884259889E-2</v>
      </c>
      <c r="AI546">
        <v>30.8936442485425</v>
      </c>
      <c r="AJ546">
        <v>37.148985959438299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-0.01</v>
      </c>
      <c r="AM546" t="s">
        <v>3218</v>
      </c>
      <c r="AN546">
        <v>-3.77</v>
      </c>
      <c r="AO546" t="s">
        <v>3218</v>
      </c>
      <c r="AP546">
        <v>3.8119329795576001E-2</v>
      </c>
      <c r="AQ546">
        <f>(Table2[[#This Row],[Sharpe Ratio]]-AVERAGE(Table2[Sharpe Ratio]))/_xlfn.STDEV.P(Table2[Sharpe Ratio])</f>
        <v>-0.24347266740760648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437</v>
      </c>
      <c r="AT546">
        <f>_xlfn.RANK.AVG(Table2[[#This Row],[6M Return vs Nifty Z-Score]],Table2[6M Return vs Nifty Z-Score])</f>
        <v>643</v>
      </c>
      <c r="AU546">
        <f>_xlfn.RANK.AVG(Table2[[#This Row],[Sharpe Ratio Z-Score]],Table2[Sharpe Ratio Z-Score])</f>
        <v>413</v>
      </c>
      <c r="AV546">
        <f>(Table2[[#This Row],[Rank 1Y]]+Table2[[#This Row],[Rank 6M]]+Table2[[#This Row],[Rank Sharpe]])/3</f>
        <v>497.66666666666669</v>
      </c>
    </row>
    <row r="547" spans="1:48" x14ac:dyDescent="0.3">
      <c r="A547" t="s">
        <v>243</v>
      </c>
      <c r="B547" t="s">
        <v>244</v>
      </c>
      <c r="C547" t="s">
        <v>3182</v>
      </c>
      <c r="D547" t="s">
        <v>238</v>
      </c>
      <c r="E547">
        <v>108627.05919498</v>
      </c>
      <c r="F547">
        <v>1732.65</v>
      </c>
      <c r="G547">
        <v>15.483946552836199</v>
      </c>
      <c r="H547">
        <f>(Table2[[#This Row],[1Y Return vs Nifty]]-AVERAGE(Table2[1Y Return vs Nifty]))/_xlfn.STDEV.P(Table2[1Y Return vs Nifty])</f>
        <v>-7.0787830355876963E-2</v>
      </c>
      <c r="I547">
        <v>4.61024585707061</v>
      </c>
      <c r="J547">
        <f>(Table2[[#This Row],[1M Return vs Nifty]]-AVERAGE(Table2[1M Return vs Nifty]))/_xlfn.STDEV.P(Table2[1M Return vs Nifty])</f>
        <v>0.60894725699432484</v>
      </c>
      <c r="K547">
        <v>-14.0784494306538</v>
      </c>
      <c r="L547">
        <f>(Table2[[#This Row],[6M Return vs Nifty]]-AVERAGE(Table2[6M Return vs Nifty]))/_xlfn.STDEV.P(Table2[6M Return vs Nifty])</f>
        <v>-0.72488489055265759</v>
      </c>
      <c r="M547">
        <v>1.1917038894171299</v>
      </c>
      <c r="N547">
        <f>(Table2[[#This Row],[1W Return vs Nifty]]-AVERAGE(Table2[1W Return vs Nifty]))/_xlfn.STDEV.P(Table2[1W Return vs Nifty])</f>
        <v>-0.35787809042746438</v>
      </c>
      <c r="O547">
        <v>1705.35</v>
      </c>
      <c r="P547">
        <v>1756.7498197130401</v>
      </c>
      <c r="Q547">
        <v>1722.2245027961701</v>
      </c>
      <c r="R547">
        <v>62.271400518668202</v>
      </c>
      <c r="S547" s="1">
        <f>(Table2[[#This Row],[Close Price]]-Table2[[#This Row],[20D EMA]])/Table2[[#This Row],[20D EMA]]</f>
        <v>1.6008444014425298E-2</v>
      </c>
      <c r="T547" s="1">
        <f>(Table2[[#This Row],[Close Price]]-Table2[[#This Row],[50D EMA]])/Table2[[#This Row],[50D EMA]]</f>
        <v>-1.371841308455443E-2</v>
      </c>
      <c r="U547" s="1">
        <f>(Table2[[#This Row],[Close Price]]-Table2[[#This Row],[200D EMA]])/Table2[[#This Row],[200D EMA]]</f>
        <v>6.0535064893707862E-3</v>
      </c>
      <c r="V547">
        <v>0.95696966301505104</v>
      </c>
      <c r="W547">
        <v>1719.35</v>
      </c>
      <c r="X547">
        <v>1763.9</v>
      </c>
      <c r="Y547">
        <v>1709.05</v>
      </c>
      <c r="Z547">
        <v>1763.9</v>
      </c>
      <c r="AA547">
        <v>1709.05</v>
      </c>
      <c r="AB547">
        <v>1763.9</v>
      </c>
      <c r="AC547" s="1">
        <f>(Table2[[#This Row],[Close Price]]/Table2[[#This Row],[Day Low]])-1</f>
        <v>7.7354814319365861E-3</v>
      </c>
      <c r="AD547" s="1">
        <f>(Table2[[#This Row],[Day High]]/Table2[[#This Row],[Close Price]])-1</f>
        <v>1.8035956482844284E-2</v>
      </c>
      <c r="AE547" s="1">
        <f>(Table2[[#This Row],[Close Price]]/Table2[[#This Row],[Current Week Low]])-1</f>
        <v>1.3808841169070663E-2</v>
      </c>
      <c r="AF547" s="1">
        <f>(Table2[[#This Row],[Current Week High]]/Table2[[#This Row],[Close Price]])-1</f>
        <v>1.8035956482844284E-2</v>
      </c>
      <c r="AG547" s="1">
        <f>(Table2[[#This Row],[Close Price]]/Table2[[#This Row],[Current Month Low]])-1</f>
        <v>1.3808841169070663E-2</v>
      </c>
      <c r="AH547" s="1">
        <f>(Table2[[#This Row],[Current Month High]]/Table2[[#This Row],[Close Price]])-1</f>
        <v>1.8035956482844284E-2</v>
      </c>
      <c r="AI547">
        <v>21.547917929183601</v>
      </c>
      <c r="AJ547">
        <v>35.36328125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-0.08</v>
      </c>
      <c r="AM547" t="s">
        <v>3218</v>
      </c>
      <c r="AN547">
        <v>7.03</v>
      </c>
      <c r="AO547" t="s">
        <v>3219</v>
      </c>
      <c r="AP547">
        <v>-6.1224992048540001E-3</v>
      </c>
      <c r="AQ547">
        <f>(Table2[[#This Row],[Sharpe Ratio]]-AVERAGE(Table2[Sharpe Ratio]))/_xlfn.STDEV.P(Table2[Sharpe Ratio])</f>
        <v>-0.75699636317387087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327</v>
      </c>
      <c r="AT547">
        <f>_xlfn.RANK.AVG(Table2[[#This Row],[6M Return vs Nifty Z-Score]],Table2[6M Return vs Nifty Z-Score])</f>
        <v>595</v>
      </c>
      <c r="AU547">
        <f>_xlfn.RANK.AVG(Table2[[#This Row],[Sharpe Ratio Z-Score]],Table2[Sharpe Ratio Z-Score])</f>
        <v>574</v>
      </c>
      <c r="AV547">
        <f>(Table2[[#This Row],[Rank 1Y]]+Table2[[#This Row],[Rank 6M]]+Table2[[#This Row],[Rank Sharpe]])/3</f>
        <v>498.66666666666669</v>
      </c>
    </row>
    <row r="548" spans="1:48" x14ac:dyDescent="0.3">
      <c r="A548" t="s">
        <v>555</v>
      </c>
      <c r="B548" t="s">
        <v>556</v>
      </c>
      <c r="C548" t="s">
        <v>3173</v>
      </c>
      <c r="D548" t="s">
        <v>54</v>
      </c>
      <c r="E548">
        <v>36950.103958428001</v>
      </c>
      <c r="F548">
        <v>148.13999999999999</v>
      </c>
      <c r="G548">
        <v>-23.6250299741017</v>
      </c>
      <c r="H548">
        <f>(Table2[[#This Row],[1Y Return vs Nifty]]-AVERAGE(Table2[1Y Return vs Nifty]))/_xlfn.STDEV.P(Table2[1Y Return vs Nifty])</f>
        <v>-0.83435913933047912</v>
      </c>
      <c r="I548">
        <v>-3.6619221006383902</v>
      </c>
      <c r="J548">
        <f>(Table2[[#This Row],[1M Return vs Nifty]]-AVERAGE(Table2[1M Return vs Nifty]))/_xlfn.STDEV.P(Table2[1M Return vs Nifty])</f>
        <v>-0.28236881385096868</v>
      </c>
      <c r="K548">
        <v>-12.612823143703601</v>
      </c>
      <c r="L548">
        <f>(Table2[[#This Row],[6M Return vs Nifty]]-AVERAGE(Table2[6M Return vs Nifty]))/_xlfn.STDEV.P(Table2[6M Return vs Nifty])</f>
        <v>-0.68149948133797367</v>
      </c>
      <c r="M548">
        <v>1.85729434223455</v>
      </c>
      <c r="N548">
        <f>(Table2[[#This Row],[1W Return vs Nifty]]-AVERAGE(Table2[1W Return vs Nifty]))/_xlfn.STDEV.P(Table2[1W Return vs Nifty])</f>
        <v>-0.22363161119029484</v>
      </c>
      <c r="O548">
        <v>143.97</v>
      </c>
      <c r="P548">
        <v>151.54458905992499</v>
      </c>
      <c r="Q548">
        <v>159.14007023139601</v>
      </c>
      <c r="R548">
        <v>70.012306125959995</v>
      </c>
      <c r="S548" s="1">
        <f>(Table2[[#This Row],[Close Price]]-Table2[[#This Row],[20D EMA]])/Table2[[#This Row],[20D EMA]]</f>
        <v>2.8964367576578366E-2</v>
      </c>
      <c r="T548" s="1">
        <f>(Table2[[#This Row],[Close Price]]-Table2[[#This Row],[50D EMA]])/Table2[[#This Row],[50D EMA]]</f>
        <v>-2.2465922940862845E-2</v>
      </c>
      <c r="U548" s="1">
        <f>(Table2[[#This Row],[Close Price]]-Table2[[#This Row],[200D EMA]])/Table2[[#This Row],[200D EMA]]</f>
        <v>-6.9121939027684751E-2</v>
      </c>
      <c r="V548">
        <v>0.72487584373413105</v>
      </c>
      <c r="W548">
        <v>145.01</v>
      </c>
      <c r="X548">
        <v>148.5</v>
      </c>
      <c r="Y548">
        <v>141.61000000000001</v>
      </c>
      <c r="Z548">
        <v>148.5</v>
      </c>
      <c r="AA548">
        <v>141.61000000000001</v>
      </c>
      <c r="AB548">
        <v>148.5</v>
      </c>
      <c r="AC548" s="1">
        <f>(Table2[[#This Row],[Close Price]]/Table2[[#This Row],[Day Low]])-1</f>
        <v>2.1584718295289962E-2</v>
      </c>
      <c r="AD548" s="1">
        <f>(Table2[[#This Row],[Day High]]/Table2[[#This Row],[Close Price]])-1</f>
        <v>2.430133657351341E-3</v>
      </c>
      <c r="AE548" s="1">
        <f>(Table2[[#This Row],[Close Price]]/Table2[[#This Row],[Current Week Low]])-1</f>
        <v>4.6112562672127488E-2</v>
      </c>
      <c r="AF548" s="1">
        <f>(Table2[[#This Row],[Current Week High]]/Table2[[#This Row],[Close Price]])-1</f>
        <v>2.430133657351341E-3</v>
      </c>
      <c r="AG548" s="1">
        <f>(Table2[[#This Row],[Close Price]]/Table2[[#This Row],[Current Month Low]])-1</f>
        <v>4.6112562672127488E-2</v>
      </c>
      <c r="AH548" s="1">
        <f>(Table2[[#This Row],[Current Month High]]/Table2[[#This Row],[Close Price]])-1</f>
        <v>2.430133657351341E-3</v>
      </c>
      <c r="AI548">
        <v>31.125961927906001</v>
      </c>
      <c r="AJ548">
        <v>10.469798657718099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-0.19</v>
      </c>
      <c r="AM548" t="s">
        <v>3218</v>
      </c>
      <c r="AN548">
        <v>7.73</v>
      </c>
      <c r="AO548" t="s">
        <v>3219</v>
      </c>
      <c r="AP548">
        <v>7.1306005029916006E-2</v>
      </c>
      <c r="AQ548">
        <f>(Table2[[#This Row],[Sharpe Ratio]]-AVERAGE(Table2[Sharpe Ratio]))/_xlfn.STDEV.P(Table2[Sharpe Ratio])</f>
        <v>0.14173166300937062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609</v>
      </c>
      <c r="AT548">
        <f>_xlfn.RANK.AVG(Table2[[#This Row],[6M Return vs Nifty Z-Score]],Table2[6M Return vs Nifty Z-Score])</f>
        <v>576</v>
      </c>
      <c r="AU548">
        <f>_xlfn.RANK.AVG(Table2[[#This Row],[Sharpe Ratio Z-Score]],Table2[Sharpe Ratio Z-Score])</f>
        <v>311</v>
      </c>
      <c r="AV548">
        <f>(Table2[[#This Row],[Rank 1Y]]+Table2[[#This Row],[Rank 6M]]+Table2[[#This Row],[Rank Sharpe]])/3</f>
        <v>498.66666666666669</v>
      </c>
    </row>
    <row r="549" spans="1:48" x14ac:dyDescent="0.3">
      <c r="A549" t="s">
        <v>1168</v>
      </c>
      <c r="B549" t="s">
        <v>1169</v>
      </c>
      <c r="C549" t="s">
        <v>3177</v>
      </c>
      <c r="D549" t="s">
        <v>255</v>
      </c>
      <c r="E549">
        <v>10791.774228</v>
      </c>
      <c r="F549">
        <v>2105</v>
      </c>
      <c r="G549">
        <v>4.98277326303955</v>
      </c>
      <c r="H549">
        <f>(Table2[[#This Row],[1Y Return vs Nifty]]-AVERAGE(Table2[1Y Return vs Nifty]))/_xlfn.STDEV.P(Table2[1Y Return vs Nifty])</f>
        <v>-0.27581479211070992</v>
      </c>
      <c r="I549">
        <v>-4.5457031632836999</v>
      </c>
      <c r="J549">
        <f>(Table2[[#This Row],[1M Return vs Nifty]]-AVERAGE(Table2[1M Return vs Nifty]))/_xlfn.STDEV.P(Table2[1M Return vs Nifty])</f>
        <v>-0.37759515213033062</v>
      </c>
      <c r="K549">
        <v>-0.38866735580620299</v>
      </c>
      <c r="L549">
        <f>(Table2[[#This Row],[6M Return vs Nifty]]-AVERAGE(Table2[6M Return vs Nifty]))/_xlfn.STDEV.P(Table2[6M Return vs Nifty])</f>
        <v>-0.31964052323646852</v>
      </c>
      <c r="M549">
        <v>-4.8546593105027398</v>
      </c>
      <c r="N549">
        <f>(Table2[[#This Row],[1W Return vs Nifty]]-AVERAGE(Table2[1W Return vs Nifty]))/_xlfn.STDEV.P(Table2[1W Return vs Nifty])</f>
        <v>-1.5774012496652803</v>
      </c>
      <c r="O549">
        <v>2114.7800000000002</v>
      </c>
      <c r="P549">
        <v>2127.3787634799401</v>
      </c>
      <c r="Q549">
        <v>1985.69510334542</v>
      </c>
      <c r="R549">
        <v>48.3002487065528</v>
      </c>
      <c r="S549" s="1">
        <f>(Table2[[#This Row],[Close Price]]-Table2[[#This Row],[20D EMA]])/Table2[[#This Row],[20D EMA]]</f>
        <v>-4.6245945204703084E-3</v>
      </c>
      <c r="T549" s="1">
        <f>(Table2[[#This Row],[Close Price]]-Table2[[#This Row],[50D EMA]])/Table2[[#This Row],[50D EMA]]</f>
        <v>-1.0519407199183071E-2</v>
      </c>
      <c r="U549" s="1">
        <f>(Table2[[#This Row],[Close Price]]-Table2[[#This Row],[200D EMA]])/Table2[[#This Row],[200D EMA]]</f>
        <v>6.008218303685188E-2</v>
      </c>
      <c r="V549">
        <v>0.72329811665661903</v>
      </c>
      <c r="W549">
        <v>2062.65</v>
      </c>
      <c r="X549">
        <v>2109.1</v>
      </c>
      <c r="Y549">
        <v>2062.65</v>
      </c>
      <c r="Z549">
        <v>2187.65</v>
      </c>
      <c r="AA549">
        <v>2062.65</v>
      </c>
      <c r="AB549">
        <v>2187.65</v>
      </c>
      <c r="AC549" s="1">
        <f>(Table2[[#This Row],[Close Price]]/Table2[[#This Row],[Day Low]])-1</f>
        <v>2.0531840108598098E-2</v>
      </c>
      <c r="AD549" s="1">
        <f>(Table2[[#This Row],[Day High]]/Table2[[#This Row],[Close Price]])-1</f>
        <v>1.9477434679333605E-3</v>
      </c>
      <c r="AE549" s="1">
        <f>(Table2[[#This Row],[Close Price]]/Table2[[#This Row],[Current Week Low]])-1</f>
        <v>2.0531840108598098E-2</v>
      </c>
      <c r="AF549" s="1">
        <f>(Table2[[#This Row],[Current Week High]]/Table2[[#This Row],[Close Price]])-1</f>
        <v>3.9263657957244735E-2</v>
      </c>
      <c r="AG549" s="1">
        <f>(Table2[[#This Row],[Close Price]]/Table2[[#This Row],[Current Month Low]])-1</f>
        <v>2.0531840108598098E-2</v>
      </c>
      <c r="AH549" s="1">
        <f>(Table2[[#This Row],[Current Month High]]/Table2[[#This Row],[Close Price]])-1</f>
        <v>3.9263657957244735E-2</v>
      </c>
      <c r="AI549">
        <v>10.1330166270783</v>
      </c>
      <c r="AJ549">
        <v>45.172413793103402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0.01</v>
      </c>
      <c r="AM549" t="s">
        <v>3219</v>
      </c>
      <c r="AN549">
        <v>3.58</v>
      </c>
      <c r="AO549" t="s">
        <v>3219</v>
      </c>
      <c r="AP549">
        <v>-7.9146590806973005E-2</v>
      </c>
      <c r="AQ549">
        <f>(Table2[[#This Row],[Sharpe Ratio]]-AVERAGE(Table2[Sharpe Ratio]))/_xlfn.STDEV.P(Table2[Sharpe Ratio])</f>
        <v>-1.6046014972005387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401</v>
      </c>
      <c r="AT549">
        <f>_xlfn.RANK.AVG(Table2[[#This Row],[6M Return vs Nifty Z-Score]],Table2[6M Return vs Nifty Z-Score])</f>
        <v>405</v>
      </c>
      <c r="AU549">
        <f>_xlfn.RANK.AVG(Table2[[#This Row],[Sharpe Ratio Z-Score]],Table2[Sharpe Ratio Z-Score])</f>
        <v>696</v>
      </c>
      <c r="AV549">
        <f>(Table2[[#This Row],[Rank 1Y]]+Table2[[#This Row],[Rank 6M]]+Table2[[#This Row],[Rank Sharpe]])/3</f>
        <v>500.66666666666669</v>
      </c>
    </row>
    <row r="550" spans="1:48" x14ac:dyDescent="0.3">
      <c r="A550" t="s">
        <v>1227</v>
      </c>
      <c r="B550" t="s">
        <v>1228</v>
      </c>
      <c r="C550" t="s">
        <v>3185</v>
      </c>
      <c r="D550" t="s">
        <v>967</v>
      </c>
      <c r="E550">
        <v>9971.6928366880002</v>
      </c>
      <c r="F550">
        <v>72.14</v>
      </c>
      <c r="G550">
        <v>-31.903423960624298</v>
      </c>
      <c r="H550">
        <f>(Table2[[#This Row],[1Y Return vs Nifty]]-AVERAGE(Table2[1Y Return vs Nifty]))/_xlfn.STDEV.P(Table2[1Y Return vs Nifty])</f>
        <v>-0.99598812310464124</v>
      </c>
      <c r="I550">
        <v>-9.6794774728244501</v>
      </c>
      <c r="J550">
        <f>(Table2[[#This Row],[1M Return vs Nifty]]-AVERAGE(Table2[1M Return vs Nifty]))/_xlfn.STDEV.P(Table2[1M Return vs Nifty])</f>
        <v>-0.93075311139566164</v>
      </c>
      <c r="K550">
        <v>-2.4996154051192998</v>
      </c>
      <c r="L550">
        <f>(Table2[[#This Row],[6M Return vs Nifty]]-AVERAGE(Table2[6M Return vs Nifty]))/_xlfn.STDEV.P(Table2[6M Return vs Nifty])</f>
        <v>-0.38212872078440163</v>
      </c>
      <c r="M550">
        <v>7.70259350008212</v>
      </c>
      <c r="N550">
        <f>(Table2[[#This Row],[1W Return vs Nifty]]-AVERAGE(Table2[1W Return vs Nifty]))/_xlfn.STDEV.P(Table2[1W Return vs Nifty])</f>
        <v>0.95533787178136753</v>
      </c>
      <c r="O550">
        <v>66.59</v>
      </c>
      <c r="P550">
        <v>69.329268082866506</v>
      </c>
      <c r="Q550">
        <v>72.505613646047394</v>
      </c>
      <c r="R550">
        <v>76.844736321414999</v>
      </c>
      <c r="S550" s="1">
        <f>(Table2[[#This Row],[Close Price]]-Table2[[#This Row],[20D EMA]])/Table2[[#This Row],[20D EMA]]</f>
        <v>8.3345847724883571E-2</v>
      </c>
      <c r="T550" s="1">
        <f>(Table2[[#This Row],[Close Price]]-Table2[[#This Row],[50D EMA]])/Table2[[#This Row],[50D EMA]]</f>
        <v>4.0541779754171635E-2</v>
      </c>
      <c r="U550" s="1">
        <f>(Table2[[#This Row],[Close Price]]-Table2[[#This Row],[200D EMA]])/Table2[[#This Row],[200D EMA]]</f>
        <v>-5.042556398904767E-3</v>
      </c>
      <c r="V550">
        <v>1.0281379711118701</v>
      </c>
      <c r="W550">
        <v>70.34</v>
      </c>
      <c r="X550">
        <v>74.3</v>
      </c>
      <c r="Y550">
        <v>64.75</v>
      </c>
      <c r="Z550">
        <v>74.3</v>
      </c>
      <c r="AA550">
        <v>64.75</v>
      </c>
      <c r="AB550">
        <v>74.3</v>
      </c>
      <c r="AC550" s="1">
        <f>(Table2[[#This Row],[Close Price]]/Table2[[#This Row],[Day Low]])-1</f>
        <v>2.5589991470002849E-2</v>
      </c>
      <c r="AD550" s="1">
        <f>(Table2[[#This Row],[Day High]]/Table2[[#This Row],[Close Price]])-1</f>
        <v>2.9941779872470153E-2</v>
      </c>
      <c r="AE550" s="1">
        <f>(Table2[[#This Row],[Close Price]]/Table2[[#This Row],[Current Week Low]])-1</f>
        <v>0.11413127413127411</v>
      </c>
      <c r="AF550" s="1">
        <f>(Table2[[#This Row],[Current Week High]]/Table2[[#This Row],[Close Price]])-1</f>
        <v>2.9941779872470153E-2</v>
      </c>
      <c r="AG550" s="1">
        <f>(Table2[[#This Row],[Close Price]]/Table2[[#This Row],[Current Month Low]])-1</f>
        <v>0.11413127413127411</v>
      </c>
      <c r="AH550" s="1">
        <f>(Table2[[#This Row],[Current Month High]]/Table2[[#This Row],[Close Price]])-1</f>
        <v>2.9941779872470153E-2</v>
      </c>
      <c r="AI550">
        <v>31.480454671472099</v>
      </c>
      <c r="AJ550">
        <v>21.858108108108102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0</v>
      </c>
      <c r="AM550">
        <v>0</v>
      </c>
      <c r="AN550">
        <v>17.3</v>
      </c>
      <c r="AO550" t="s">
        <v>3219</v>
      </c>
      <c r="AP550">
        <v>3.8994765562897001E-2</v>
      </c>
      <c r="AQ550">
        <f>(Table2[[#This Row],[Sharpe Ratio]]-AVERAGE(Table2[Sharpe Ratio]))/_xlfn.STDEV.P(Table2[Sharpe Ratio])</f>
        <v>-0.23331131059217544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659</v>
      </c>
      <c r="AT550">
        <f>_xlfn.RANK.AVG(Table2[[#This Row],[6M Return vs Nifty Z-Score]],Table2[6M Return vs Nifty Z-Score])</f>
        <v>442</v>
      </c>
      <c r="AU550">
        <f>_xlfn.RANK.AVG(Table2[[#This Row],[Sharpe Ratio Z-Score]],Table2[Sharpe Ratio Z-Score])</f>
        <v>406</v>
      </c>
      <c r="AV550">
        <f>(Table2[[#This Row],[Rank 1Y]]+Table2[[#This Row],[Rank 6M]]+Table2[[#This Row],[Rank Sharpe]])/3</f>
        <v>502.33333333333331</v>
      </c>
    </row>
    <row r="551" spans="1:48" x14ac:dyDescent="0.3">
      <c r="A551" t="s">
        <v>544</v>
      </c>
      <c r="B551" t="s">
        <v>545</v>
      </c>
      <c r="C551" t="s">
        <v>3181</v>
      </c>
      <c r="D551" t="s">
        <v>546</v>
      </c>
      <c r="E551">
        <v>37957.078733750001</v>
      </c>
      <c r="F551">
        <v>3451.25</v>
      </c>
      <c r="G551">
        <v>-8.8295768870354401</v>
      </c>
      <c r="H551">
        <f>(Table2[[#This Row],[1Y Return vs Nifty]]-AVERAGE(Table2[1Y Return vs Nifty]))/_xlfn.STDEV.P(Table2[1Y Return vs Nifty])</f>
        <v>-0.54548981868277646</v>
      </c>
      <c r="I551">
        <v>-9.1484945759024008</v>
      </c>
      <c r="J551">
        <f>(Table2[[#This Row],[1M Return vs Nifty]]-AVERAGE(Table2[1M Return vs Nifty]))/_xlfn.STDEV.P(Table2[1M Return vs Nifty])</f>
        <v>-0.87354034785045831</v>
      </c>
      <c r="K551">
        <v>-21.039989560877999</v>
      </c>
      <c r="L551">
        <f>(Table2[[#This Row],[6M Return vs Nifty]]-AVERAGE(Table2[6M Return vs Nifty]))/_xlfn.STDEV.P(Table2[6M Return vs Nifty])</f>
        <v>-0.93096011586995853</v>
      </c>
      <c r="M551">
        <v>-3.2409913563243702</v>
      </c>
      <c r="N551">
        <f>(Table2[[#This Row],[1W Return vs Nifty]]-AVERAGE(Table2[1W Return vs Nifty]))/_xlfn.STDEV.P(Table2[1W Return vs Nifty])</f>
        <v>-1.2519319755954545</v>
      </c>
      <c r="O551">
        <v>3568.2</v>
      </c>
      <c r="P551">
        <v>3679.9084575848401</v>
      </c>
      <c r="Q551">
        <v>3600.8454244326299</v>
      </c>
      <c r="R551">
        <v>34.339875352201098</v>
      </c>
      <c r="S551" s="1">
        <f>(Table2[[#This Row],[Close Price]]-Table2[[#This Row],[20D EMA]])/Table2[[#This Row],[20D EMA]]</f>
        <v>-3.2775629168768521E-2</v>
      </c>
      <c r="T551" s="1">
        <f>(Table2[[#This Row],[Close Price]]-Table2[[#This Row],[50D EMA]])/Table2[[#This Row],[50D EMA]]</f>
        <v>-6.213699612922189E-2</v>
      </c>
      <c r="U551" s="1">
        <f>(Table2[[#This Row],[Close Price]]-Table2[[#This Row],[200D EMA]])/Table2[[#This Row],[200D EMA]]</f>
        <v>-4.1544528242614308E-2</v>
      </c>
      <c r="V551">
        <v>0.52712084064061104</v>
      </c>
      <c r="W551">
        <v>3436.65</v>
      </c>
      <c r="X551">
        <v>3539.95</v>
      </c>
      <c r="Y551">
        <v>3430.6</v>
      </c>
      <c r="Z551">
        <v>3561.35</v>
      </c>
      <c r="AA551">
        <v>3430.6</v>
      </c>
      <c r="AB551">
        <v>3561.35</v>
      </c>
      <c r="AC551" s="1">
        <f>(Table2[[#This Row],[Close Price]]/Table2[[#This Row],[Day Low]])-1</f>
        <v>4.2483232217420674E-3</v>
      </c>
      <c r="AD551" s="1">
        <f>(Table2[[#This Row],[Day High]]/Table2[[#This Row],[Close Price]])-1</f>
        <v>2.5700833031510273E-2</v>
      </c>
      <c r="AE551" s="1">
        <f>(Table2[[#This Row],[Close Price]]/Table2[[#This Row],[Current Week Low]])-1</f>
        <v>6.0193552148313234E-3</v>
      </c>
      <c r="AF551" s="1">
        <f>(Table2[[#This Row],[Current Week High]]/Table2[[#This Row],[Close Price]])-1</f>
        <v>3.1901484969214078E-2</v>
      </c>
      <c r="AG551" s="1">
        <f>(Table2[[#This Row],[Close Price]]/Table2[[#This Row],[Current Month Low]])-1</f>
        <v>6.0193552148313234E-3</v>
      </c>
      <c r="AH551" s="1">
        <f>(Table2[[#This Row],[Current Month High]]/Table2[[#This Row],[Close Price]])-1</f>
        <v>3.1901484969214078E-2</v>
      </c>
      <c r="AI551">
        <v>28.0695400217312</v>
      </c>
      <c r="AJ551">
        <v>30.314529527261701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-0.01</v>
      </c>
      <c r="AM551" t="s">
        <v>3218</v>
      </c>
      <c r="AN551">
        <v>-1.48</v>
      </c>
      <c r="AO551" t="s">
        <v>3218</v>
      </c>
      <c r="AP551">
        <v>6.5323874066459994E-2</v>
      </c>
      <c r="AQ551">
        <f>(Table2[[#This Row],[Sharpe Ratio]]-AVERAGE(Table2[Sharpe Ratio]))/_xlfn.STDEV.P(Table2[Sharpe Ratio])</f>
        <v>7.2295880847609698E-2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507</v>
      </c>
      <c r="AT551">
        <f>_xlfn.RANK.AVG(Table2[[#This Row],[6M Return vs Nifty Z-Score]],Table2[6M Return vs Nifty Z-Score])</f>
        <v>668</v>
      </c>
      <c r="AU551">
        <f>_xlfn.RANK.AVG(Table2[[#This Row],[Sharpe Ratio Z-Score]],Table2[Sharpe Ratio Z-Score])</f>
        <v>334</v>
      </c>
      <c r="AV551">
        <f>(Table2[[#This Row],[Rank 1Y]]+Table2[[#This Row],[Rank 6M]]+Table2[[#This Row],[Rank Sharpe]])/3</f>
        <v>503</v>
      </c>
    </row>
    <row r="552" spans="1:48" x14ac:dyDescent="0.3">
      <c r="A552" t="s">
        <v>666</v>
      </c>
      <c r="B552" t="s">
        <v>667</v>
      </c>
      <c r="C552" t="s">
        <v>3175</v>
      </c>
      <c r="D552" t="s">
        <v>201</v>
      </c>
      <c r="E552">
        <v>27623.9025</v>
      </c>
      <c r="F552">
        <v>632.85</v>
      </c>
      <c r="G552">
        <v>7.4043912853584004</v>
      </c>
      <c r="H552">
        <f>(Table2[[#This Row],[1Y Return vs Nifty]]-AVERAGE(Table2[1Y Return vs Nifty]))/_xlfn.STDEV.P(Table2[1Y Return vs Nifty])</f>
        <v>-0.22853464807869048</v>
      </c>
      <c r="I552">
        <v>-12.005423196814901</v>
      </c>
      <c r="J552">
        <f>(Table2[[#This Row],[1M Return vs Nifty]]-AVERAGE(Table2[1M Return vs Nifty]))/_xlfn.STDEV.P(Table2[1M Return vs Nifty])</f>
        <v>-1.1813709439040752</v>
      </c>
      <c r="K552">
        <v>-11.086484333119699</v>
      </c>
      <c r="L552">
        <f>(Table2[[#This Row],[6M Return vs Nifty]]-AVERAGE(Table2[6M Return vs Nifty]))/_xlfn.STDEV.P(Table2[6M Return vs Nifty])</f>
        <v>-0.63631686248959407</v>
      </c>
      <c r="M552">
        <v>-3.98533928282844</v>
      </c>
      <c r="N552">
        <f>(Table2[[#This Row],[1W Return vs Nifty]]-AVERAGE(Table2[1W Return vs Nifty]))/_xlfn.STDEV.P(Table2[1W Return vs Nifty])</f>
        <v>-1.4020634686745326</v>
      </c>
      <c r="O552">
        <v>659.15</v>
      </c>
      <c r="P552">
        <v>689.35805754434102</v>
      </c>
      <c r="Q552">
        <v>659.43212859703203</v>
      </c>
      <c r="R552">
        <v>40.704451254324297</v>
      </c>
      <c r="S552" s="1">
        <f>(Table2[[#This Row],[Close Price]]-Table2[[#This Row],[20D EMA]])/Table2[[#This Row],[20D EMA]]</f>
        <v>-3.9899871046044082E-2</v>
      </c>
      <c r="T552" s="1">
        <f>(Table2[[#This Row],[Close Price]]-Table2[[#This Row],[50D EMA]])/Table2[[#This Row],[50D EMA]]</f>
        <v>-8.1971998333690732E-2</v>
      </c>
      <c r="U552" s="1">
        <f>(Table2[[#This Row],[Close Price]]-Table2[[#This Row],[200D EMA]])/Table2[[#This Row],[200D EMA]]</f>
        <v>-4.0310636143232118E-2</v>
      </c>
      <c r="V552">
        <v>1.2286976099064799</v>
      </c>
      <c r="W552">
        <v>630.75</v>
      </c>
      <c r="X552">
        <v>645.75</v>
      </c>
      <c r="Y552">
        <v>622.04999999999995</v>
      </c>
      <c r="Z552">
        <v>670</v>
      </c>
      <c r="AA552">
        <v>622.04999999999995</v>
      </c>
      <c r="AB552">
        <v>670</v>
      </c>
      <c r="AC552" s="1">
        <f>(Table2[[#This Row],[Close Price]]/Table2[[#This Row],[Day Low]])-1</f>
        <v>3.3293697978598047E-3</v>
      </c>
      <c r="AD552" s="1">
        <f>(Table2[[#This Row],[Day High]]/Table2[[#This Row],[Close Price]])-1</f>
        <v>2.0383977245792773E-2</v>
      </c>
      <c r="AE552" s="1">
        <f>(Table2[[#This Row],[Close Price]]/Table2[[#This Row],[Current Week Low]])-1</f>
        <v>1.7361948396431348E-2</v>
      </c>
      <c r="AF552" s="1">
        <f>(Table2[[#This Row],[Current Week High]]/Table2[[#This Row],[Close Price]])-1</f>
        <v>5.8702694161333557E-2</v>
      </c>
      <c r="AG552" s="1">
        <f>(Table2[[#This Row],[Close Price]]/Table2[[#This Row],[Current Month Low]])-1</f>
        <v>1.7361948396431348E-2</v>
      </c>
      <c r="AH552" s="1">
        <f>(Table2[[#This Row],[Current Month High]]/Table2[[#This Row],[Close Price]])-1</f>
        <v>5.8702694161333557E-2</v>
      </c>
      <c r="AI552">
        <v>35.893181638618898</v>
      </c>
      <c r="AJ552">
        <v>51.726204747063001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-0.09</v>
      </c>
      <c r="AM552" t="s">
        <v>3218</v>
      </c>
      <c r="AN552">
        <v>-1.56</v>
      </c>
      <c r="AO552" t="s">
        <v>3218</v>
      </c>
      <c r="AP552">
        <v>-4.2861652207899998E-3</v>
      </c>
      <c r="AQ552">
        <f>(Table2[[#This Row],[Sharpe Ratio]]-AVERAGE(Table2[Sharpe Ratio]))/_xlfn.STDEV.P(Table2[Sharpe Ratio])</f>
        <v>-0.73568166991947215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380</v>
      </c>
      <c r="AT552">
        <f>_xlfn.RANK.AVG(Table2[[#This Row],[6M Return vs Nifty Z-Score]],Table2[6M Return vs Nifty Z-Score])</f>
        <v>560</v>
      </c>
      <c r="AU552">
        <f>_xlfn.RANK.AVG(Table2[[#This Row],[Sharpe Ratio Z-Score]],Table2[Sharpe Ratio Z-Score])</f>
        <v>571</v>
      </c>
      <c r="AV552">
        <f>(Table2[[#This Row],[Rank 1Y]]+Table2[[#This Row],[Rank 6M]]+Table2[[#This Row],[Rank Sharpe]])/3</f>
        <v>503.66666666666669</v>
      </c>
    </row>
    <row r="553" spans="1:48" x14ac:dyDescent="0.3">
      <c r="A553" t="s">
        <v>1716</v>
      </c>
      <c r="B553" t="s">
        <v>1717</v>
      </c>
      <c r="C553" t="s">
        <v>3180</v>
      </c>
      <c r="D553" t="s">
        <v>69</v>
      </c>
      <c r="E553">
        <v>5115.5644805839902</v>
      </c>
      <c r="F553">
        <v>225.74</v>
      </c>
      <c r="G553">
        <v>-3.58105599039488</v>
      </c>
      <c r="H553">
        <f>(Table2[[#This Row],[1Y Return vs Nifty]]-AVERAGE(Table2[1Y Return vs Nifty]))/_xlfn.STDEV.P(Table2[1Y Return vs Nifty])</f>
        <v>-0.44301666987848659</v>
      </c>
      <c r="I553">
        <v>-4.8960452277734197</v>
      </c>
      <c r="J553">
        <f>(Table2[[#This Row],[1M Return vs Nifty]]-AVERAGE(Table2[1M Return vs Nifty]))/_xlfn.STDEV.P(Table2[1M Return vs Nifty])</f>
        <v>-0.41534408493358677</v>
      </c>
      <c r="K553">
        <v>1.66304919006603</v>
      </c>
      <c r="L553">
        <f>(Table2[[#This Row],[6M Return vs Nifty]]-AVERAGE(Table2[6M Return vs Nifty]))/_xlfn.STDEV.P(Table2[6M Return vs Nifty])</f>
        <v>-0.25890569422324589</v>
      </c>
      <c r="M553">
        <v>3.2884265018515402</v>
      </c>
      <c r="N553">
        <f>(Table2[[#This Row],[1W Return vs Nifty]]-AVERAGE(Table2[1W Return vs Nifty]))/_xlfn.STDEV.P(Table2[1W Return vs Nifty])</f>
        <v>6.5021047420435005E-2</v>
      </c>
      <c r="O553">
        <v>220.13</v>
      </c>
      <c r="P553">
        <v>222.32774705304701</v>
      </c>
      <c r="Q553">
        <v>217.618960504852</v>
      </c>
      <c r="R553">
        <v>70.620364326935004</v>
      </c>
      <c r="S553" s="1">
        <f>(Table2[[#This Row],[Close Price]]-Table2[[#This Row],[20D EMA]])/Table2[[#This Row],[20D EMA]]</f>
        <v>2.5484940716849196E-2</v>
      </c>
      <c r="T553" s="1">
        <f>(Table2[[#This Row],[Close Price]]-Table2[[#This Row],[50D EMA]])/Table2[[#This Row],[50D EMA]]</f>
        <v>1.5347850154478676E-2</v>
      </c>
      <c r="U553" s="1">
        <f>(Table2[[#This Row],[Close Price]]-Table2[[#This Row],[200D EMA]])/Table2[[#This Row],[200D EMA]]</f>
        <v>3.7317701896507981E-2</v>
      </c>
      <c r="V553">
        <v>0.22110357210581399</v>
      </c>
      <c r="W553">
        <v>224.21</v>
      </c>
      <c r="X553">
        <v>229.35</v>
      </c>
      <c r="Y553">
        <v>217.98</v>
      </c>
      <c r="Z553">
        <v>229.35</v>
      </c>
      <c r="AA553">
        <v>217.98</v>
      </c>
      <c r="AB553">
        <v>229.35</v>
      </c>
      <c r="AC553" s="1">
        <f>(Table2[[#This Row],[Close Price]]/Table2[[#This Row],[Day Low]])-1</f>
        <v>6.8239596806565217E-3</v>
      </c>
      <c r="AD553" s="1">
        <f>(Table2[[#This Row],[Day High]]/Table2[[#This Row],[Close Price]])-1</f>
        <v>1.5991849029857397E-2</v>
      </c>
      <c r="AE553" s="1">
        <f>(Table2[[#This Row],[Close Price]]/Table2[[#This Row],[Current Week Low]])-1</f>
        <v>3.5599596293238056E-2</v>
      </c>
      <c r="AF553" s="1">
        <f>(Table2[[#This Row],[Current Week High]]/Table2[[#This Row],[Close Price]])-1</f>
        <v>1.5991849029857397E-2</v>
      </c>
      <c r="AG553" s="1">
        <f>(Table2[[#This Row],[Close Price]]/Table2[[#This Row],[Current Month Low]])-1</f>
        <v>3.5599596293238056E-2</v>
      </c>
      <c r="AH553" s="1">
        <f>(Table2[[#This Row],[Current Month High]]/Table2[[#This Row],[Close Price]])-1</f>
        <v>1.5991849029857397E-2</v>
      </c>
      <c r="AI553">
        <v>14.2907770000885</v>
      </c>
      <c r="AJ553">
        <v>18.841800473808899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0.03</v>
      </c>
      <c r="AM553" t="s">
        <v>3219</v>
      </c>
      <c r="AN553">
        <v>4.57</v>
      </c>
      <c r="AO553" t="s">
        <v>3219</v>
      </c>
      <c r="AP553">
        <v>-5.0351862347245001E-2</v>
      </c>
      <c r="AQ553">
        <f>(Table2[[#This Row],[Sharpe Ratio]]-AVERAGE(Table2[Sharpe Ratio]))/_xlfn.STDEV.P(Table2[Sharpe Ratio])</f>
        <v>-1.2703753652501204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467</v>
      </c>
      <c r="AT553">
        <f>_xlfn.RANK.AVG(Table2[[#This Row],[6M Return vs Nifty Z-Score]],Table2[6M Return vs Nifty Z-Score])</f>
        <v>379</v>
      </c>
      <c r="AU553">
        <f>_xlfn.RANK.AVG(Table2[[#This Row],[Sharpe Ratio Z-Score]],Table2[Sharpe Ratio Z-Score])</f>
        <v>666</v>
      </c>
      <c r="AV553">
        <f>(Table2[[#This Row],[Rank 1Y]]+Table2[[#This Row],[Rank 6M]]+Table2[[#This Row],[Rank Sharpe]])/3</f>
        <v>504</v>
      </c>
    </row>
    <row r="554" spans="1:48" x14ac:dyDescent="0.3">
      <c r="A554" t="s">
        <v>1703</v>
      </c>
      <c r="B554" t="s">
        <v>1704</v>
      </c>
      <c r="C554" t="s">
        <v>3179</v>
      </c>
      <c r="D554" t="s">
        <v>967</v>
      </c>
      <c r="E554">
        <v>5274.8682802200001</v>
      </c>
      <c r="F554">
        <v>178.2</v>
      </c>
      <c r="G554">
        <v>-11.793402734115199</v>
      </c>
      <c r="H554">
        <f>(Table2[[#This Row],[1Y Return vs Nifty]]-AVERAGE(Table2[1Y Return vs Nifty]))/_xlfn.STDEV.P(Table2[1Y Return vs Nifty])</f>
        <v>-0.60335613436272406</v>
      </c>
      <c r="I554">
        <v>-6.2485456106670201</v>
      </c>
      <c r="J554">
        <f>(Table2[[#This Row],[1M Return vs Nifty]]-AVERAGE(Table2[1M Return vs Nifty]))/_xlfn.STDEV.P(Table2[1M Return vs Nifty])</f>
        <v>-0.5610743618405063</v>
      </c>
      <c r="K554">
        <v>-13.049528501167</v>
      </c>
      <c r="L554">
        <f>(Table2[[#This Row],[6M Return vs Nifty]]-AVERAGE(Table2[6M Return vs Nifty]))/_xlfn.STDEV.P(Table2[6M Return vs Nifty])</f>
        <v>-0.69442681541248741</v>
      </c>
      <c r="M554">
        <v>5.17926542269816</v>
      </c>
      <c r="N554">
        <f>(Table2[[#This Row],[1W Return vs Nifty]]-AVERAGE(Table2[1W Return vs Nifty]))/_xlfn.STDEV.P(Table2[1W Return vs Nifty])</f>
        <v>0.44639440825182736</v>
      </c>
      <c r="O554">
        <v>174.68</v>
      </c>
      <c r="P554">
        <v>184.097449726468</v>
      </c>
      <c r="Q554">
        <v>193.23479686982299</v>
      </c>
      <c r="R554">
        <v>65.210625069750606</v>
      </c>
      <c r="S554" s="1">
        <f>(Table2[[#This Row],[Close Price]]-Table2[[#This Row],[20D EMA]])/Table2[[#This Row],[20D EMA]]</f>
        <v>2.0151133501259341E-2</v>
      </c>
      <c r="T554" s="1">
        <f>(Table2[[#This Row],[Close Price]]-Table2[[#This Row],[50D EMA]])/Table2[[#This Row],[50D EMA]]</f>
        <v>-3.2034391216339185E-2</v>
      </c>
      <c r="U554" s="1">
        <f>(Table2[[#This Row],[Close Price]]-Table2[[#This Row],[200D EMA]])/Table2[[#This Row],[200D EMA]]</f>
        <v>-7.7805846117619953E-2</v>
      </c>
      <c r="V554">
        <v>0.76644902510927104</v>
      </c>
      <c r="W554">
        <v>177.1</v>
      </c>
      <c r="X554">
        <v>182.45</v>
      </c>
      <c r="Y554">
        <v>172.9</v>
      </c>
      <c r="Z554">
        <v>182.45</v>
      </c>
      <c r="AA554">
        <v>172.9</v>
      </c>
      <c r="AB554">
        <v>182.45</v>
      </c>
      <c r="AC554" s="1">
        <f>(Table2[[#This Row],[Close Price]]/Table2[[#This Row],[Day Low]])-1</f>
        <v>6.2111801242235032E-3</v>
      </c>
      <c r="AD554" s="1">
        <f>(Table2[[#This Row],[Day High]]/Table2[[#This Row],[Close Price]])-1</f>
        <v>2.3849607182940602E-2</v>
      </c>
      <c r="AE554" s="1">
        <f>(Table2[[#This Row],[Close Price]]/Table2[[#This Row],[Current Week Low]])-1</f>
        <v>3.0653556969346241E-2</v>
      </c>
      <c r="AF554" s="1">
        <f>(Table2[[#This Row],[Current Week High]]/Table2[[#This Row],[Close Price]])-1</f>
        <v>2.3849607182940602E-2</v>
      </c>
      <c r="AG554" s="1">
        <f>(Table2[[#This Row],[Close Price]]/Table2[[#This Row],[Current Month Low]])-1</f>
        <v>3.0653556969346241E-2</v>
      </c>
      <c r="AH554" s="1">
        <f>(Table2[[#This Row],[Current Month High]]/Table2[[#This Row],[Close Price]])-1</f>
        <v>2.3849607182940602E-2</v>
      </c>
      <c r="AI554">
        <v>42.873176206509498</v>
      </c>
      <c r="AJ554">
        <v>12.7776722992215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-0.16</v>
      </c>
      <c r="AM554" t="s">
        <v>3218</v>
      </c>
      <c r="AN554">
        <v>6.98</v>
      </c>
      <c r="AO554" t="s">
        <v>3219</v>
      </c>
      <c r="AP554">
        <v>4.3641645090017001E-2</v>
      </c>
      <c r="AQ554">
        <f>(Table2[[#This Row],[Sharpe Ratio]]-AVERAGE(Table2[Sharpe Ratio]))/_xlfn.STDEV.P(Table2[Sharpe Ratio])</f>
        <v>-0.17937405703685652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530</v>
      </c>
      <c r="AT554">
        <f>_xlfn.RANK.AVG(Table2[[#This Row],[6M Return vs Nifty Z-Score]],Table2[6M Return vs Nifty Z-Score])</f>
        <v>582</v>
      </c>
      <c r="AU554">
        <f>_xlfn.RANK.AVG(Table2[[#This Row],[Sharpe Ratio Z-Score]],Table2[Sharpe Ratio Z-Score])</f>
        <v>402</v>
      </c>
      <c r="AV554">
        <f>(Table2[[#This Row],[Rank 1Y]]+Table2[[#This Row],[Rank 6M]]+Table2[[#This Row],[Rank Sharpe]])/3</f>
        <v>504.66666666666669</v>
      </c>
    </row>
    <row r="555" spans="1:48" x14ac:dyDescent="0.3">
      <c r="A555" t="s">
        <v>1792</v>
      </c>
      <c r="B555" t="s">
        <v>1793</v>
      </c>
      <c r="C555" t="s">
        <v>3187</v>
      </c>
      <c r="D555" t="s">
        <v>495</v>
      </c>
      <c r="E555">
        <v>4552.2225345099996</v>
      </c>
      <c r="F555">
        <v>822.35</v>
      </c>
      <c r="G555">
        <v>-10.409403097878</v>
      </c>
      <c r="H555">
        <f>(Table2[[#This Row],[1Y Return vs Nifty]]-AVERAGE(Table2[1Y Return vs Nifty]))/_xlfn.STDEV.P(Table2[1Y Return vs Nifty])</f>
        <v>-0.57633465469975942</v>
      </c>
      <c r="I555">
        <v>-0.281556521522903</v>
      </c>
      <c r="J555">
        <f>(Table2[[#This Row],[1M Return vs Nifty]]-AVERAGE(Table2[1M Return vs Nifty]))/_xlfn.STDEV.P(Table2[1M Return vs Nifty])</f>
        <v>8.186147999721656E-2</v>
      </c>
      <c r="K555">
        <v>10.817200709504901</v>
      </c>
      <c r="L555">
        <f>(Table2[[#This Row],[6M Return vs Nifty]]-AVERAGE(Table2[6M Return vs Nifty]))/_xlfn.STDEV.P(Table2[6M Return vs Nifty])</f>
        <v>1.2075123479276561E-2</v>
      </c>
      <c r="M555">
        <v>-1.60945972604285</v>
      </c>
      <c r="N555">
        <f>(Table2[[#This Row],[1W Return vs Nifty]]-AVERAGE(Table2[1W Return vs Nifty]))/_xlfn.STDEV.P(Table2[1W Return vs Nifty])</f>
        <v>-0.92285968166119137</v>
      </c>
      <c r="O555">
        <v>813.43</v>
      </c>
      <c r="P555">
        <v>826.75603966652204</v>
      </c>
      <c r="Q555">
        <v>816.50533868784498</v>
      </c>
      <c r="R555">
        <v>55.307250921278701</v>
      </c>
      <c r="S555" s="1">
        <f>(Table2[[#This Row],[Close Price]]-Table2[[#This Row],[20D EMA]])/Table2[[#This Row],[20D EMA]]</f>
        <v>1.0965909789410365E-2</v>
      </c>
      <c r="T555" s="1">
        <f>(Table2[[#This Row],[Close Price]]-Table2[[#This Row],[50D EMA]])/Table2[[#This Row],[50D EMA]]</f>
        <v>-5.3293105282898531E-3</v>
      </c>
      <c r="U555" s="1">
        <f>(Table2[[#This Row],[Close Price]]-Table2[[#This Row],[200D EMA]])/Table2[[#This Row],[200D EMA]]</f>
        <v>7.1581421886936242E-3</v>
      </c>
      <c r="V555">
        <v>0.44824043336485903</v>
      </c>
      <c r="W555">
        <v>820</v>
      </c>
      <c r="X555">
        <v>839.95</v>
      </c>
      <c r="Y555">
        <v>815</v>
      </c>
      <c r="Z555">
        <v>839.95</v>
      </c>
      <c r="AA555">
        <v>815</v>
      </c>
      <c r="AB555">
        <v>839.95</v>
      </c>
      <c r="AC555" s="1">
        <f>(Table2[[#This Row],[Close Price]]/Table2[[#This Row],[Day Low]])-1</f>
        <v>2.8658536585366434E-3</v>
      </c>
      <c r="AD555" s="1">
        <f>(Table2[[#This Row],[Day High]]/Table2[[#This Row],[Close Price]])-1</f>
        <v>2.1402079406578789E-2</v>
      </c>
      <c r="AE555" s="1">
        <f>(Table2[[#This Row],[Close Price]]/Table2[[#This Row],[Current Week Low]])-1</f>
        <v>9.0184049079755635E-3</v>
      </c>
      <c r="AF555" s="1">
        <f>(Table2[[#This Row],[Current Week High]]/Table2[[#This Row],[Close Price]])-1</f>
        <v>2.1402079406578789E-2</v>
      </c>
      <c r="AG555" s="1">
        <f>(Table2[[#This Row],[Close Price]]/Table2[[#This Row],[Current Month Low]])-1</f>
        <v>9.0184049079755635E-3</v>
      </c>
      <c r="AH555" s="1">
        <f>(Table2[[#This Row],[Current Month High]]/Table2[[#This Row],[Close Price]])-1</f>
        <v>2.1402079406578789E-2</v>
      </c>
      <c r="AI555">
        <v>18.282969538517602</v>
      </c>
      <c r="AJ555">
        <v>25.1769541060963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-0.01</v>
      </c>
      <c r="AM555" t="s">
        <v>3218</v>
      </c>
      <c r="AN555">
        <v>2.9</v>
      </c>
      <c r="AO555" t="s">
        <v>3219</v>
      </c>
      <c r="AP555">
        <v>-0.130262304536264</v>
      </c>
      <c r="AQ555">
        <f>(Table2[[#This Row],[Sharpe Ratio]]-AVERAGE(Table2[Sharpe Ratio]))/_xlfn.STDEV.P(Table2[Sharpe Ratio])</f>
        <v>-2.1979117381885587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520</v>
      </c>
      <c r="AT555">
        <f>_xlfn.RANK.AVG(Table2[[#This Row],[6M Return vs Nifty Z-Score]],Table2[6M Return vs Nifty Z-Score])</f>
        <v>274</v>
      </c>
      <c r="AU555">
        <f>_xlfn.RANK.AVG(Table2[[#This Row],[Sharpe Ratio Z-Score]],Table2[Sharpe Ratio Z-Score])</f>
        <v>730</v>
      </c>
      <c r="AV555">
        <f>(Table2[[#This Row],[Rank 1Y]]+Table2[[#This Row],[Rank 6M]]+Table2[[#This Row],[Rank Sharpe]])/3</f>
        <v>508</v>
      </c>
    </row>
    <row r="556" spans="1:48" x14ac:dyDescent="0.3">
      <c r="A556" t="s">
        <v>1304</v>
      </c>
      <c r="B556" t="s">
        <v>1305</v>
      </c>
      <c r="C556" t="s">
        <v>3175</v>
      </c>
      <c r="D556" t="s">
        <v>948</v>
      </c>
      <c r="E556">
        <v>9133.3496159429997</v>
      </c>
      <c r="F556">
        <v>42.91</v>
      </c>
      <c r="G556">
        <v>-33.438546235405497</v>
      </c>
      <c r="H556">
        <f>(Table2[[#This Row],[1Y Return vs Nifty]]-AVERAGE(Table2[1Y Return vs Nifty]))/_xlfn.STDEV.P(Table2[1Y Return vs Nifty])</f>
        <v>-1.0259601507281042</v>
      </c>
      <c r="I556">
        <v>-2.0366686818350801</v>
      </c>
      <c r="J556">
        <f>(Table2[[#This Row],[1M Return vs Nifty]]-AVERAGE(Table2[1M Return vs Nifty]))/_xlfn.STDEV.P(Table2[1M Return vs Nifty])</f>
        <v>-0.1072497279255368</v>
      </c>
      <c r="K556">
        <v>-0.63684259934132803</v>
      </c>
      <c r="L556">
        <f>(Table2[[#This Row],[6M Return vs Nifty]]-AVERAGE(Table2[6M Return vs Nifty]))/_xlfn.STDEV.P(Table2[6M Return vs Nifty])</f>
        <v>-0.3269869966134783</v>
      </c>
      <c r="M556">
        <v>-0.23610308714282499</v>
      </c>
      <c r="N556">
        <f>(Table2[[#This Row],[1W Return vs Nifty]]-AVERAGE(Table2[1W Return vs Nifty]))/_xlfn.STDEV.P(Table2[1W Return vs Nifty])</f>
        <v>-0.64586007517811028</v>
      </c>
      <c r="O556">
        <v>42.08</v>
      </c>
      <c r="P556">
        <v>43.490734433627097</v>
      </c>
      <c r="Q556">
        <v>45.685127883670702</v>
      </c>
      <c r="R556">
        <v>59.546022070438703</v>
      </c>
      <c r="S556" s="1">
        <f>(Table2[[#This Row],[Close Price]]-Table2[[#This Row],[20D EMA]])/Table2[[#This Row],[20D EMA]]</f>
        <v>1.9724334600760417E-2</v>
      </c>
      <c r="T556" s="1">
        <f>(Table2[[#This Row],[Close Price]]-Table2[[#This Row],[50D EMA]])/Table2[[#This Row],[50D EMA]]</f>
        <v>-1.3353061087376704E-2</v>
      </c>
      <c r="U556" s="1">
        <f>(Table2[[#This Row],[Close Price]]-Table2[[#This Row],[200D EMA]])/Table2[[#This Row],[200D EMA]]</f>
        <v>-6.0744667077152335E-2</v>
      </c>
      <c r="V556">
        <v>0.37229000559079201</v>
      </c>
      <c r="W556">
        <v>42.78</v>
      </c>
      <c r="X556">
        <v>43.76</v>
      </c>
      <c r="Y556">
        <v>42.1</v>
      </c>
      <c r="Z556">
        <v>43.76</v>
      </c>
      <c r="AA556">
        <v>42.1</v>
      </c>
      <c r="AB556">
        <v>43.76</v>
      </c>
      <c r="AC556" s="1">
        <f>(Table2[[#This Row],[Close Price]]/Table2[[#This Row],[Day Low]])-1</f>
        <v>3.0388031790555825E-3</v>
      </c>
      <c r="AD556" s="1">
        <f>(Table2[[#This Row],[Day High]]/Table2[[#This Row],[Close Price]])-1</f>
        <v>1.9808902353763758E-2</v>
      </c>
      <c r="AE556" s="1">
        <f>(Table2[[#This Row],[Close Price]]/Table2[[#This Row],[Current Week Low]])-1</f>
        <v>1.9239904988123335E-2</v>
      </c>
      <c r="AF556" s="1">
        <f>(Table2[[#This Row],[Current Week High]]/Table2[[#This Row],[Close Price]])-1</f>
        <v>1.9808902353763758E-2</v>
      </c>
      <c r="AG556" s="1">
        <f>(Table2[[#This Row],[Close Price]]/Table2[[#This Row],[Current Month Low]])-1</f>
        <v>1.9239904988123335E-2</v>
      </c>
      <c r="AH556" s="1">
        <f>(Table2[[#This Row],[Current Month High]]/Table2[[#This Row],[Close Price]])-1</f>
        <v>1.9808902353763758E-2</v>
      </c>
      <c r="AI556">
        <v>31.670939175017399</v>
      </c>
      <c r="AJ556">
        <v>17.400820793433599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0.04</v>
      </c>
      <c r="AM556" t="s">
        <v>3219</v>
      </c>
      <c r="AN556">
        <v>7.06</v>
      </c>
      <c r="AO556" t="s">
        <v>3219</v>
      </c>
      <c r="AP556">
        <v>2.4329013229260999E-2</v>
      </c>
      <c r="AQ556">
        <f>(Table2[[#This Row],[Sharpe Ratio]]-AVERAGE(Table2[Sharpe Ratio]))/_xlfn.STDEV.P(Table2[Sharpe Ratio])</f>
        <v>-0.4035396105905385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673</v>
      </c>
      <c r="AT556">
        <f>_xlfn.RANK.AVG(Table2[[#This Row],[6M Return vs Nifty Z-Score]],Table2[6M Return vs Nifty Z-Score])</f>
        <v>409</v>
      </c>
      <c r="AU556">
        <f>_xlfn.RANK.AVG(Table2[[#This Row],[Sharpe Ratio Z-Score]],Table2[Sharpe Ratio Z-Score])</f>
        <v>446</v>
      </c>
      <c r="AV556">
        <f>(Table2[[#This Row],[Rank 1Y]]+Table2[[#This Row],[Rank 6M]]+Table2[[#This Row],[Rank Sharpe]])/3</f>
        <v>509.33333333333331</v>
      </c>
    </row>
    <row r="557" spans="1:48" x14ac:dyDescent="0.3">
      <c r="A557" t="s">
        <v>260</v>
      </c>
      <c r="B557" t="s">
        <v>261</v>
      </c>
      <c r="C557" t="s">
        <v>3177</v>
      </c>
      <c r="D557" t="s">
        <v>51</v>
      </c>
      <c r="E557">
        <v>101264.10464205001</v>
      </c>
      <c r="F557">
        <v>1215.55</v>
      </c>
      <c r="G557">
        <v>-11.908394771496701</v>
      </c>
      <c r="H557">
        <f>(Table2[[#This Row],[1Y Return vs Nifty]]-AVERAGE(Table2[1Y Return vs Nifty]))/_xlfn.STDEV.P(Table2[1Y Return vs Nifty])</f>
        <v>-0.60560126139755122</v>
      </c>
      <c r="I557">
        <v>-4.7000088142789398</v>
      </c>
      <c r="J557">
        <f>(Table2[[#This Row],[1M Return vs Nifty]]-AVERAGE(Table2[1M Return vs Nifty]))/_xlfn.STDEV.P(Table2[1M Return vs Nifty])</f>
        <v>-0.39422139899299624</v>
      </c>
      <c r="K557">
        <v>-5.7485171397124004</v>
      </c>
      <c r="L557">
        <f>(Table2[[#This Row],[6M Return vs Nifty]]-AVERAGE(Table2[6M Return vs Nifty]))/_xlfn.STDEV.P(Table2[6M Return vs Nifty])</f>
        <v>-0.47830257663610681</v>
      </c>
      <c r="M557">
        <v>1.35774167494804E-2</v>
      </c>
      <c r="N557">
        <f>(Table2[[#This Row],[1W Return vs Nifty]]-AVERAGE(Table2[1W Return vs Nifty]))/_xlfn.STDEV.P(Table2[1W Return vs Nifty])</f>
        <v>-0.59550068609760165</v>
      </c>
      <c r="O557">
        <v>1231.55</v>
      </c>
      <c r="P557">
        <v>1269.0879314802901</v>
      </c>
      <c r="Q557">
        <v>1260.5173641102699</v>
      </c>
      <c r="R557">
        <v>45.954747077101501</v>
      </c>
      <c r="S557" s="1">
        <f>(Table2[[#This Row],[Close Price]]-Table2[[#This Row],[20D EMA]])/Table2[[#This Row],[20D EMA]]</f>
        <v>-1.2991758353294629E-2</v>
      </c>
      <c r="T557" s="1">
        <f>(Table2[[#This Row],[Close Price]]-Table2[[#This Row],[50D EMA]])/Table2[[#This Row],[50D EMA]]</f>
        <v>-4.2186148140139025E-2</v>
      </c>
      <c r="U557" s="1">
        <f>(Table2[[#This Row],[Close Price]]-Table2[[#This Row],[200D EMA]])/Table2[[#This Row],[200D EMA]]</f>
        <v>-3.5673736348733248E-2</v>
      </c>
      <c r="V557">
        <v>1.0620108208471599</v>
      </c>
      <c r="W557">
        <v>1209.5999999999999</v>
      </c>
      <c r="X557">
        <v>1229.0999999999999</v>
      </c>
      <c r="Y557">
        <v>1202.3</v>
      </c>
      <c r="Z557">
        <v>1229.0999999999999</v>
      </c>
      <c r="AA557">
        <v>1202.3</v>
      </c>
      <c r="AB557">
        <v>1229.0999999999999</v>
      </c>
      <c r="AC557" s="1">
        <f>(Table2[[#This Row],[Close Price]]/Table2[[#This Row],[Day Low]])-1</f>
        <v>4.9189814814816213E-3</v>
      </c>
      <c r="AD557" s="1">
        <f>(Table2[[#This Row],[Day High]]/Table2[[#This Row],[Close Price]])-1</f>
        <v>1.1147217309037005E-2</v>
      </c>
      <c r="AE557" s="1">
        <f>(Table2[[#This Row],[Close Price]]/Table2[[#This Row],[Current Week Low]])-1</f>
        <v>1.1020543957414919E-2</v>
      </c>
      <c r="AF557" s="1">
        <f>(Table2[[#This Row],[Current Week High]]/Table2[[#This Row],[Close Price]])-1</f>
        <v>1.1147217309037005E-2</v>
      </c>
      <c r="AG557" s="1">
        <f>(Table2[[#This Row],[Close Price]]/Table2[[#This Row],[Current Month Low]])-1</f>
        <v>1.1020543957414919E-2</v>
      </c>
      <c r="AH557" s="1">
        <f>(Table2[[#This Row],[Current Month High]]/Table2[[#This Row],[Close Price]])-1</f>
        <v>1.1147217309037005E-2</v>
      </c>
      <c r="AI557">
        <v>16.942124964007998</v>
      </c>
      <c r="AJ557">
        <v>13.1797020484171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-0.05</v>
      </c>
      <c r="AM557" t="s">
        <v>3218</v>
      </c>
      <c r="AN557">
        <v>-0.91</v>
      </c>
      <c r="AO557" t="s">
        <v>3218</v>
      </c>
      <c r="AP557">
        <v>8.27983157931E-4</v>
      </c>
      <c r="AQ557">
        <f>(Table2[[#This Row],[Sharpe Ratio]]-AVERAGE(Table2[Sharpe Ratio]))/_xlfn.STDEV.P(Table2[Sharpe Ratio])</f>
        <v>-0.67632073400264248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532</v>
      </c>
      <c r="AT557">
        <f>_xlfn.RANK.AVG(Table2[[#This Row],[6M Return vs Nifty Z-Score]],Table2[6M Return vs Nifty Z-Score])</f>
        <v>486</v>
      </c>
      <c r="AU557">
        <f>_xlfn.RANK.AVG(Table2[[#This Row],[Sharpe Ratio Z-Score]],Table2[Sharpe Ratio Z-Score])</f>
        <v>512</v>
      </c>
      <c r="AV557">
        <f>(Table2[[#This Row],[Rank 1Y]]+Table2[[#This Row],[Rank 6M]]+Table2[[#This Row],[Rank Sharpe]])/3</f>
        <v>510</v>
      </c>
    </row>
    <row r="558" spans="1:48" x14ac:dyDescent="0.3">
      <c r="A558" t="s">
        <v>698</v>
      </c>
      <c r="B558" t="s">
        <v>699</v>
      </c>
      <c r="C558" t="s">
        <v>3181</v>
      </c>
      <c r="D558" t="s">
        <v>271</v>
      </c>
      <c r="E558">
        <v>25686.82156733</v>
      </c>
      <c r="F558">
        <v>3466.05</v>
      </c>
      <c r="G558">
        <v>-5.8601930198614198</v>
      </c>
      <c r="H558">
        <f>(Table2[[#This Row],[1Y Return vs Nifty]]-AVERAGE(Table2[1Y Return vs Nifty]))/_xlfn.STDEV.P(Table2[1Y Return vs Nifty])</f>
        <v>-0.48751498713113989</v>
      </c>
      <c r="I558">
        <v>-0.72754164139806898</v>
      </c>
      <c r="J558">
        <f>(Table2[[#This Row],[1M Return vs Nifty]]-AVERAGE(Table2[1M Return vs Nifty]))/_xlfn.STDEV.P(Table2[1M Return vs Nifty])</f>
        <v>3.3807123904005323E-2</v>
      </c>
      <c r="K558">
        <v>-22.403489132918398</v>
      </c>
      <c r="L558">
        <f>(Table2[[#This Row],[6M Return vs Nifty]]-AVERAGE(Table2[6M Return vs Nifty]))/_xlfn.STDEV.P(Table2[6M Return vs Nifty])</f>
        <v>-0.97132237425993051</v>
      </c>
      <c r="M558">
        <v>3.32990127488981</v>
      </c>
      <c r="N558">
        <f>(Table2[[#This Row],[1W Return vs Nifty]]-AVERAGE(Table2[1W Return vs Nifty]))/_xlfn.STDEV.P(Table2[1W Return vs Nifty])</f>
        <v>7.3386315032042029E-2</v>
      </c>
      <c r="O558">
        <v>3380.23</v>
      </c>
      <c r="P558">
        <v>3495.0137651776699</v>
      </c>
      <c r="Q558">
        <v>3570.0149022010701</v>
      </c>
      <c r="R558">
        <v>58.053192942433498</v>
      </c>
      <c r="S558" s="1">
        <f>(Table2[[#This Row],[Close Price]]-Table2[[#This Row],[20D EMA]])/Table2[[#This Row],[20D EMA]]</f>
        <v>2.5388804903808369E-2</v>
      </c>
      <c r="T558" s="1">
        <f>(Table2[[#This Row],[Close Price]]-Table2[[#This Row],[50D EMA]])/Table2[[#This Row],[50D EMA]]</f>
        <v>-8.287167697663524E-3</v>
      </c>
      <c r="U558" s="1">
        <f>(Table2[[#This Row],[Close Price]]-Table2[[#This Row],[200D EMA]])/Table2[[#This Row],[200D EMA]]</f>
        <v>-2.9121699782533397E-2</v>
      </c>
      <c r="V558">
        <v>0.84791339703106605</v>
      </c>
      <c r="W558">
        <v>3392.7</v>
      </c>
      <c r="X558">
        <v>3484.2</v>
      </c>
      <c r="Y558">
        <v>3331.45</v>
      </c>
      <c r="Z558">
        <v>3484.2</v>
      </c>
      <c r="AA558">
        <v>3331.45</v>
      </c>
      <c r="AB558">
        <v>3484.2</v>
      </c>
      <c r="AC558" s="1">
        <f>(Table2[[#This Row],[Close Price]]/Table2[[#This Row],[Day Low]])-1</f>
        <v>2.1619948713414106E-2</v>
      </c>
      <c r="AD558" s="1">
        <f>(Table2[[#This Row],[Day High]]/Table2[[#This Row],[Close Price]])-1</f>
        <v>5.236508417362673E-3</v>
      </c>
      <c r="AE558" s="1">
        <f>(Table2[[#This Row],[Close Price]]/Table2[[#This Row],[Current Week Low]])-1</f>
        <v>4.0402827597592728E-2</v>
      </c>
      <c r="AF558" s="1">
        <f>(Table2[[#This Row],[Current Week High]]/Table2[[#This Row],[Close Price]])-1</f>
        <v>5.236508417362673E-3</v>
      </c>
      <c r="AG558" s="1">
        <f>(Table2[[#This Row],[Close Price]]/Table2[[#This Row],[Current Month Low]])-1</f>
        <v>4.0402827597592728E-2</v>
      </c>
      <c r="AH558" s="1">
        <f>(Table2[[#This Row],[Current Month High]]/Table2[[#This Row],[Close Price]])-1</f>
        <v>5.236508417362673E-3</v>
      </c>
      <c r="AI558">
        <v>39.002611041387098</v>
      </c>
      <c r="AJ558">
        <v>37.296494355317897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-0.01</v>
      </c>
      <c r="AM558" t="s">
        <v>3218</v>
      </c>
      <c r="AN558">
        <v>5.48</v>
      </c>
      <c r="AO558" t="s">
        <v>3219</v>
      </c>
      <c r="AP558">
        <v>5.3817359598262997E-2</v>
      </c>
      <c r="AQ558">
        <f>(Table2[[#This Row],[Sharpe Ratio]]-AVERAGE(Table2[Sharpe Ratio]))/_xlfn.STDEV.P(Table2[Sharpe Ratio])</f>
        <v>-6.1262517812605839E-2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485</v>
      </c>
      <c r="AT558">
        <f>_xlfn.RANK.AVG(Table2[[#This Row],[6M Return vs Nifty Z-Score]],Table2[6M Return vs Nifty Z-Score])</f>
        <v>677</v>
      </c>
      <c r="AU558">
        <f>_xlfn.RANK.AVG(Table2[[#This Row],[Sharpe Ratio Z-Score]],Table2[Sharpe Ratio Z-Score])</f>
        <v>369</v>
      </c>
      <c r="AV558">
        <f>(Table2[[#This Row],[Rank 1Y]]+Table2[[#This Row],[Rank 6M]]+Table2[[#This Row],[Rank Sharpe]])/3</f>
        <v>510.33333333333331</v>
      </c>
    </row>
    <row r="559" spans="1:48" x14ac:dyDescent="0.3">
      <c r="A559" t="s">
        <v>1209</v>
      </c>
      <c r="B559" t="s">
        <v>1210</v>
      </c>
      <c r="C559" t="s">
        <v>3185</v>
      </c>
      <c r="D559" t="s">
        <v>97</v>
      </c>
      <c r="E559">
        <v>10173.400322085001</v>
      </c>
      <c r="F559">
        <v>851.55</v>
      </c>
      <c r="G559">
        <v>-17.318846384828898</v>
      </c>
      <c r="H559">
        <f>(Table2[[#This Row],[1Y Return vs Nifty]]-AVERAGE(Table2[1Y Return vs Nifty]))/_xlfn.STDEV.P(Table2[1Y Return vs Nifty])</f>
        <v>-0.71123597719458165</v>
      </c>
      <c r="I559">
        <v>15.8290833954966</v>
      </c>
      <c r="J559">
        <f>(Table2[[#This Row],[1M Return vs Nifty]]-AVERAGE(Table2[1M Return vs Nifty]))/_xlfn.STDEV.P(Table2[1M Return vs Nifty])</f>
        <v>1.8177634035382035</v>
      </c>
      <c r="K559">
        <v>9.2163267923833203</v>
      </c>
      <c r="L559">
        <f>(Table2[[#This Row],[6M Return vs Nifty]]-AVERAGE(Table2[6M Return vs Nifty]))/_xlfn.STDEV.P(Table2[6M Return vs Nifty])</f>
        <v>-3.5313880534810084E-2</v>
      </c>
      <c r="M559">
        <v>4.9983505770225003</v>
      </c>
      <c r="N559">
        <f>(Table2[[#This Row],[1W Return vs Nifty]]-AVERAGE(Table2[1W Return vs Nifty]))/_xlfn.STDEV.P(Table2[1W Return vs Nifty])</f>
        <v>0.40990473059661697</v>
      </c>
      <c r="O559">
        <v>746.89</v>
      </c>
      <c r="P559">
        <v>710.57003987018095</v>
      </c>
      <c r="Q559">
        <v>699.98395235507496</v>
      </c>
      <c r="R559">
        <v>86.764950474478198</v>
      </c>
      <c r="S559" s="1">
        <f>(Table2[[#This Row],[Close Price]]-Table2[[#This Row],[20D EMA]])/Table2[[#This Row],[20D EMA]]</f>
        <v>0.14012772965229145</v>
      </c>
      <c r="T559" s="1">
        <f>(Table2[[#This Row],[Close Price]]-Table2[[#This Row],[50D EMA]])/Table2[[#This Row],[50D EMA]]</f>
        <v>0.19840403087579603</v>
      </c>
      <c r="U559" s="1">
        <f>(Table2[[#This Row],[Close Price]]-Table2[[#This Row],[200D EMA]])/Table2[[#This Row],[200D EMA]]</f>
        <v>0.21652788915372356</v>
      </c>
      <c r="V559">
        <v>1.94938675601052</v>
      </c>
      <c r="W559">
        <v>806.05</v>
      </c>
      <c r="X559">
        <v>870.95</v>
      </c>
      <c r="Y559">
        <v>777.25</v>
      </c>
      <c r="Z559">
        <v>870.95</v>
      </c>
      <c r="AA559">
        <v>777.25</v>
      </c>
      <c r="AB559">
        <v>870.95</v>
      </c>
      <c r="AC559" s="1">
        <f>(Table2[[#This Row],[Close Price]]/Table2[[#This Row],[Day Low]])-1</f>
        <v>5.6448111159357328E-2</v>
      </c>
      <c r="AD559" s="1">
        <f>(Table2[[#This Row],[Day High]]/Table2[[#This Row],[Close Price]])-1</f>
        <v>2.2781985790617298E-2</v>
      </c>
      <c r="AE559" s="1">
        <f>(Table2[[#This Row],[Close Price]]/Table2[[#This Row],[Current Week Low]])-1</f>
        <v>9.5593438404631748E-2</v>
      </c>
      <c r="AF559" s="1">
        <f>(Table2[[#This Row],[Current Week High]]/Table2[[#This Row],[Close Price]])-1</f>
        <v>2.2781985790617298E-2</v>
      </c>
      <c r="AG559" s="1">
        <f>(Table2[[#This Row],[Close Price]]/Table2[[#This Row],[Current Month Low]])-1</f>
        <v>9.5593438404631748E-2</v>
      </c>
      <c r="AH559" s="1">
        <f>(Table2[[#This Row],[Current Month High]]/Table2[[#This Row],[Close Price]])-1</f>
        <v>2.2781985790617298E-2</v>
      </c>
      <c r="AI559">
        <v>2.2781985790617298</v>
      </c>
      <c r="AJ559">
        <v>42.256932843301001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0.26</v>
      </c>
      <c r="AM559" t="s">
        <v>3219</v>
      </c>
      <c r="AN559">
        <v>20.92</v>
      </c>
      <c r="AO559" t="s">
        <v>3219</v>
      </c>
      <c r="AP559">
        <v>-5.9350383104656998E-2</v>
      </c>
      <c r="AQ559">
        <f>(Table2[[#This Row],[Sharpe Ratio]]-AVERAGE(Table2[Sharpe Ratio]))/_xlfn.STDEV.P(Table2[Sharpe Ratio])</f>
        <v>-1.3748229828142753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0.10629529359115358</v>
      </c>
      <c r="AS559">
        <f>_xlfn.RANK.AVG(Table2[[#This Row],[1Y Return vs Nifty Z-Score]],Table2[1Y Return vs Nifty Z-Score])</f>
        <v>569</v>
      </c>
      <c r="AT559">
        <f>_xlfn.RANK.AVG(Table2[[#This Row],[6M Return vs Nifty Z-Score]],Table2[6M Return vs Nifty Z-Score])</f>
        <v>288</v>
      </c>
      <c r="AU559">
        <f>_xlfn.RANK.AVG(Table2[[#This Row],[Sharpe Ratio Z-Score]],Table2[Sharpe Ratio Z-Score])</f>
        <v>679</v>
      </c>
      <c r="AV559">
        <f>(Table2[[#This Row],[Rank 1Y]]+Table2[[#This Row],[Rank 6M]]+Table2[[#This Row],[Rank Sharpe]])/3</f>
        <v>512</v>
      </c>
    </row>
    <row r="560" spans="1:48" x14ac:dyDescent="0.3">
      <c r="A560" t="s">
        <v>850</v>
      </c>
      <c r="B560" t="s">
        <v>851</v>
      </c>
      <c r="C560" t="s">
        <v>3178</v>
      </c>
      <c r="D560" t="s">
        <v>226</v>
      </c>
      <c r="E560">
        <v>18363.035858685002</v>
      </c>
      <c r="F560">
        <v>484.05</v>
      </c>
      <c r="G560">
        <v>-20.961111620702599</v>
      </c>
      <c r="H560">
        <f>(Table2[[#This Row],[1Y Return vs Nifty]]-AVERAGE(Table2[1Y Return vs Nifty]))/_xlfn.STDEV.P(Table2[1Y Return vs Nifty])</f>
        <v>-0.7823482762309204</v>
      </c>
      <c r="I560">
        <v>-5.6678255404162803</v>
      </c>
      <c r="J560">
        <f>(Table2[[#This Row],[1M Return vs Nifty]]-AVERAGE(Table2[1M Return vs Nifty]))/_xlfn.STDEV.P(Table2[1M Return vs Nifty])</f>
        <v>-0.4985024781549815</v>
      </c>
      <c r="K560">
        <v>-18.9571484414381</v>
      </c>
      <c r="L560">
        <f>(Table2[[#This Row],[6M Return vs Nifty]]-AVERAGE(Table2[6M Return vs Nifty]))/_xlfn.STDEV.P(Table2[6M Return vs Nifty])</f>
        <v>-0.86930393850696275</v>
      </c>
      <c r="M560">
        <v>-0.80361847940626896</v>
      </c>
      <c r="N560">
        <f>(Table2[[#This Row],[1W Return vs Nifty]]-AVERAGE(Table2[1W Return vs Nifty]))/_xlfn.STDEV.P(Table2[1W Return vs Nifty])</f>
        <v>-0.76032527371239222</v>
      </c>
      <c r="O560">
        <v>481.75</v>
      </c>
      <c r="P560">
        <v>503.42982176343202</v>
      </c>
      <c r="Q560">
        <v>518.22130717560799</v>
      </c>
      <c r="R560">
        <v>57.495977286843299</v>
      </c>
      <c r="S560" s="1">
        <f>(Table2[[#This Row],[Close Price]]-Table2[[#This Row],[20D EMA]])/Table2[[#This Row],[20D EMA]]</f>
        <v>4.7742605085625564E-3</v>
      </c>
      <c r="T560" s="1">
        <f>(Table2[[#This Row],[Close Price]]-Table2[[#This Row],[50D EMA]])/Table2[[#This Row],[50D EMA]]</f>
        <v>-3.8495577587254706E-2</v>
      </c>
      <c r="U560" s="1">
        <f>(Table2[[#This Row],[Close Price]]-Table2[[#This Row],[200D EMA]])/Table2[[#This Row],[200D EMA]]</f>
        <v>-6.5939602834640801E-2</v>
      </c>
      <c r="V560">
        <v>1.60375625538583</v>
      </c>
      <c r="W560">
        <v>474.75</v>
      </c>
      <c r="X560">
        <v>486</v>
      </c>
      <c r="Y560">
        <v>474.75</v>
      </c>
      <c r="Z560">
        <v>493.85</v>
      </c>
      <c r="AA560">
        <v>474.75</v>
      </c>
      <c r="AB560">
        <v>493.85</v>
      </c>
      <c r="AC560" s="1">
        <f>(Table2[[#This Row],[Close Price]]/Table2[[#This Row],[Day Low]])-1</f>
        <v>1.9589257503949575E-2</v>
      </c>
      <c r="AD560" s="1">
        <f>(Table2[[#This Row],[Day High]]/Table2[[#This Row],[Close Price]])-1</f>
        <v>4.0285094515029041E-3</v>
      </c>
      <c r="AE560" s="1">
        <f>(Table2[[#This Row],[Close Price]]/Table2[[#This Row],[Current Week Low]])-1</f>
        <v>1.9589257503949575E-2</v>
      </c>
      <c r="AF560" s="1">
        <f>(Table2[[#This Row],[Current Week High]]/Table2[[#This Row],[Close Price]])-1</f>
        <v>2.0245842371655831E-2</v>
      </c>
      <c r="AG560" s="1">
        <f>(Table2[[#This Row],[Close Price]]/Table2[[#This Row],[Current Month Low]])-1</f>
        <v>1.9589257503949575E-2</v>
      </c>
      <c r="AH560" s="1">
        <f>(Table2[[#This Row],[Current Month High]]/Table2[[#This Row],[Close Price]])-1</f>
        <v>2.0245842371655831E-2</v>
      </c>
      <c r="AI560">
        <v>28.581758082842601</v>
      </c>
      <c r="AJ560">
        <v>18.9896755162241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-0.06</v>
      </c>
      <c r="AM560" t="s">
        <v>3218</v>
      </c>
      <c r="AN560">
        <v>2.62</v>
      </c>
      <c r="AO560" t="s">
        <v>3219</v>
      </c>
      <c r="AP560">
        <v>7.1274511694505993E-2</v>
      </c>
      <c r="AQ560">
        <f>(Table2[[#This Row],[Sharpe Ratio]]-AVERAGE(Table2[Sharpe Ratio]))/_xlfn.STDEV.P(Table2[Sharpe Ratio])</f>
        <v>0.14136611361059692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587</v>
      </c>
      <c r="AT560">
        <f>_xlfn.RANK.AVG(Table2[[#This Row],[6M Return vs Nifty Z-Score]],Table2[6M Return vs Nifty Z-Score])</f>
        <v>645</v>
      </c>
      <c r="AU560">
        <f>_xlfn.RANK.AVG(Table2[[#This Row],[Sharpe Ratio Z-Score]],Table2[Sharpe Ratio Z-Score])</f>
        <v>312</v>
      </c>
      <c r="AV560">
        <f>(Table2[[#This Row],[Rank 1Y]]+Table2[[#This Row],[Rank 6M]]+Table2[[#This Row],[Rank Sharpe]])/3</f>
        <v>514.66666666666663</v>
      </c>
    </row>
    <row r="561" spans="1:48" x14ac:dyDescent="0.3">
      <c r="A561" t="s">
        <v>1867</v>
      </c>
      <c r="B561" t="s">
        <v>1868</v>
      </c>
      <c r="C561" t="s">
        <v>3177</v>
      </c>
      <c r="D561" t="s">
        <v>495</v>
      </c>
      <c r="E561">
        <v>4180.4204872500004</v>
      </c>
      <c r="F561">
        <v>373.65</v>
      </c>
      <c r="G561">
        <v>-4.4736200907503996</v>
      </c>
      <c r="H561">
        <f>(Table2[[#This Row],[1Y Return vs Nifty]]-AVERAGE(Table2[1Y Return vs Nifty]))/_xlfn.STDEV.P(Table2[1Y Return vs Nifty])</f>
        <v>-0.46044326599466895</v>
      </c>
      <c r="I561">
        <v>-24.108532976998202</v>
      </c>
      <c r="J561">
        <f>(Table2[[#This Row],[1M Return vs Nifty]]-AVERAGE(Table2[1M Return vs Nifty]))/_xlfn.STDEV.P(Table2[1M Return vs Nifty])</f>
        <v>-2.4854663526812812</v>
      </c>
      <c r="K561">
        <v>-4.12253043437439</v>
      </c>
      <c r="L561">
        <f>(Table2[[#This Row],[6M Return vs Nifty]]-AVERAGE(Table2[6M Return vs Nifty]))/_xlfn.STDEV.P(Table2[6M Return vs Nifty])</f>
        <v>-0.43017018489556313</v>
      </c>
      <c r="M561">
        <v>-2.9822217495842902</v>
      </c>
      <c r="N561">
        <f>(Table2[[#This Row],[1W Return vs Nifty]]-AVERAGE(Table2[1W Return vs Nifty]))/_xlfn.STDEV.P(Table2[1W Return vs Nifty])</f>
        <v>-1.1997393570093644</v>
      </c>
      <c r="O561">
        <v>397.99</v>
      </c>
      <c r="P561">
        <v>430.63579287927303</v>
      </c>
      <c r="Q561">
        <v>414.17215956297298</v>
      </c>
      <c r="R561">
        <v>32.541624609449599</v>
      </c>
      <c r="S561" s="1">
        <f>(Table2[[#This Row],[Close Price]]-Table2[[#This Row],[20D EMA]])/Table2[[#This Row],[20D EMA]]</f>
        <v>-6.1157315510440041E-2</v>
      </c>
      <c r="T561" s="1">
        <f>(Table2[[#This Row],[Close Price]]-Table2[[#This Row],[50D EMA]])/Table2[[#This Row],[50D EMA]]</f>
        <v>-0.13232943898662131</v>
      </c>
      <c r="U561" s="1">
        <f>(Table2[[#This Row],[Close Price]]-Table2[[#This Row],[200D EMA]])/Table2[[#This Row],[200D EMA]]</f>
        <v>-9.7838926705578796E-2</v>
      </c>
      <c r="V561">
        <v>0.43702425452754801</v>
      </c>
      <c r="W561">
        <v>369.9</v>
      </c>
      <c r="X561">
        <v>376.2</v>
      </c>
      <c r="Y561">
        <v>365.4</v>
      </c>
      <c r="Z561">
        <v>381.2</v>
      </c>
      <c r="AA561">
        <v>365.4</v>
      </c>
      <c r="AB561">
        <v>381.2</v>
      </c>
      <c r="AC561" s="1">
        <f>(Table2[[#This Row],[Close Price]]/Table2[[#This Row],[Day Low]])-1</f>
        <v>1.0137875101378757E-2</v>
      </c>
      <c r="AD561" s="1">
        <f>(Table2[[#This Row],[Day High]]/Table2[[#This Row],[Close Price]])-1</f>
        <v>6.8245684464069978E-3</v>
      </c>
      <c r="AE561" s="1">
        <f>(Table2[[#This Row],[Close Price]]/Table2[[#This Row],[Current Week Low]])-1</f>
        <v>2.2577996715927862E-2</v>
      </c>
      <c r="AF561" s="1">
        <f>(Table2[[#This Row],[Current Week High]]/Table2[[#This Row],[Close Price]])-1</f>
        <v>2.020607520406803E-2</v>
      </c>
      <c r="AG561" s="1">
        <f>(Table2[[#This Row],[Close Price]]/Table2[[#This Row],[Current Month Low]])-1</f>
        <v>2.2577996715927862E-2</v>
      </c>
      <c r="AH561" s="1">
        <f>(Table2[[#This Row],[Current Month High]]/Table2[[#This Row],[Close Price]])-1</f>
        <v>2.020607520406803E-2</v>
      </c>
      <c r="AI561">
        <v>52.8168071724876</v>
      </c>
      <c r="AJ561">
        <v>14.863203197048801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-0.27</v>
      </c>
      <c r="AM561" t="s">
        <v>3218</v>
      </c>
      <c r="AN561">
        <v>-1.61</v>
      </c>
      <c r="AO561" t="s">
        <v>3218</v>
      </c>
      <c r="AP561">
        <v>-1.7929487889478998E-2</v>
      </c>
      <c r="AQ561">
        <f>(Table2[[#This Row],[Sharpe Ratio]]-AVERAGE(Table2[Sharpe Ratio]))/_xlfn.STDEV.P(Table2[Sharpe Ratio])</f>
        <v>-0.89404242573923554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474</v>
      </c>
      <c r="AT561">
        <f>_xlfn.RANK.AVG(Table2[[#This Row],[6M Return vs Nifty Z-Score]],Table2[6M Return vs Nifty Z-Score])</f>
        <v>468</v>
      </c>
      <c r="AU561">
        <f>_xlfn.RANK.AVG(Table2[[#This Row],[Sharpe Ratio Z-Score]],Table2[Sharpe Ratio Z-Score])</f>
        <v>604</v>
      </c>
      <c r="AV561">
        <f>(Table2[[#This Row],[Rank 1Y]]+Table2[[#This Row],[Rank 6M]]+Table2[[#This Row],[Rank Sharpe]])/3</f>
        <v>515.33333333333337</v>
      </c>
    </row>
    <row r="562" spans="1:48" x14ac:dyDescent="0.3">
      <c r="A562" t="s">
        <v>821</v>
      </c>
      <c r="B562" t="s">
        <v>822</v>
      </c>
      <c r="C562" t="s">
        <v>3187</v>
      </c>
      <c r="D562" t="s">
        <v>495</v>
      </c>
      <c r="E562">
        <v>19420.20117072</v>
      </c>
      <c r="F562">
        <v>1879.15</v>
      </c>
      <c r="G562">
        <v>-9.4441220696632495</v>
      </c>
      <c r="H562">
        <f>(Table2[[#This Row],[1Y Return vs Nifty]]-AVERAGE(Table2[1Y Return vs Nifty]))/_xlfn.STDEV.P(Table2[1Y Return vs Nifty])</f>
        <v>-0.55748831905774632</v>
      </c>
      <c r="I562">
        <v>-3.9393469469677198</v>
      </c>
      <c r="J562">
        <f>(Table2[[#This Row],[1M Return vs Nifty]]-AVERAGE(Table2[1M Return vs Nifty]))/_xlfn.STDEV.P(Table2[1M Return vs Nifty])</f>
        <v>-0.31226100477954849</v>
      </c>
      <c r="K562">
        <v>1.3718905481741599</v>
      </c>
      <c r="L562">
        <f>(Table2[[#This Row],[6M Return vs Nifty]]-AVERAGE(Table2[6M Return vs Nifty]))/_xlfn.STDEV.P(Table2[6M Return vs Nifty])</f>
        <v>-0.26752456039489197</v>
      </c>
      <c r="M562">
        <v>0.119717082686619</v>
      </c>
      <c r="N562">
        <f>(Table2[[#This Row],[1W Return vs Nifty]]-AVERAGE(Table2[1W Return vs Nifty]))/_xlfn.STDEV.P(Table2[1W Return vs Nifty])</f>
        <v>-0.57409281223289221</v>
      </c>
      <c r="O562">
        <v>1867.46</v>
      </c>
      <c r="P562">
        <v>1905.3029249404501</v>
      </c>
      <c r="Q562">
        <v>1875.7626858788401</v>
      </c>
      <c r="R562">
        <v>55.037675095761401</v>
      </c>
      <c r="S562" s="1">
        <f>(Table2[[#This Row],[Close Price]]-Table2[[#This Row],[20D EMA]])/Table2[[#This Row],[20D EMA]]</f>
        <v>6.2598395681835511E-3</v>
      </c>
      <c r="T562" s="1">
        <f>(Table2[[#This Row],[Close Price]]-Table2[[#This Row],[50D EMA]])/Table2[[#This Row],[50D EMA]]</f>
        <v>-1.3726386811308456E-2</v>
      </c>
      <c r="U562" s="1">
        <f>(Table2[[#This Row],[Close Price]]-Table2[[#This Row],[200D EMA]])/Table2[[#This Row],[200D EMA]]</f>
        <v>1.8058329801847776E-3</v>
      </c>
      <c r="V562">
        <v>0.57495659406222899</v>
      </c>
      <c r="W562">
        <v>1856.5</v>
      </c>
      <c r="X562">
        <v>1897.55</v>
      </c>
      <c r="Y562">
        <v>1849.05</v>
      </c>
      <c r="Z562">
        <v>1901</v>
      </c>
      <c r="AA562">
        <v>1849.05</v>
      </c>
      <c r="AB562">
        <v>1901</v>
      </c>
      <c r="AC562" s="1">
        <f>(Table2[[#This Row],[Close Price]]/Table2[[#This Row],[Day Low]])-1</f>
        <v>1.2200377053595446E-2</v>
      </c>
      <c r="AD562" s="1">
        <f>(Table2[[#This Row],[Day High]]/Table2[[#This Row],[Close Price]])-1</f>
        <v>9.7916611233801465E-3</v>
      </c>
      <c r="AE562" s="1">
        <f>(Table2[[#This Row],[Close Price]]/Table2[[#This Row],[Current Week Low]])-1</f>
        <v>1.6278629566534253E-2</v>
      </c>
      <c r="AF562" s="1">
        <f>(Table2[[#This Row],[Current Week High]]/Table2[[#This Row],[Close Price]])-1</f>
        <v>1.1627597584014104E-2</v>
      </c>
      <c r="AG562" s="1">
        <f>(Table2[[#This Row],[Close Price]]/Table2[[#This Row],[Current Month Low]])-1</f>
        <v>1.6278629566534253E-2</v>
      </c>
      <c r="AH562" s="1">
        <f>(Table2[[#This Row],[Current Month High]]/Table2[[#This Row],[Close Price]])-1</f>
        <v>1.1627597584014104E-2</v>
      </c>
      <c r="AI562">
        <v>23.9922305297607</v>
      </c>
      <c r="AJ562">
        <v>28.515250991656401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0.04</v>
      </c>
      <c r="AM562" t="s">
        <v>3219</v>
      </c>
      <c r="AN562">
        <v>2.09</v>
      </c>
      <c r="AO562" t="s">
        <v>3219</v>
      </c>
      <c r="AP562">
        <v>-4.2594309902614001E-2</v>
      </c>
      <c r="AQ562">
        <f>(Table2[[#This Row],[Sharpe Ratio]]-AVERAGE(Table2[Sharpe Ratio]))/_xlfn.STDEV.P(Table2[Sharpe Ratio])</f>
        <v>-1.1803319133523968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513</v>
      </c>
      <c r="AT562">
        <f>_xlfn.RANK.AVG(Table2[[#This Row],[6M Return vs Nifty Z-Score]],Table2[6M Return vs Nifty Z-Score])</f>
        <v>382</v>
      </c>
      <c r="AU562">
        <f>_xlfn.RANK.AVG(Table2[[#This Row],[Sharpe Ratio Z-Score]],Table2[Sharpe Ratio Z-Score])</f>
        <v>653</v>
      </c>
      <c r="AV562">
        <f>(Table2[[#This Row],[Rank 1Y]]+Table2[[#This Row],[Rank 6M]]+Table2[[#This Row],[Rank Sharpe]])/3</f>
        <v>516</v>
      </c>
    </row>
    <row r="563" spans="1:48" x14ac:dyDescent="0.3">
      <c r="A563" t="s">
        <v>397</v>
      </c>
      <c r="B563" t="s">
        <v>398</v>
      </c>
      <c r="C563" t="s">
        <v>3181</v>
      </c>
      <c r="D563" t="s">
        <v>399</v>
      </c>
      <c r="E563">
        <v>59897.61514545</v>
      </c>
      <c r="F563">
        <v>4715.3500000000004</v>
      </c>
      <c r="G563">
        <v>-17.219056732106299</v>
      </c>
      <c r="H563">
        <f>(Table2[[#This Row],[1Y Return vs Nifty]]-AVERAGE(Table2[1Y Return vs Nifty]))/_xlfn.STDEV.P(Table2[1Y Return vs Nifty])</f>
        <v>-0.70928766449202241</v>
      </c>
      <c r="I563">
        <v>7.8081672622482801</v>
      </c>
      <c r="J563">
        <f>(Table2[[#This Row],[1M Return vs Nifty]]-AVERAGE(Table2[1M Return vs Nifty]))/_xlfn.STDEV.P(Table2[1M Return vs Nifty])</f>
        <v>0.95351941223915571</v>
      </c>
      <c r="K563">
        <v>-22.638626345015101</v>
      </c>
      <c r="L563">
        <f>(Table2[[#This Row],[6M Return vs Nifty]]-AVERAGE(Table2[6M Return vs Nifty]))/_xlfn.STDEV.P(Table2[6M Return vs Nifty])</f>
        <v>-0.97828289636522348</v>
      </c>
      <c r="M563">
        <v>3.3798396473118202</v>
      </c>
      <c r="N563">
        <f>(Table2[[#This Row],[1W Return vs Nifty]]-AVERAGE(Table2[1W Return vs Nifty]))/_xlfn.STDEV.P(Table2[1W Return vs Nifty])</f>
        <v>8.3458651028015862E-2</v>
      </c>
      <c r="O563">
        <v>4641.04</v>
      </c>
      <c r="P563">
        <v>4792.3466996714797</v>
      </c>
      <c r="Q563">
        <v>4875.7531407040897</v>
      </c>
      <c r="R563">
        <v>59.202349552973899</v>
      </c>
      <c r="S563" s="1">
        <f>(Table2[[#This Row],[Close Price]]-Table2[[#This Row],[20D EMA]])/Table2[[#This Row],[20D EMA]]</f>
        <v>1.6011497422991485E-2</v>
      </c>
      <c r="T563" s="1">
        <f>(Table2[[#This Row],[Close Price]]-Table2[[#This Row],[50D EMA]])/Table2[[#This Row],[50D EMA]]</f>
        <v>-1.6066596282935351E-2</v>
      </c>
      <c r="U563" s="1">
        <f>(Table2[[#This Row],[Close Price]]-Table2[[#This Row],[200D EMA]])/Table2[[#This Row],[200D EMA]]</f>
        <v>-3.2898125904898885E-2</v>
      </c>
      <c r="V563">
        <v>1.3069749159970101</v>
      </c>
      <c r="W563">
        <v>4693.55</v>
      </c>
      <c r="X563">
        <v>4810</v>
      </c>
      <c r="Y563">
        <v>4595</v>
      </c>
      <c r="Z563">
        <v>4849.95</v>
      </c>
      <c r="AA563">
        <v>4595</v>
      </c>
      <c r="AB563">
        <v>4849.95</v>
      </c>
      <c r="AC563" s="1">
        <f>(Table2[[#This Row],[Close Price]]/Table2[[#This Row],[Day Low]])-1</f>
        <v>4.6446719434116712E-3</v>
      </c>
      <c r="AD563" s="1">
        <f>(Table2[[#This Row],[Day High]]/Table2[[#This Row],[Close Price]])-1</f>
        <v>2.0072741153891016E-2</v>
      </c>
      <c r="AE563" s="1">
        <f>(Table2[[#This Row],[Close Price]]/Table2[[#This Row],[Current Week Low]])-1</f>
        <v>2.6191512513601856E-2</v>
      </c>
      <c r="AF563" s="1">
        <f>(Table2[[#This Row],[Current Week High]]/Table2[[#This Row],[Close Price]])-1</f>
        <v>2.8545070885512169E-2</v>
      </c>
      <c r="AG563" s="1">
        <f>(Table2[[#This Row],[Close Price]]/Table2[[#This Row],[Current Month Low]])-1</f>
        <v>2.6191512513601856E-2</v>
      </c>
      <c r="AH563" s="1">
        <f>(Table2[[#This Row],[Current Month High]]/Table2[[#This Row],[Close Price]])-1</f>
        <v>2.8545070885512169E-2</v>
      </c>
      <c r="AI563">
        <v>36.999374383661802</v>
      </c>
      <c r="AJ563">
        <v>30.945570674812501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-0.03</v>
      </c>
      <c r="AM563" t="s">
        <v>3218</v>
      </c>
      <c r="AN563">
        <v>3.79</v>
      </c>
      <c r="AO563" t="s">
        <v>3219</v>
      </c>
      <c r="AP563">
        <v>7.2841226233430006E-2</v>
      </c>
      <c r="AQ563">
        <f>(Table2[[#This Row],[Sharpe Ratio]]-AVERAGE(Table2[Sharpe Ratio]))/_xlfn.STDEV.P(Table2[Sharpe Ratio])</f>
        <v>0.15955128041803562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567</v>
      </c>
      <c r="AT563">
        <f>_xlfn.RANK.AVG(Table2[[#This Row],[6M Return vs Nifty Z-Score]],Table2[6M Return vs Nifty Z-Score])</f>
        <v>679</v>
      </c>
      <c r="AU563">
        <f>_xlfn.RANK.AVG(Table2[[#This Row],[Sharpe Ratio Z-Score]],Table2[Sharpe Ratio Z-Score])</f>
        <v>305</v>
      </c>
      <c r="AV563">
        <f>(Table2[[#This Row],[Rank 1Y]]+Table2[[#This Row],[Rank 6M]]+Table2[[#This Row],[Rank Sharpe]])/3</f>
        <v>517</v>
      </c>
    </row>
    <row r="564" spans="1:48" x14ac:dyDescent="0.3">
      <c r="A564" t="s">
        <v>717</v>
      </c>
      <c r="B564" t="s">
        <v>718</v>
      </c>
      <c r="C564" t="s">
        <v>3177</v>
      </c>
      <c r="D564" t="s">
        <v>255</v>
      </c>
      <c r="E564">
        <v>24747.592259810001</v>
      </c>
      <c r="F564">
        <v>2970.85</v>
      </c>
      <c r="G564">
        <v>-7.8082142433356898</v>
      </c>
      <c r="H564">
        <f>(Table2[[#This Row],[1Y Return vs Nifty]]-AVERAGE(Table2[1Y Return vs Nifty]))/_xlfn.STDEV.P(Table2[1Y Return vs Nifty])</f>
        <v>-0.5255485346082519</v>
      </c>
      <c r="I564">
        <v>-5.3050789400165996</v>
      </c>
      <c r="J564">
        <f>(Table2[[#This Row],[1M Return vs Nifty]]-AVERAGE(Table2[1M Return vs Nifty]))/_xlfn.STDEV.P(Table2[1M Return vs Nifty])</f>
        <v>-0.45941697164281964</v>
      </c>
      <c r="K564">
        <v>0.53806141985190303</v>
      </c>
      <c r="L564">
        <f>(Table2[[#This Row],[6M Return vs Nifty]]-AVERAGE(Table2[6M Return vs Nifty]))/_xlfn.STDEV.P(Table2[6M Return vs Nifty])</f>
        <v>-0.29220753604120259</v>
      </c>
      <c r="M564">
        <v>-4.5501462117480402</v>
      </c>
      <c r="N564">
        <f>(Table2[[#This Row],[1W Return vs Nifty]]-AVERAGE(Table2[1W Return vs Nifty]))/_xlfn.STDEV.P(Table2[1W Return vs Nifty])</f>
        <v>-1.5159823828285099</v>
      </c>
      <c r="O564">
        <v>3042.23</v>
      </c>
      <c r="P564">
        <v>3123.0213336817801</v>
      </c>
      <c r="Q564">
        <v>2933.9363745517799</v>
      </c>
      <c r="R564">
        <v>37.096320798228497</v>
      </c>
      <c r="S564" s="1">
        <f>(Table2[[#This Row],[Close Price]]-Table2[[#This Row],[20D EMA]])/Table2[[#This Row],[20D EMA]]</f>
        <v>-2.34630517745207E-2</v>
      </c>
      <c r="T564" s="1">
        <f>(Table2[[#This Row],[Close Price]]-Table2[[#This Row],[50D EMA]])/Table2[[#This Row],[50D EMA]]</f>
        <v>-4.8725678573057637E-2</v>
      </c>
      <c r="U564" s="1">
        <f>(Table2[[#This Row],[Close Price]]-Table2[[#This Row],[200D EMA]])/Table2[[#This Row],[200D EMA]]</f>
        <v>1.2581603939471719E-2</v>
      </c>
      <c r="V564">
        <v>0.549561195703552</v>
      </c>
      <c r="W564">
        <v>2951.05</v>
      </c>
      <c r="X564">
        <v>2993.1</v>
      </c>
      <c r="Y564">
        <v>2951.05</v>
      </c>
      <c r="Z564">
        <v>3028</v>
      </c>
      <c r="AA564">
        <v>2951.05</v>
      </c>
      <c r="AB564">
        <v>3028</v>
      </c>
      <c r="AC564" s="1">
        <f>(Table2[[#This Row],[Close Price]]/Table2[[#This Row],[Day Low]])-1</f>
        <v>6.709476288100813E-3</v>
      </c>
      <c r="AD564" s="1">
        <f>(Table2[[#This Row],[Day High]]/Table2[[#This Row],[Close Price]])-1</f>
        <v>7.4894390494302243E-3</v>
      </c>
      <c r="AE564" s="1">
        <f>(Table2[[#This Row],[Close Price]]/Table2[[#This Row],[Current Week Low]])-1</f>
        <v>6.709476288100813E-3</v>
      </c>
      <c r="AF564" s="1">
        <f>(Table2[[#This Row],[Current Week High]]/Table2[[#This Row],[Close Price]])-1</f>
        <v>1.9236918726963648E-2</v>
      </c>
      <c r="AG564" s="1">
        <f>(Table2[[#This Row],[Close Price]]/Table2[[#This Row],[Current Month Low]])-1</f>
        <v>6.709476288100813E-3</v>
      </c>
      <c r="AH564" s="1">
        <f>(Table2[[#This Row],[Current Month High]]/Table2[[#This Row],[Close Price]])-1</f>
        <v>1.9236918726963648E-2</v>
      </c>
      <c r="AI564">
        <v>22.9934193917565</v>
      </c>
      <c r="AJ564">
        <v>52.8450892627462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-0.08</v>
      </c>
      <c r="AM564" t="s">
        <v>3218</v>
      </c>
      <c r="AN564">
        <v>0.49</v>
      </c>
      <c r="AO564" t="s">
        <v>3219</v>
      </c>
      <c r="AP564">
        <v>-4.4746813598688998E-2</v>
      </c>
      <c r="AQ564">
        <f>(Table2[[#This Row],[Sharpe Ratio]]-AVERAGE(Table2[Sharpe Ratio]))/_xlfn.STDEV.P(Table2[Sharpe Ratio])</f>
        <v>-1.2053164512463486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500</v>
      </c>
      <c r="AT564">
        <f>_xlfn.RANK.AVG(Table2[[#This Row],[6M Return vs Nifty Z-Score]],Table2[6M Return vs Nifty Z-Score])</f>
        <v>394</v>
      </c>
      <c r="AU564">
        <f>_xlfn.RANK.AVG(Table2[[#This Row],[Sharpe Ratio Z-Score]],Table2[Sharpe Ratio Z-Score])</f>
        <v>657</v>
      </c>
      <c r="AV564">
        <f>(Table2[[#This Row],[Rank 1Y]]+Table2[[#This Row],[Rank 6M]]+Table2[[#This Row],[Rank Sharpe]])/3</f>
        <v>517</v>
      </c>
    </row>
    <row r="565" spans="1:48" x14ac:dyDescent="0.3">
      <c r="A565" t="s">
        <v>84</v>
      </c>
      <c r="B565" t="s">
        <v>85</v>
      </c>
      <c r="C565" t="s">
        <v>3178</v>
      </c>
      <c r="D565" t="s">
        <v>57</v>
      </c>
      <c r="E565">
        <v>290098.96163012902</v>
      </c>
      <c r="F565">
        <v>788.1</v>
      </c>
      <c r="G565">
        <v>-4.71982470599084</v>
      </c>
      <c r="H565">
        <f>(Table2[[#This Row],[1Y Return vs Nifty]]-AVERAGE(Table2[1Y Return vs Nifty]))/_xlfn.STDEV.P(Table2[1Y Return vs Nifty])</f>
        <v>-0.46525021306998399</v>
      </c>
      <c r="I565">
        <v>-6.8014808013360497</v>
      </c>
      <c r="J565">
        <f>(Table2[[#This Row],[1M Return vs Nifty]]-AVERAGE(Table2[1M Return vs Nifty]))/_xlfn.STDEV.P(Table2[1M Return vs Nifty])</f>
        <v>-0.62065245842882855</v>
      </c>
      <c r="K565">
        <v>-24.6137973842199</v>
      </c>
      <c r="L565">
        <f>(Table2[[#This Row],[6M Return vs Nifty]]-AVERAGE(Table2[6M Return vs Nifty]))/_xlfn.STDEV.P(Table2[6M Return vs Nifty])</f>
        <v>-1.0367518284305808</v>
      </c>
      <c r="M565">
        <v>1.1340295694365401</v>
      </c>
      <c r="N565">
        <f>(Table2[[#This Row],[1W Return vs Nifty]]-AVERAGE(Table2[1W Return vs Nifty]))/_xlfn.STDEV.P(Table2[1W Return vs Nifty])</f>
        <v>-0.36951073084022584</v>
      </c>
      <c r="O565">
        <v>802.55</v>
      </c>
      <c r="P565">
        <v>857.23114449281195</v>
      </c>
      <c r="Q565">
        <v>905.05752644971699</v>
      </c>
      <c r="R565">
        <v>45.111173330652598</v>
      </c>
      <c r="S565" s="1">
        <f>(Table2[[#This Row],[Close Price]]-Table2[[#This Row],[20D EMA]])/Table2[[#This Row],[20D EMA]]</f>
        <v>-1.800510871596777E-2</v>
      </c>
      <c r="T565" s="1">
        <f>(Table2[[#This Row],[Close Price]]-Table2[[#This Row],[50D EMA]])/Table2[[#This Row],[50D EMA]]</f>
        <v>-8.0644695350766751E-2</v>
      </c>
      <c r="U565" s="1">
        <f>(Table2[[#This Row],[Close Price]]-Table2[[#This Row],[200D EMA]])/Table2[[#This Row],[200D EMA]]</f>
        <v>-0.12922662154803358</v>
      </c>
      <c r="V565">
        <v>0.88237070087401304</v>
      </c>
      <c r="W565">
        <v>784.05</v>
      </c>
      <c r="X565">
        <v>806</v>
      </c>
      <c r="Y565">
        <v>784.05</v>
      </c>
      <c r="Z565">
        <v>806</v>
      </c>
      <c r="AA565">
        <v>784.05</v>
      </c>
      <c r="AB565">
        <v>806</v>
      </c>
      <c r="AC565" s="1">
        <f>(Table2[[#This Row],[Close Price]]/Table2[[#This Row],[Day Low]])-1</f>
        <v>5.1654868949684296E-3</v>
      </c>
      <c r="AD565" s="1">
        <f>(Table2[[#This Row],[Day High]]/Table2[[#This Row],[Close Price]])-1</f>
        <v>2.2712853698769075E-2</v>
      </c>
      <c r="AE565" s="1">
        <f>(Table2[[#This Row],[Close Price]]/Table2[[#This Row],[Current Week Low]])-1</f>
        <v>5.1654868949684296E-3</v>
      </c>
      <c r="AF565" s="1">
        <f>(Table2[[#This Row],[Current Week High]]/Table2[[#This Row],[Close Price]])-1</f>
        <v>2.2712853698769075E-2</v>
      </c>
      <c r="AG565" s="1">
        <f>(Table2[[#This Row],[Close Price]]/Table2[[#This Row],[Current Month Low]])-1</f>
        <v>5.1654868949684296E-3</v>
      </c>
      <c r="AH565" s="1">
        <f>(Table2[[#This Row],[Current Month High]]/Table2[[#This Row],[Close Price]])-1</f>
        <v>2.2712853698769075E-2</v>
      </c>
      <c r="AI565">
        <v>49.600304529882003</v>
      </c>
      <c r="AJ565">
        <v>13.1921005385996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-0.13</v>
      </c>
      <c r="AM565" t="s">
        <v>3218</v>
      </c>
      <c r="AN565">
        <v>1.78</v>
      </c>
      <c r="AO565" t="s">
        <v>3219</v>
      </c>
      <c r="AP565">
        <v>4.7862885556168001E-2</v>
      </c>
      <c r="AQ565">
        <f>(Table2[[#This Row],[Sharpe Ratio]]-AVERAGE(Table2[Sharpe Ratio]))/_xlfn.STDEV.P(Table2[Sharpe Ratio])</f>
        <v>-0.13037728059538298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475</v>
      </c>
      <c r="AT565">
        <f>_xlfn.RANK.AVG(Table2[[#This Row],[6M Return vs Nifty Z-Score]],Table2[6M Return vs Nifty Z-Score])</f>
        <v>687</v>
      </c>
      <c r="AU565">
        <f>_xlfn.RANK.AVG(Table2[[#This Row],[Sharpe Ratio Z-Score]],Table2[Sharpe Ratio Z-Score])</f>
        <v>390</v>
      </c>
      <c r="AV565">
        <f>(Table2[[#This Row],[Rank 1Y]]+Table2[[#This Row],[Rank 6M]]+Table2[[#This Row],[Rank Sharpe]])/3</f>
        <v>517.33333333333337</v>
      </c>
    </row>
    <row r="566" spans="1:48" x14ac:dyDescent="0.3">
      <c r="A566" t="s">
        <v>607</v>
      </c>
      <c r="B566" t="s">
        <v>608</v>
      </c>
      <c r="C566" t="s">
        <v>3181</v>
      </c>
      <c r="D566" t="s">
        <v>271</v>
      </c>
      <c r="E566">
        <v>32629.467370499999</v>
      </c>
      <c r="F566">
        <v>3496.5</v>
      </c>
      <c r="G566">
        <v>-22.577589618018902</v>
      </c>
      <c r="H566">
        <f>(Table2[[#This Row],[1Y Return vs Nifty]]-AVERAGE(Table2[1Y Return vs Nifty]))/_xlfn.STDEV.P(Table2[1Y Return vs Nifty])</f>
        <v>-0.81390870889755607</v>
      </c>
      <c r="I566">
        <v>-10.5499867774328</v>
      </c>
      <c r="J566">
        <f>(Table2[[#This Row],[1M Return vs Nifty]]-AVERAGE(Table2[1M Return vs Nifty]))/_xlfn.STDEV.P(Table2[1M Return vs Nifty])</f>
        <v>-1.0245494338330834</v>
      </c>
      <c r="K566">
        <v>-17.008013743936498</v>
      </c>
      <c r="L566">
        <f>(Table2[[#This Row],[6M Return vs Nifty]]-AVERAGE(Table2[6M Return vs Nifty]))/_xlfn.STDEV.P(Table2[6M Return vs Nifty])</f>
        <v>-0.81160573316048634</v>
      </c>
      <c r="M566">
        <v>-0.55891374285516304</v>
      </c>
      <c r="N566">
        <f>(Table2[[#This Row],[1W Return vs Nifty]]-AVERAGE(Table2[1W Return vs Nifty]))/_xlfn.STDEV.P(Table2[1W Return vs Nifty])</f>
        <v>-0.71096947361701968</v>
      </c>
      <c r="O566">
        <v>3563.14</v>
      </c>
      <c r="P566">
        <v>3791.8833708877301</v>
      </c>
      <c r="Q566">
        <v>3933.69130823864</v>
      </c>
      <c r="R566">
        <v>45.273812143798203</v>
      </c>
      <c r="S566" s="1">
        <f>(Table2[[#This Row],[Close Price]]-Table2[[#This Row],[20D EMA]])/Table2[[#This Row],[20D EMA]]</f>
        <v>-1.8702605005697186E-2</v>
      </c>
      <c r="T566" s="1">
        <f>(Table2[[#This Row],[Close Price]]-Table2[[#This Row],[50D EMA]])/Table2[[#This Row],[50D EMA]]</f>
        <v>-7.7898854473094428E-2</v>
      </c>
      <c r="U566" s="1">
        <f>(Table2[[#This Row],[Close Price]]-Table2[[#This Row],[200D EMA]])/Table2[[#This Row],[200D EMA]]</f>
        <v>-0.11114021766857907</v>
      </c>
      <c r="V566">
        <v>0.650703449931059</v>
      </c>
      <c r="W566">
        <v>3484.7</v>
      </c>
      <c r="X566">
        <v>3544.8</v>
      </c>
      <c r="Y566">
        <v>3455.2</v>
      </c>
      <c r="Z566">
        <v>3599</v>
      </c>
      <c r="AA566">
        <v>3455.2</v>
      </c>
      <c r="AB566">
        <v>3599</v>
      </c>
      <c r="AC566" s="1">
        <f>(Table2[[#This Row],[Close Price]]/Table2[[#This Row],[Day Low]])-1</f>
        <v>3.3862312394181693E-3</v>
      </c>
      <c r="AD566" s="1">
        <f>(Table2[[#This Row],[Day High]]/Table2[[#This Row],[Close Price]])-1</f>
        <v>1.3813813813813969E-2</v>
      </c>
      <c r="AE566" s="1">
        <f>(Table2[[#This Row],[Close Price]]/Table2[[#This Row],[Current Week Low]])-1</f>
        <v>1.1952998379254565E-2</v>
      </c>
      <c r="AF566" s="1">
        <f>(Table2[[#This Row],[Current Week High]]/Table2[[#This Row],[Close Price]])-1</f>
        <v>2.9315029315029273E-2</v>
      </c>
      <c r="AG566" s="1">
        <f>(Table2[[#This Row],[Close Price]]/Table2[[#This Row],[Current Month Low]])-1</f>
        <v>1.1952998379254565E-2</v>
      </c>
      <c r="AH566" s="1">
        <f>(Table2[[#This Row],[Current Month High]]/Table2[[#This Row],[Close Price]])-1</f>
        <v>2.9315029315029273E-2</v>
      </c>
      <c r="AI566">
        <v>41.5687115687115</v>
      </c>
      <c r="AJ566">
        <v>4.7797422834881598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-0.12</v>
      </c>
      <c r="AM566" t="s">
        <v>3218</v>
      </c>
      <c r="AN566">
        <v>1.91</v>
      </c>
      <c r="AO566" t="s">
        <v>3219</v>
      </c>
      <c r="AP566">
        <v>6.6663150321599002E-2</v>
      </c>
      <c r="AQ566">
        <f>(Table2[[#This Row],[Sharpe Ratio]]-AVERAGE(Table2[Sharpe Ratio]))/_xlfn.STDEV.P(Table2[Sharpe Ratio])</f>
        <v>8.784112632523905E-2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601</v>
      </c>
      <c r="AT566">
        <f>_xlfn.RANK.AVG(Table2[[#This Row],[6M Return vs Nifty Z-Score]],Table2[6M Return vs Nifty Z-Score])</f>
        <v>622</v>
      </c>
      <c r="AU566">
        <f>_xlfn.RANK.AVG(Table2[[#This Row],[Sharpe Ratio Z-Score]],Table2[Sharpe Ratio Z-Score])</f>
        <v>329</v>
      </c>
      <c r="AV566">
        <f>(Table2[[#This Row],[Rank 1Y]]+Table2[[#This Row],[Rank 6M]]+Table2[[#This Row],[Rank Sharpe]])/3</f>
        <v>517.33333333333337</v>
      </c>
    </row>
    <row r="567" spans="1:48" x14ac:dyDescent="0.3">
      <c r="A567" t="s">
        <v>1468</v>
      </c>
      <c r="B567" t="s">
        <v>1469</v>
      </c>
      <c r="C567" t="s">
        <v>3182</v>
      </c>
      <c r="D567" t="s">
        <v>1470</v>
      </c>
      <c r="E567">
        <v>7355.7297289600001</v>
      </c>
      <c r="F567">
        <v>275.89999999999998</v>
      </c>
      <c r="G567">
        <v>-34.347926595659096</v>
      </c>
      <c r="H567">
        <f>(Table2[[#This Row],[1Y Return vs Nifty]]-AVERAGE(Table2[1Y Return vs Nifty]))/_xlfn.STDEV.P(Table2[1Y Return vs Nifty])</f>
        <v>-1.0437150707924623</v>
      </c>
      <c r="I567">
        <v>-2.17116823328965</v>
      </c>
      <c r="J567">
        <f>(Table2[[#This Row],[1M Return vs Nifty]]-AVERAGE(Table2[1M Return vs Nifty]))/_xlfn.STDEV.P(Table2[1M Return vs Nifty])</f>
        <v>-0.12174189156943642</v>
      </c>
      <c r="K567">
        <v>-15.7037254712983</v>
      </c>
      <c r="L567">
        <f>(Table2[[#This Row],[6M Return vs Nifty]]-AVERAGE(Table2[6M Return vs Nifty]))/_xlfn.STDEV.P(Table2[6M Return vs Nifty])</f>
        <v>-0.772996245226101</v>
      </c>
      <c r="M567">
        <v>5.6456640838288203</v>
      </c>
      <c r="N567">
        <f>(Table2[[#This Row],[1W Return vs Nifty]]-AVERAGE(Table2[1W Return vs Nifty]))/_xlfn.STDEV.P(Table2[1W Return vs Nifty])</f>
        <v>0.54046483536310119</v>
      </c>
      <c r="O567">
        <v>261.07</v>
      </c>
      <c r="P567">
        <v>266.39731371164902</v>
      </c>
      <c r="Q567">
        <v>277.23768886514699</v>
      </c>
      <c r="R567">
        <v>76.857144088504597</v>
      </c>
      <c r="S567" s="1">
        <f>(Table2[[#This Row],[Close Price]]-Table2[[#This Row],[20D EMA]])/Table2[[#This Row],[20D EMA]]</f>
        <v>5.6804688397747674E-2</v>
      </c>
      <c r="T567" s="1">
        <f>(Table2[[#This Row],[Close Price]]-Table2[[#This Row],[50D EMA]])/Table2[[#This Row],[50D EMA]]</f>
        <v>3.567110402110419E-2</v>
      </c>
      <c r="U567" s="1">
        <f>(Table2[[#This Row],[Close Price]]-Table2[[#This Row],[200D EMA]])/Table2[[#This Row],[200D EMA]]</f>
        <v>-4.8250613782806762E-3</v>
      </c>
      <c r="V567">
        <v>1.3256467627381501</v>
      </c>
      <c r="W567">
        <v>272.35000000000002</v>
      </c>
      <c r="X567">
        <v>282</v>
      </c>
      <c r="Y567">
        <v>250.7</v>
      </c>
      <c r="Z567">
        <v>282</v>
      </c>
      <c r="AA567">
        <v>250.7</v>
      </c>
      <c r="AB567">
        <v>282</v>
      </c>
      <c r="AC567" s="1">
        <f>(Table2[[#This Row],[Close Price]]/Table2[[#This Row],[Day Low]])-1</f>
        <v>1.3034697998898226E-2</v>
      </c>
      <c r="AD567" s="1">
        <f>(Table2[[#This Row],[Day High]]/Table2[[#This Row],[Close Price]])-1</f>
        <v>2.210945994925706E-2</v>
      </c>
      <c r="AE567" s="1">
        <f>(Table2[[#This Row],[Close Price]]/Table2[[#This Row],[Current Week Low]])-1</f>
        <v>0.10051854806541671</v>
      </c>
      <c r="AF567" s="1">
        <f>(Table2[[#This Row],[Current Week High]]/Table2[[#This Row],[Close Price]])-1</f>
        <v>2.210945994925706E-2</v>
      </c>
      <c r="AG567" s="1">
        <f>(Table2[[#This Row],[Close Price]]/Table2[[#This Row],[Current Month Low]])-1</f>
        <v>0.10051854806541671</v>
      </c>
      <c r="AH567" s="1">
        <f>(Table2[[#This Row],[Current Month High]]/Table2[[#This Row],[Close Price]])-1</f>
        <v>2.210945994925706E-2</v>
      </c>
      <c r="AI567">
        <v>23.033707865168498</v>
      </c>
      <c r="AJ567">
        <v>10.803212851405601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0.04</v>
      </c>
      <c r="AM567" t="s">
        <v>3219</v>
      </c>
      <c r="AN567">
        <v>6.22</v>
      </c>
      <c r="AO567" t="s">
        <v>3219</v>
      </c>
      <c r="AP567">
        <v>8.5979346005021995E-2</v>
      </c>
      <c r="AQ567">
        <f>(Table2[[#This Row],[Sharpe Ratio]]-AVERAGE(Table2[Sharpe Ratio]))/_xlfn.STDEV.P(Table2[Sharpe Ratio])</f>
        <v>0.3120480458764025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677</v>
      </c>
      <c r="AT567">
        <f>_xlfn.RANK.AVG(Table2[[#This Row],[6M Return vs Nifty Z-Score]],Table2[6M Return vs Nifty Z-Score])</f>
        <v>610</v>
      </c>
      <c r="AU567">
        <f>_xlfn.RANK.AVG(Table2[[#This Row],[Sharpe Ratio Z-Score]],Table2[Sharpe Ratio Z-Score])</f>
        <v>269</v>
      </c>
      <c r="AV567">
        <f>(Table2[[#This Row],[Rank 1Y]]+Table2[[#This Row],[Rank 6M]]+Table2[[#This Row],[Rank Sharpe]])/3</f>
        <v>518.66666666666663</v>
      </c>
    </row>
    <row r="568" spans="1:48" x14ac:dyDescent="0.3">
      <c r="A568" t="s">
        <v>514</v>
      </c>
      <c r="B568" t="s">
        <v>515</v>
      </c>
      <c r="C568" t="s">
        <v>3178</v>
      </c>
      <c r="D568" t="s">
        <v>226</v>
      </c>
      <c r="E568">
        <v>42826.229205374999</v>
      </c>
      <c r="F568">
        <v>689.15</v>
      </c>
      <c r="G568">
        <v>1.3473468723408599</v>
      </c>
      <c r="H568">
        <f>(Table2[[#This Row],[1Y Return vs Nifty]]-AVERAGE(Table2[1Y Return vs Nifty]))/_xlfn.STDEV.P(Table2[1Y Return vs Nifty])</f>
        <v>-0.34679356819590335</v>
      </c>
      <c r="I568">
        <v>-5.8674645295859396</v>
      </c>
      <c r="J568">
        <f>(Table2[[#This Row],[1M Return vs Nifty]]-AVERAGE(Table2[1M Return vs Nifty]))/_xlfn.STDEV.P(Table2[1M Return vs Nifty])</f>
        <v>-0.52001333725793275</v>
      </c>
      <c r="K568">
        <v>-3.0181153214092702</v>
      </c>
      <c r="L568">
        <f>(Table2[[#This Row],[6M Return vs Nifty]]-AVERAGE(Table2[6M Return vs Nifty]))/_xlfn.STDEV.P(Table2[6M Return vs Nifty])</f>
        <v>-0.39747733403343799</v>
      </c>
      <c r="M568">
        <v>-1.9176274049761199</v>
      </c>
      <c r="N568">
        <f>(Table2[[#This Row],[1W Return vs Nifty]]-AVERAGE(Table2[1W Return vs Nifty]))/_xlfn.STDEV.P(Table2[1W Return vs Nifty])</f>
        <v>-0.98501566021581533</v>
      </c>
      <c r="O568">
        <v>679.23</v>
      </c>
      <c r="P568">
        <v>684.07607308075603</v>
      </c>
      <c r="Q568">
        <v>663.83819688918902</v>
      </c>
      <c r="R568">
        <v>61.103452048620497</v>
      </c>
      <c r="S568" s="1">
        <f>(Table2[[#This Row],[Close Price]]-Table2[[#This Row],[20D EMA]])/Table2[[#This Row],[20D EMA]]</f>
        <v>1.4604773051838051E-2</v>
      </c>
      <c r="T568" s="1">
        <f>(Table2[[#This Row],[Close Price]]-Table2[[#This Row],[50D EMA]])/Table2[[#This Row],[50D EMA]]</f>
        <v>7.4171968862956584E-3</v>
      </c>
      <c r="U568" s="1">
        <f>(Table2[[#This Row],[Close Price]]-Table2[[#This Row],[200D EMA]])/Table2[[#This Row],[200D EMA]]</f>
        <v>3.8129476775251185E-2</v>
      </c>
      <c r="V568">
        <v>0.57749532470283504</v>
      </c>
      <c r="W568">
        <v>671.2</v>
      </c>
      <c r="X568">
        <v>697.45</v>
      </c>
      <c r="Y568">
        <v>668</v>
      </c>
      <c r="Z568">
        <v>697.45</v>
      </c>
      <c r="AA568">
        <v>668</v>
      </c>
      <c r="AB568">
        <v>697.45</v>
      </c>
      <c r="AC568" s="1">
        <f>(Table2[[#This Row],[Close Price]]/Table2[[#This Row],[Day Low]])-1</f>
        <v>2.6743146603098733E-2</v>
      </c>
      <c r="AD568" s="1">
        <f>(Table2[[#This Row],[Day High]]/Table2[[#This Row],[Close Price]])-1</f>
        <v>1.2043822099688128E-2</v>
      </c>
      <c r="AE568" s="1">
        <f>(Table2[[#This Row],[Close Price]]/Table2[[#This Row],[Current Week Low]])-1</f>
        <v>3.1661676646706605E-2</v>
      </c>
      <c r="AF568" s="1">
        <f>(Table2[[#This Row],[Current Week High]]/Table2[[#This Row],[Close Price]])-1</f>
        <v>1.2043822099688128E-2</v>
      </c>
      <c r="AG568" s="1">
        <f>(Table2[[#This Row],[Close Price]]/Table2[[#This Row],[Current Month Low]])-1</f>
        <v>3.1661676646706605E-2</v>
      </c>
      <c r="AH568" s="1">
        <f>(Table2[[#This Row],[Current Month High]]/Table2[[#This Row],[Close Price]])-1</f>
        <v>1.2043822099688128E-2</v>
      </c>
      <c r="AI568">
        <v>11.5359500834361</v>
      </c>
      <c r="AJ568">
        <v>29.636945071482302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0.04</v>
      </c>
      <c r="AM568" t="s">
        <v>3219</v>
      </c>
      <c r="AN568">
        <v>3.07</v>
      </c>
      <c r="AO568" t="s">
        <v>3219</v>
      </c>
      <c r="AP568">
        <v>-5.4768203745340999E-2</v>
      </c>
      <c r="AQ568">
        <f>(Table2[[#This Row],[Sharpe Ratio]]-AVERAGE(Table2[Sharpe Ratio]))/_xlfn.STDEV.P(Table2[Sharpe Ratio])</f>
        <v>-1.3216367169563024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432</v>
      </c>
      <c r="AT568">
        <f>_xlfn.RANK.AVG(Table2[[#This Row],[6M Return vs Nifty Z-Score]],Table2[6M Return vs Nifty Z-Score])</f>
        <v>452</v>
      </c>
      <c r="AU568">
        <f>_xlfn.RANK.AVG(Table2[[#This Row],[Sharpe Ratio Z-Score]],Table2[Sharpe Ratio Z-Score])</f>
        <v>673</v>
      </c>
      <c r="AV568">
        <f>(Table2[[#This Row],[Rank 1Y]]+Table2[[#This Row],[Rank 6M]]+Table2[[#This Row],[Rank Sharpe]])/3</f>
        <v>519</v>
      </c>
    </row>
    <row r="569" spans="1:48" x14ac:dyDescent="0.3">
      <c r="A569" t="s">
        <v>1271</v>
      </c>
      <c r="B569" t="s">
        <v>1272</v>
      </c>
      <c r="C569" t="s">
        <v>3173</v>
      </c>
      <c r="D569" t="s">
        <v>144</v>
      </c>
      <c r="E569">
        <v>9483.7842612389995</v>
      </c>
      <c r="F569">
        <v>87.69</v>
      </c>
      <c r="G569">
        <v>-20.325802984024399</v>
      </c>
      <c r="H569">
        <f>(Table2[[#This Row],[1Y Return vs Nifty]]-AVERAGE(Table2[1Y Return vs Nifty]))/_xlfn.STDEV.P(Table2[1Y Return vs Nifty])</f>
        <v>-0.76994438611691796</v>
      </c>
      <c r="I569">
        <v>-0.71199343997525699</v>
      </c>
      <c r="J569">
        <f>(Table2[[#This Row],[1M Return vs Nifty]]-AVERAGE(Table2[1M Return vs Nifty]))/_xlfn.STDEV.P(Table2[1M Return vs Nifty])</f>
        <v>3.5482423761520561E-2</v>
      </c>
      <c r="K569">
        <v>-2.2586107300109401</v>
      </c>
      <c r="L569">
        <f>(Table2[[#This Row],[6M Return vs Nifty]]-AVERAGE(Table2[6M Return vs Nifty]))/_xlfn.STDEV.P(Table2[6M Return vs Nifty])</f>
        <v>-0.37499451027976738</v>
      </c>
      <c r="M569">
        <v>-0.15210712430641701</v>
      </c>
      <c r="N569">
        <f>(Table2[[#This Row],[1W Return vs Nifty]]-AVERAGE(Table2[1W Return vs Nifty]))/_xlfn.STDEV.P(Table2[1W Return vs Nifty])</f>
        <v>-0.62891848259187011</v>
      </c>
      <c r="O569">
        <v>85.87</v>
      </c>
      <c r="P569">
        <v>85.861274242702095</v>
      </c>
      <c r="Q569">
        <v>85.665949907441799</v>
      </c>
      <c r="R569">
        <v>61.137761518019801</v>
      </c>
      <c r="S569" s="1">
        <f>(Table2[[#This Row],[Close Price]]-Table2[[#This Row],[20D EMA]])/Table2[[#This Row],[20D EMA]]</f>
        <v>2.1194829393268815E-2</v>
      </c>
      <c r="T569" s="1">
        <f>(Table2[[#This Row],[Close Price]]-Table2[[#This Row],[50D EMA]])/Table2[[#This Row],[50D EMA]]</f>
        <v>2.1298609570231695E-2</v>
      </c>
      <c r="U569" s="1">
        <f>(Table2[[#This Row],[Close Price]]-Table2[[#This Row],[200D EMA]])/Table2[[#This Row],[200D EMA]]</f>
        <v>2.3627241567333267E-2</v>
      </c>
      <c r="V569">
        <v>0.36512137940435802</v>
      </c>
      <c r="W569">
        <v>87.21</v>
      </c>
      <c r="X569">
        <v>88.58</v>
      </c>
      <c r="Y569">
        <v>85.43</v>
      </c>
      <c r="Z569">
        <v>89.26</v>
      </c>
      <c r="AA569">
        <v>85.43</v>
      </c>
      <c r="AB569">
        <v>89.26</v>
      </c>
      <c r="AC569" s="1">
        <f>(Table2[[#This Row],[Close Price]]/Table2[[#This Row],[Day Low]])-1</f>
        <v>5.5039559683522921E-3</v>
      </c>
      <c r="AD569" s="1">
        <f>(Table2[[#This Row],[Day High]]/Table2[[#This Row],[Close Price]])-1</f>
        <v>1.0149389896225269E-2</v>
      </c>
      <c r="AE569" s="1">
        <f>(Table2[[#This Row],[Close Price]]/Table2[[#This Row],[Current Week Low]])-1</f>
        <v>2.6454407116937695E-2</v>
      </c>
      <c r="AF569" s="1">
        <f>(Table2[[#This Row],[Current Week High]]/Table2[[#This Row],[Close Price]])-1</f>
        <v>1.7903979929296376E-2</v>
      </c>
      <c r="AG569" s="1">
        <f>(Table2[[#This Row],[Close Price]]/Table2[[#This Row],[Current Month Low]])-1</f>
        <v>2.6454407116937695E-2</v>
      </c>
      <c r="AH569" s="1">
        <f>(Table2[[#This Row],[Current Month High]]/Table2[[#This Row],[Close Price]])-1</f>
        <v>1.7903979929296376E-2</v>
      </c>
      <c r="AI569">
        <v>20.663701676359899</v>
      </c>
      <c r="AJ569">
        <v>21.118784530386701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0.02</v>
      </c>
      <c r="AM569" t="s">
        <v>3219</v>
      </c>
      <c r="AN569">
        <v>5.77</v>
      </c>
      <c r="AO569" t="s">
        <v>3219</v>
      </c>
      <c r="AQ569">
        <f>(Table2[[#This Row],[Sharpe Ratio]]-AVERAGE(Table2[Sharpe Ratio]))/_xlfn.STDEV.P(Table2[Sharpe Ratio])</f>
        <v>-0.68593129895665506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-2.4243062541836897</v>
      </c>
      <c r="AS569">
        <f>_xlfn.RANK.AVG(Table2[[#This Row],[1Y Return vs Nifty Z-Score]],Table2[1Y Return vs Nifty Z-Score])</f>
        <v>584</v>
      </c>
      <c r="AT569">
        <f>_xlfn.RANK.AVG(Table2[[#This Row],[6M Return vs Nifty Z-Score]],Table2[6M Return vs Nifty Z-Score])</f>
        <v>440</v>
      </c>
      <c r="AU569">
        <f>_xlfn.RANK.AVG(Table2[[#This Row],[Sharpe Ratio Z-Score]],Table2[Sharpe Ratio Z-Score])</f>
        <v>539.5</v>
      </c>
      <c r="AV569">
        <f>(Table2[[#This Row],[Rank 1Y]]+Table2[[#This Row],[Rank 6M]]+Table2[[#This Row],[Rank Sharpe]])/3</f>
        <v>521.16666666666663</v>
      </c>
    </row>
    <row r="570" spans="1:48" x14ac:dyDescent="0.3">
      <c r="A570" t="s">
        <v>325</v>
      </c>
      <c r="B570" t="s">
        <v>326</v>
      </c>
      <c r="C570" t="s">
        <v>3175</v>
      </c>
      <c r="D570" t="s">
        <v>201</v>
      </c>
      <c r="E570">
        <v>81717.231985359904</v>
      </c>
      <c r="F570">
        <v>631.6</v>
      </c>
      <c r="G570">
        <v>1.44448554547293</v>
      </c>
      <c r="H570">
        <f>(Table2[[#This Row],[1Y Return vs Nifty]]-AVERAGE(Table2[1Y Return vs Nifty]))/_xlfn.STDEV.P(Table2[1Y Return vs Nifty])</f>
        <v>-0.34489701373750631</v>
      </c>
      <c r="I570">
        <v>-2.3091324904494201</v>
      </c>
      <c r="J570">
        <f>(Table2[[#This Row],[1M Return vs Nifty]]-AVERAGE(Table2[1M Return vs Nifty]))/_xlfn.STDEV.P(Table2[1M Return vs Nifty])</f>
        <v>-0.13660737305354215</v>
      </c>
      <c r="K570">
        <v>-9.0282579447454694</v>
      </c>
      <c r="L570">
        <f>(Table2[[#This Row],[6M Return vs Nifty]]-AVERAGE(Table2[6M Return vs Nifty]))/_xlfn.STDEV.P(Table2[6M Return vs Nifty])</f>
        <v>-0.57538932938571263</v>
      </c>
      <c r="M570">
        <v>1.74754169155159</v>
      </c>
      <c r="N570">
        <f>(Table2[[#This Row],[1W Return vs Nifty]]-AVERAGE(Table2[1W Return vs Nifty]))/_xlfn.STDEV.P(Table2[1W Return vs Nifty])</f>
        <v>-0.24576820716874709</v>
      </c>
      <c r="O570">
        <v>630.09</v>
      </c>
      <c r="P570">
        <v>641.40436990670696</v>
      </c>
      <c r="Q570">
        <v>619.80163288458004</v>
      </c>
      <c r="R570">
        <v>51.796121506278297</v>
      </c>
      <c r="S570" s="1">
        <f>(Table2[[#This Row],[Close Price]]-Table2[[#This Row],[20D EMA]])/Table2[[#This Row],[20D EMA]]</f>
        <v>2.3964830421050816E-3</v>
      </c>
      <c r="T570" s="1">
        <f>(Table2[[#This Row],[Close Price]]-Table2[[#This Row],[50D EMA]])/Table2[[#This Row],[50D EMA]]</f>
        <v>-1.528578595143185E-2</v>
      </c>
      <c r="U570" s="1">
        <f>(Table2[[#This Row],[Close Price]]-Table2[[#This Row],[200D EMA]])/Table2[[#This Row],[200D EMA]]</f>
        <v>1.9035714798797697E-2</v>
      </c>
      <c r="V570">
        <v>1.10644308713547</v>
      </c>
      <c r="W570">
        <v>627.04999999999995</v>
      </c>
      <c r="X570">
        <v>643.15</v>
      </c>
      <c r="Y570">
        <v>627.04999999999995</v>
      </c>
      <c r="Z570">
        <v>649.15</v>
      </c>
      <c r="AA570">
        <v>627.04999999999995</v>
      </c>
      <c r="AB570">
        <v>649.15</v>
      </c>
      <c r="AC570" s="1">
        <f>(Table2[[#This Row],[Close Price]]/Table2[[#This Row],[Day Low]])-1</f>
        <v>7.256199665098606E-3</v>
      </c>
      <c r="AD570" s="1">
        <f>(Table2[[#This Row],[Day High]]/Table2[[#This Row],[Close Price]])-1</f>
        <v>1.8286890436985281E-2</v>
      </c>
      <c r="AE570" s="1">
        <f>(Table2[[#This Row],[Close Price]]/Table2[[#This Row],[Current Week Low]])-1</f>
        <v>7.256199665098606E-3</v>
      </c>
      <c r="AF570" s="1">
        <f>(Table2[[#This Row],[Current Week High]]/Table2[[#This Row],[Close Price]])-1</f>
        <v>2.7786573780873791E-2</v>
      </c>
      <c r="AG570" s="1">
        <f>(Table2[[#This Row],[Close Price]]/Table2[[#This Row],[Current Month Low]])-1</f>
        <v>7.256199665098606E-3</v>
      </c>
      <c r="AH570" s="1">
        <f>(Table2[[#This Row],[Current Month High]]/Table2[[#This Row],[Close Price]])-1</f>
        <v>2.7786573780873791E-2</v>
      </c>
      <c r="AI570">
        <v>13.9724509183027</v>
      </c>
      <c r="AJ570">
        <v>29.878675714579401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0.05</v>
      </c>
      <c r="AM570" t="s">
        <v>3219</v>
      </c>
      <c r="AN570">
        <v>6.64</v>
      </c>
      <c r="AO570" t="s">
        <v>3219</v>
      </c>
      <c r="AP570">
        <v>-1.7856462277191999E-2</v>
      </c>
      <c r="AQ570">
        <f>(Table2[[#This Row],[Sharpe Ratio]]-AVERAGE(Table2[Sharpe Ratio]))/_xlfn.STDEV.P(Table2[Sharpe Ratio])</f>
        <v>-0.89319480295431741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431</v>
      </c>
      <c r="AT570">
        <f>_xlfn.RANK.AVG(Table2[[#This Row],[6M Return vs Nifty Z-Score]],Table2[6M Return vs Nifty Z-Score])</f>
        <v>532</v>
      </c>
      <c r="AU570">
        <f>_xlfn.RANK.AVG(Table2[[#This Row],[Sharpe Ratio Z-Score]],Table2[Sharpe Ratio Z-Score])</f>
        <v>603</v>
      </c>
      <c r="AV570">
        <f>(Table2[[#This Row],[Rank 1Y]]+Table2[[#This Row],[Rank 6M]]+Table2[[#This Row],[Rank Sharpe]])/3</f>
        <v>522</v>
      </c>
    </row>
    <row r="571" spans="1:48" x14ac:dyDescent="0.3">
      <c r="A571" t="s">
        <v>1410</v>
      </c>
      <c r="B571" t="s">
        <v>1411</v>
      </c>
      <c r="C571" t="s">
        <v>3186</v>
      </c>
      <c r="D571" t="s">
        <v>131</v>
      </c>
      <c r="E571">
        <v>7921.0183693500003</v>
      </c>
      <c r="F571">
        <v>510.75</v>
      </c>
      <c r="G571">
        <v>-26.692497375593</v>
      </c>
      <c r="H571">
        <f>(Table2[[#This Row],[1Y Return vs Nifty]]-AVERAGE(Table2[1Y Return vs Nifty]))/_xlfn.STDEV.P(Table2[1Y Return vs Nifty])</f>
        <v>-0.89424897299514505</v>
      </c>
      <c r="I571">
        <v>-2.00723386742647</v>
      </c>
      <c r="J571">
        <f>(Table2[[#This Row],[1M Return vs Nifty]]-AVERAGE(Table2[1M Return vs Nifty]))/_xlfn.STDEV.P(Table2[1M Return vs Nifty])</f>
        <v>-0.1040781623506027</v>
      </c>
      <c r="K571">
        <v>-19.767327210987698</v>
      </c>
      <c r="L571">
        <f>(Table2[[#This Row],[6M Return vs Nifty]]-AVERAGE(Table2[6M Return vs Nifty]))/_xlfn.STDEV.P(Table2[6M Return vs Nifty])</f>
        <v>-0.89328681720321035</v>
      </c>
      <c r="M571">
        <v>3.6422358348711201</v>
      </c>
      <c r="N571">
        <f>(Table2[[#This Row],[1W Return vs Nifty]]-AVERAGE(Table2[1W Return vs Nifty]))/_xlfn.STDEV.P(Table2[1W Return vs Nifty])</f>
        <v>0.13638273399222098</v>
      </c>
      <c r="O571">
        <v>491</v>
      </c>
      <c r="P571">
        <v>505.54657898761002</v>
      </c>
      <c r="Q571">
        <v>543.75384564682304</v>
      </c>
      <c r="R571">
        <v>71.3318803174962</v>
      </c>
      <c r="S571" s="1">
        <f>(Table2[[#This Row],[Close Price]]-Table2[[#This Row],[20D EMA]])/Table2[[#This Row],[20D EMA]]</f>
        <v>4.0224032586558045E-2</v>
      </c>
      <c r="T571" s="1">
        <f>(Table2[[#This Row],[Close Price]]-Table2[[#This Row],[50D EMA]])/Table2[[#This Row],[50D EMA]]</f>
        <v>1.0292663878391128E-2</v>
      </c>
      <c r="U571" s="1">
        <f>(Table2[[#This Row],[Close Price]]-Table2[[#This Row],[200D EMA]])/Table2[[#This Row],[200D EMA]]</f>
        <v>-6.0696298354567538E-2</v>
      </c>
      <c r="V571">
        <v>0.66959247696227997</v>
      </c>
      <c r="W571">
        <v>502.8</v>
      </c>
      <c r="X571">
        <v>512.70000000000005</v>
      </c>
      <c r="Y571">
        <v>491.05</v>
      </c>
      <c r="Z571">
        <v>512.70000000000005</v>
      </c>
      <c r="AA571">
        <v>491.05</v>
      </c>
      <c r="AB571">
        <v>512.70000000000005</v>
      </c>
      <c r="AC571" s="1">
        <f>(Table2[[#This Row],[Close Price]]/Table2[[#This Row],[Day Low]])-1</f>
        <v>1.5811455847255296E-2</v>
      </c>
      <c r="AD571" s="1">
        <f>(Table2[[#This Row],[Day High]]/Table2[[#This Row],[Close Price]])-1</f>
        <v>3.8179148311308087E-3</v>
      </c>
      <c r="AE571" s="1">
        <f>(Table2[[#This Row],[Close Price]]/Table2[[#This Row],[Current Week Low]])-1</f>
        <v>4.0118114244985126E-2</v>
      </c>
      <c r="AF571" s="1">
        <f>(Table2[[#This Row],[Current Week High]]/Table2[[#This Row],[Close Price]])-1</f>
        <v>3.8179148311308087E-3</v>
      </c>
      <c r="AG571" s="1">
        <f>(Table2[[#This Row],[Close Price]]/Table2[[#This Row],[Current Month Low]])-1</f>
        <v>4.0118114244985126E-2</v>
      </c>
      <c r="AH571" s="1">
        <f>(Table2[[#This Row],[Current Month High]]/Table2[[#This Row],[Close Price]])-1</f>
        <v>3.8179148311308087E-3</v>
      </c>
      <c r="AI571">
        <v>32.902594224180099</v>
      </c>
      <c r="AJ571">
        <v>12.723460604723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-0.09</v>
      </c>
      <c r="AM571" t="s">
        <v>3218</v>
      </c>
      <c r="AN571">
        <v>8.07</v>
      </c>
      <c r="AO571" t="s">
        <v>3219</v>
      </c>
      <c r="AP571">
        <v>7.8288329495031006E-2</v>
      </c>
      <c r="AQ571">
        <f>(Table2[[#This Row],[Sharpe Ratio]]-AVERAGE(Table2[Sharpe Ratio]))/_xlfn.STDEV.P(Table2[Sharpe Ratio])</f>
        <v>0.22277688978627921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628</v>
      </c>
      <c r="AT571">
        <f>_xlfn.RANK.AVG(Table2[[#This Row],[6M Return vs Nifty Z-Score]],Table2[6M Return vs Nifty Z-Score])</f>
        <v>651</v>
      </c>
      <c r="AU571">
        <f>_xlfn.RANK.AVG(Table2[[#This Row],[Sharpe Ratio Z-Score]],Table2[Sharpe Ratio Z-Score])</f>
        <v>288</v>
      </c>
      <c r="AV571">
        <f>(Table2[[#This Row],[Rank 1Y]]+Table2[[#This Row],[Rank 6M]]+Table2[[#This Row],[Rank Sharpe]])/3</f>
        <v>522.33333333333337</v>
      </c>
    </row>
    <row r="572" spans="1:48" x14ac:dyDescent="0.3">
      <c r="A572" t="s">
        <v>1192</v>
      </c>
      <c r="B572" t="s">
        <v>1193</v>
      </c>
      <c r="C572" t="s">
        <v>3181</v>
      </c>
      <c r="D572" t="s">
        <v>271</v>
      </c>
      <c r="E572">
        <v>10457.3166525</v>
      </c>
      <c r="F572">
        <v>1152.1500000000001</v>
      </c>
      <c r="G572">
        <v>2.5552315521277702</v>
      </c>
      <c r="H572">
        <f>(Table2[[#This Row],[1Y Return vs Nifty]]-AVERAGE(Table2[1Y Return vs Nifty]))/_xlfn.STDEV.P(Table2[1Y Return vs Nifty])</f>
        <v>-0.32321059139772551</v>
      </c>
      <c r="I572">
        <v>-1.3784998674656599</v>
      </c>
      <c r="J572">
        <f>(Table2[[#This Row],[1M Return vs Nifty]]-AVERAGE(Table2[1M Return vs Nifty]))/_xlfn.STDEV.P(Table2[1M Return vs Nifty])</f>
        <v>-3.633283593593948E-2</v>
      </c>
      <c r="K572">
        <v>-15.279376743210101</v>
      </c>
      <c r="L572">
        <f>(Table2[[#This Row],[6M Return vs Nifty]]-AVERAGE(Table2[6M Return vs Nifty]))/_xlfn.STDEV.P(Table2[6M Return vs Nifty])</f>
        <v>-0.76043469158738497</v>
      </c>
      <c r="M572">
        <v>-1.3230712764505199</v>
      </c>
      <c r="N572">
        <f>(Table2[[#This Row],[1W Return vs Nifty]]-AVERAGE(Table2[1W Return vs Nifty]))/_xlfn.STDEV.P(Table2[1W Return vs Nifty])</f>
        <v>-0.8650964717334968</v>
      </c>
      <c r="O572">
        <v>1144.7</v>
      </c>
      <c r="P572">
        <v>1152.93733459277</v>
      </c>
      <c r="Q572">
        <v>1173.08759427122</v>
      </c>
      <c r="R572">
        <v>54.616822793721703</v>
      </c>
      <c r="S572" s="1">
        <f>(Table2[[#This Row],[Close Price]]-Table2[[#This Row],[20D EMA]])/Table2[[#This Row],[20D EMA]]</f>
        <v>6.5082554381060932E-3</v>
      </c>
      <c r="T572" s="1">
        <f>(Table2[[#This Row],[Close Price]]-Table2[[#This Row],[50D EMA]])/Table2[[#This Row],[50D EMA]]</f>
        <v>-6.8289452440011553E-4</v>
      </c>
      <c r="U572" s="1">
        <f>(Table2[[#This Row],[Close Price]]-Table2[[#This Row],[200D EMA]])/Table2[[#This Row],[200D EMA]]</f>
        <v>-1.7848278656656853E-2</v>
      </c>
      <c r="V572">
        <v>0.51798361531429205</v>
      </c>
      <c r="W572">
        <v>1130.9000000000001</v>
      </c>
      <c r="X572">
        <v>1157</v>
      </c>
      <c r="Y572">
        <v>1122.4000000000001</v>
      </c>
      <c r="Z572">
        <v>1158.9000000000001</v>
      </c>
      <c r="AA572">
        <v>1122.4000000000001</v>
      </c>
      <c r="AB572">
        <v>1158.9000000000001</v>
      </c>
      <c r="AC572" s="1">
        <f>(Table2[[#This Row],[Close Price]]/Table2[[#This Row],[Day Low]])-1</f>
        <v>1.8790343973826173E-2</v>
      </c>
      <c r="AD572" s="1">
        <f>(Table2[[#This Row],[Day High]]/Table2[[#This Row],[Close Price]])-1</f>
        <v>4.209521329687993E-3</v>
      </c>
      <c r="AE572" s="1">
        <f>(Table2[[#This Row],[Close Price]]/Table2[[#This Row],[Current Week Low]])-1</f>
        <v>2.6505702066999204E-2</v>
      </c>
      <c r="AF572" s="1">
        <f>(Table2[[#This Row],[Current Week High]]/Table2[[#This Row],[Close Price]])-1</f>
        <v>5.8586121598749319E-3</v>
      </c>
      <c r="AG572" s="1">
        <f>(Table2[[#This Row],[Close Price]]/Table2[[#This Row],[Current Month Low]])-1</f>
        <v>2.6505702066999204E-2</v>
      </c>
      <c r="AH572" s="1">
        <f>(Table2[[#This Row],[Current Month High]]/Table2[[#This Row],[Close Price]])-1</f>
        <v>5.8586121598749319E-3</v>
      </c>
      <c r="AI572">
        <v>30.790261684676398</v>
      </c>
      <c r="AJ572">
        <v>43.740253259310101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0.03</v>
      </c>
      <c r="AM572" t="s">
        <v>3219</v>
      </c>
      <c r="AN572">
        <v>-2.1</v>
      </c>
      <c r="AO572" t="s">
        <v>3218</v>
      </c>
      <c r="AQ572">
        <f>(Table2[[#This Row],[Sharpe Ratio]]-AVERAGE(Table2[Sharpe Ratio]))/_xlfn.STDEV.P(Table2[Sharpe Ratio])</f>
        <v>-0.68593129895665506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423</v>
      </c>
      <c r="AT572">
        <f>_xlfn.RANK.AVG(Table2[[#This Row],[6M Return vs Nifty Z-Score]],Table2[6M Return vs Nifty Z-Score])</f>
        <v>605</v>
      </c>
      <c r="AU572">
        <f>_xlfn.RANK.AVG(Table2[[#This Row],[Sharpe Ratio Z-Score]],Table2[Sharpe Ratio Z-Score])</f>
        <v>539.5</v>
      </c>
      <c r="AV572">
        <f>(Table2[[#This Row],[Rank 1Y]]+Table2[[#This Row],[Rank 6M]]+Table2[[#This Row],[Rank Sharpe]])/3</f>
        <v>522.5</v>
      </c>
    </row>
    <row r="573" spans="1:48" x14ac:dyDescent="0.3">
      <c r="A573" t="s">
        <v>426</v>
      </c>
      <c r="B573" t="s">
        <v>427</v>
      </c>
      <c r="C573" t="s">
        <v>3178</v>
      </c>
      <c r="D573" t="s">
        <v>428</v>
      </c>
      <c r="E573">
        <v>55593.190914250001</v>
      </c>
      <c r="F573">
        <v>2875.75</v>
      </c>
      <c r="G573">
        <v>-7.2869101937317096</v>
      </c>
      <c r="H573">
        <f>(Table2[[#This Row],[1Y Return vs Nifty]]-AVERAGE(Table2[1Y Return vs Nifty]))/_xlfn.STDEV.P(Table2[1Y Return vs Nifty])</f>
        <v>-0.51537049235609289</v>
      </c>
      <c r="I573">
        <v>-2.5202986793410198</v>
      </c>
      <c r="J573">
        <f>(Table2[[#This Row],[1M Return vs Nifty]]-AVERAGE(Table2[1M Return vs Nifty]))/_xlfn.STDEV.P(Table2[1M Return vs Nifty])</f>
        <v>-0.15936027395454885</v>
      </c>
      <c r="K573">
        <v>-12.555005460354</v>
      </c>
      <c r="L573">
        <f>(Table2[[#This Row],[6M Return vs Nifty]]-AVERAGE(Table2[6M Return vs Nifty]))/_xlfn.STDEV.P(Table2[6M Return vs Nifty])</f>
        <v>-0.67978796464759872</v>
      </c>
      <c r="M573">
        <v>2.4618981138487999</v>
      </c>
      <c r="N573">
        <f>(Table2[[#This Row],[1W Return vs Nifty]]-AVERAGE(Table2[1W Return vs Nifty]))/_xlfn.STDEV.P(Table2[1W Return vs Nifty])</f>
        <v>-0.10168586012196991</v>
      </c>
      <c r="O573">
        <v>2802.29</v>
      </c>
      <c r="P573">
        <v>2863.6586070747398</v>
      </c>
      <c r="Q573">
        <v>2826.0786841183899</v>
      </c>
      <c r="R573">
        <v>67.8772764810316</v>
      </c>
      <c r="S573" s="1">
        <f>(Table2[[#This Row],[Close Price]]-Table2[[#This Row],[20D EMA]])/Table2[[#This Row],[20D EMA]]</f>
        <v>2.6214274753862035E-2</v>
      </c>
      <c r="T573" s="1">
        <f>(Table2[[#This Row],[Close Price]]-Table2[[#This Row],[50D EMA]])/Table2[[#This Row],[50D EMA]]</f>
        <v>4.2223583828701035E-3</v>
      </c>
      <c r="U573" s="1">
        <f>(Table2[[#This Row],[Close Price]]-Table2[[#This Row],[200D EMA]])/Table2[[#This Row],[200D EMA]]</f>
        <v>1.7576055529078562E-2</v>
      </c>
      <c r="V573">
        <v>1.01291803591504</v>
      </c>
      <c r="W573">
        <v>2843.65</v>
      </c>
      <c r="X573">
        <v>2899</v>
      </c>
      <c r="Y573">
        <v>2767.3</v>
      </c>
      <c r="Z573">
        <v>2899</v>
      </c>
      <c r="AA573">
        <v>2767.3</v>
      </c>
      <c r="AB573">
        <v>2899</v>
      </c>
      <c r="AC573" s="1">
        <f>(Table2[[#This Row],[Close Price]]/Table2[[#This Row],[Day Low]])-1</f>
        <v>1.1288309039438671E-2</v>
      </c>
      <c r="AD573" s="1">
        <f>(Table2[[#This Row],[Day High]]/Table2[[#This Row],[Close Price]])-1</f>
        <v>8.0848474311048246E-3</v>
      </c>
      <c r="AE573" s="1">
        <f>(Table2[[#This Row],[Close Price]]/Table2[[#This Row],[Current Week Low]])-1</f>
        <v>3.9189824016188979E-2</v>
      </c>
      <c r="AF573" s="1">
        <f>(Table2[[#This Row],[Current Week High]]/Table2[[#This Row],[Close Price]])-1</f>
        <v>8.0848474311048246E-3</v>
      </c>
      <c r="AG573" s="1">
        <f>(Table2[[#This Row],[Close Price]]/Table2[[#This Row],[Current Month Low]])-1</f>
        <v>3.9189824016188979E-2</v>
      </c>
      <c r="AH573" s="1">
        <f>(Table2[[#This Row],[Current Month High]]/Table2[[#This Row],[Close Price]])-1</f>
        <v>8.0848474311048246E-3</v>
      </c>
      <c r="AI573">
        <v>17.3606885160392</v>
      </c>
      <c r="AJ573">
        <v>31.0853313884583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0.01</v>
      </c>
      <c r="AM573" t="s">
        <v>3219</v>
      </c>
      <c r="AN573">
        <v>5</v>
      </c>
      <c r="AO573" t="s">
        <v>3219</v>
      </c>
      <c r="AP573">
        <v>6.0908756654810001E-3</v>
      </c>
      <c r="AQ573">
        <f>(Table2[[#This Row],[Sharpe Ratio]]-AVERAGE(Table2[Sharpe Ratio]))/_xlfn.STDEV.P(Table2[Sharpe Ratio])</f>
        <v>-0.61523329544147021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496</v>
      </c>
      <c r="AT573">
        <f>_xlfn.RANK.AVG(Table2[[#This Row],[6M Return vs Nifty Z-Score]],Table2[6M Return vs Nifty Z-Score])</f>
        <v>574</v>
      </c>
      <c r="AU573">
        <f>_xlfn.RANK.AVG(Table2[[#This Row],[Sharpe Ratio Z-Score]],Table2[Sharpe Ratio Z-Score])</f>
        <v>503</v>
      </c>
      <c r="AV573">
        <f>(Table2[[#This Row],[Rank 1Y]]+Table2[[#This Row],[Rank 6M]]+Table2[[#This Row],[Rank Sharpe]])/3</f>
        <v>524.33333333333337</v>
      </c>
    </row>
    <row r="574" spans="1:48" x14ac:dyDescent="0.3">
      <c r="A574" t="s">
        <v>179</v>
      </c>
      <c r="B574" t="s">
        <v>180</v>
      </c>
      <c r="C574" t="s">
        <v>3173</v>
      </c>
      <c r="D574" t="s">
        <v>37</v>
      </c>
      <c r="E574">
        <v>139933.92757905001</v>
      </c>
      <c r="F574">
        <v>650.25</v>
      </c>
      <c r="G574">
        <v>-24.3427797909312</v>
      </c>
      <c r="H574">
        <f>(Table2[[#This Row],[1Y Return vs Nifty]]-AVERAGE(Table2[1Y Return vs Nifty]))/_xlfn.STDEV.P(Table2[1Y Return vs Nifty])</f>
        <v>-0.84837262717451134</v>
      </c>
      <c r="I574">
        <v>-14.3984037561052</v>
      </c>
      <c r="J574">
        <f>(Table2[[#This Row],[1M Return vs Nifty]]-AVERAGE(Table2[1M Return vs Nifty]))/_xlfn.STDEV.P(Table2[1M Return vs Nifty])</f>
        <v>-1.4392116986639092</v>
      </c>
      <c r="K574">
        <v>9.8644887291223409</v>
      </c>
      <c r="L574">
        <f>(Table2[[#This Row],[6M Return vs Nifty]]-AVERAGE(Table2[6M Return vs Nifty]))/_xlfn.STDEV.P(Table2[6M Return vs Nifty])</f>
        <v>-1.612701747620553E-2</v>
      </c>
      <c r="M574">
        <v>-8.3059705567530795</v>
      </c>
      <c r="N574">
        <f>(Table2[[#This Row],[1W Return vs Nifty]]-AVERAGE(Table2[1W Return vs Nifty]))/_xlfn.STDEV.P(Table2[1W Return vs Nifty])</f>
        <v>-2.2735145752088068</v>
      </c>
      <c r="O574">
        <v>677.32</v>
      </c>
      <c r="P574">
        <v>694.53292267493396</v>
      </c>
      <c r="Q574">
        <v>665.34936877138102</v>
      </c>
      <c r="R574">
        <v>34.820167183160301</v>
      </c>
      <c r="S574" s="1">
        <f>(Table2[[#This Row],[Close Price]]-Table2[[#This Row],[20D EMA]])/Table2[[#This Row],[20D EMA]]</f>
        <v>-3.996633792003787E-2</v>
      </c>
      <c r="T574" s="1">
        <f>(Table2[[#This Row],[Close Price]]-Table2[[#This Row],[50D EMA]])/Table2[[#This Row],[50D EMA]]</f>
        <v>-6.3759285167335311E-2</v>
      </c>
      <c r="U574" s="1">
        <f>(Table2[[#This Row],[Close Price]]-Table2[[#This Row],[200D EMA]])/Table2[[#This Row],[200D EMA]]</f>
        <v>-2.2693895087423279E-2</v>
      </c>
      <c r="V574">
        <v>1.69016648380264</v>
      </c>
      <c r="W574">
        <v>635</v>
      </c>
      <c r="X574">
        <v>651</v>
      </c>
      <c r="Y574">
        <v>632.29999999999995</v>
      </c>
      <c r="Z574">
        <v>664</v>
      </c>
      <c r="AA574">
        <v>632.29999999999995</v>
      </c>
      <c r="AB574">
        <v>664</v>
      </c>
      <c r="AC574" s="1">
        <f>(Table2[[#This Row],[Close Price]]/Table2[[#This Row],[Day Low]])-1</f>
        <v>2.4015748031495976E-2</v>
      </c>
      <c r="AD574" s="1">
        <f>(Table2[[#This Row],[Day High]]/Table2[[#This Row],[Close Price]])-1</f>
        <v>1.1534025374855261E-3</v>
      </c>
      <c r="AE574" s="1">
        <f>(Table2[[#This Row],[Close Price]]/Table2[[#This Row],[Current Week Low]])-1</f>
        <v>2.8388423216827441E-2</v>
      </c>
      <c r="AF574" s="1">
        <f>(Table2[[#This Row],[Current Week High]]/Table2[[#This Row],[Close Price]])-1</f>
        <v>2.1145713187235682E-2</v>
      </c>
      <c r="AG574" s="1">
        <f>(Table2[[#This Row],[Close Price]]/Table2[[#This Row],[Current Month Low]])-1</f>
        <v>2.8388423216827441E-2</v>
      </c>
      <c r="AH574" s="1">
        <f>(Table2[[#This Row],[Current Month High]]/Table2[[#This Row],[Close Price]])-1</f>
        <v>2.1145713187235682E-2</v>
      </c>
      <c r="AI574">
        <v>17.062668204536699</v>
      </c>
      <c r="AJ574">
        <v>27.150958154086801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</v>
      </c>
      <c r="AM574" t="s">
        <v>3218</v>
      </c>
      <c r="AN574">
        <v>-6.3</v>
      </c>
      <c r="AO574" t="s">
        <v>3218</v>
      </c>
      <c r="AP574">
        <v>-5.8759620766368002E-2</v>
      </c>
      <c r="AQ574">
        <f>(Table2[[#This Row],[Sharpe Ratio]]-AVERAGE(Table2[Sharpe Ratio]))/_xlfn.STDEV.P(Table2[Sharpe Ratio])</f>
        <v>-1.3679658870266049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613</v>
      </c>
      <c r="AT574">
        <f>_xlfn.RANK.AVG(Table2[[#This Row],[6M Return vs Nifty Z-Score]],Table2[6M Return vs Nifty Z-Score])</f>
        <v>283</v>
      </c>
      <c r="AU574">
        <f>_xlfn.RANK.AVG(Table2[[#This Row],[Sharpe Ratio Z-Score]],Table2[Sharpe Ratio Z-Score])</f>
        <v>678</v>
      </c>
      <c r="AV574">
        <f>(Table2[[#This Row],[Rank 1Y]]+Table2[[#This Row],[Rank 6M]]+Table2[[#This Row],[Rank Sharpe]])/3</f>
        <v>524.66666666666663</v>
      </c>
    </row>
    <row r="575" spans="1:48" x14ac:dyDescent="0.3">
      <c r="A575" t="s">
        <v>1408</v>
      </c>
      <c r="B575" t="s">
        <v>1409</v>
      </c>
      <c r="C575" t="s">
        <v>3178</v>
      </c>
      <c r="D575" t="s">
        <v>226</v>
      </c>
      <c r="E575">
        <v>7938.781344</v>
      </c>
      <c r="F575">
        <v>523.79999999999995</v>
      </c>
      <c r="G575">
        <v>-27.4504593845041</v>
      </c>
      <c r="H575">
        <f>(Table2[[#This Row],[1Y Return vs Nifty]]-AVERAGE(Table2[1Y Return vs Nifty]))/_xlfn.STDEV.P(Table2[1Y Return vs Nifty])</f>
        <v>-0.90904757154447358</v>
      </c>
      <c r="I575">
        <v>-2.7629190750405002</v>
      </c>
      <c r="J575">
        <f>(Table2[[#This Row],[1M Return vs Nifty]]-AVERAGE(Table2[1M Return vs Nifty]))/_xlfn.STDEV.P(Table2[1M Return vs Nifty])</f>
        <v>-0.18550232751382917</v>
      </c>
      <c r="K575">
        <v>-9.6774751095923808</v>
      </c>
      <c r="L575">
        <f>(Table2[[#This Row],[6M Return vs Nifty]]-AVERAGE(Table2[6M Return vs Nifty]))/_xlfn.STDEV.P(Table2[6M Return vs Nifty])</f>
        <v>-0.5946074292634731</v>
      </c>
      <c r="M575">
        <v>0.728259107051759</v>
      </c>
      <c r="N575">
        <f>(Table2[[#This Row],[1W Return vs Nifty]]-AVERAGE(Table2[1W Return vs Nifty]))/_xlfn.STDEV.P(Table2[1W Return vs Nifty])</f>
        <v>-0.45135273401652126</v>
      </c>
      <c r="O575">
        <v>519.33000000000004</v>
      </c>
      <c r="P575">
        <v>536.958249442735</v>
      </c>
      <c r="Q575">
        <v>545.57849936689604</v>
      </c>
      <c r="R575">
        <v>53.378992701233699</v>
      </c>
      <c r="S575" s="1">
        <f>(Table2[[#This Row],[Close Price]]-Table2[[#This Row],[20D EMA]])/Table2[[#This Row],[20D EMA]]</f>
        <v>8.607243948934036E-3</v>
      </c>
      <c r="T575" s="1">
        <f>(Table2[[#This Row],[Close Price]]-Table2[[#This Row],[50D EMA]])/Table2[[#This Row],[50D EMA]]</f>
        <v>-2.450516302969721E-2</v>
      </c>
      <c r="U575" s="1">
        <f>(Table2[[#This Row],[Close Price]]-Table2[[#This Row],[200D EMA]])/Table2[[#This Row],[200D EMA]]</f>
        <v>-3.9918177479809858E-2</v>
      </c>
      <c r="V575">
        <v>0.43197847311466298</v>
      </c>
      <c r="W575">
        <v>517.79999999999995</v>
      </c>
      <c r="X575">
        <v>531.1</v>
      </c>
      <c r="Y575">
        <v>514</v>
      </c>
      <c r="Z575">
        <v>531.1</v>
      </c>
      <c r="AA575">
        <v>514</v>
      </c>
      <c r="AB575">
        <v>531.1</v>
      </c>
      <c r="AC575" s="1">
        <f>(Table2[[#This Row],[Close Price]]/Table2[[#This Row],[Day Low]])-1</f>
        <v>1.1587485515643037E-2</v>
      </c>
      <c r="AD575" s="1">
        <f>(Table2[[#This Row],[Day High]]/Table2[[#This Row],[Close Price]])-1</f>
        <v>1.3936617029400633E-2</v>
      </c>
      <c r="AE575" s="1">
        <f>(Table2[[#This Row],[Close Price]]/Table2[[#This Row],[Current Week Low]])-1</f>
        <v>1.9066147859922111E-2</v>
      </c>
      <c r="AF575" s="1">
        <f>(Table2[[#This Row],[Current Week High]]/Table2[[#This Row],[Close Price]])-1</f>
        <v>1.3936617029400633E-2</v>
      </c>
      <c r="AG575" s="1">
        <f>(Table2[[#This Row],[Close Price]]/Table2[[#This Row],[Current Month Low]])-1</f>
        <v>1.9066147859922111E-2</v>
      </c>
      <c r="AH575" s="1">
        <f>(Table2[[#This Row],[Current Month High]]/Table2[[#This Row],[Close Price]])-1</f>
        <v>1.3936617029400633E-2</v>
      </c>
      <c r="AI575">
        <v>35.127911416571202</v>
      </c>
      <c r="AJ575">
        <v>20.9699769053117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0.01</v>
      </c>
      <c r="AM575" t="s">
        <v>3219</v>
      </c>
      <c r="AN575">
        <v>2.2799999999999998</v>
      </c>
      <c r="AO575" t="s">
        <v>3219</v>
      </c>
      <c r="AP575">
        <v>4.4044210281519003E-2</v>
      </c>
      <c r="AQ575">
        <f>(Table2[[#This Row],[Sharpe Ratio]]-AVERAGE(Table2[Sharpe Ratio]))/_xlfn.STDEV.P(Table2[Sharpe Ratio])</f>
        <v>-0.17470140290845346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632</v>
      </c>
      <c r="AT575">
        <f>_xlfn.RANK.AVG(Table2[[#This Row],[6M Return vs Nifty Z-Score]],Table2[6M Return vs Nifty Z-Score])</f>
        <v>542</v>
      </c>
      <c r="AU575">
        <f>_xlfn.RANK.AVG(Table2[[#This Row],[Sharpe Ratio Z-Score]],Table2[Sharpe Ratio Z-Score])</f>
        <v>401</v>
      </c>
      <c r="AV575">
        <f>(Table2[[#This Row],[Rank 1Y]]+Table2[[#This Row],[Rank 6M]]+Table2[[#This Row],[Rank Sharpe]])/3</f>
        <v>525</v>
      </c>
    </row>
    <row r="576" spans="1:48" x14ac:dyDescent="0.3">
      <c r="A576" t="s">
        <v>81</v>
      </c>
      <c r="B576" t="s">
        <v>82</v>
      </c>
      <c r="C576" t="s">
        <v>3182</v>
      </c>
      <c r="D576" t="s">
        <v>83</v>
      </c>
      <c r="E576">
        <v>298441.94250070001</v>
      </c>
      <c r="F576">
        <v>3332.75</v>
      </c>
      <c r="G576">
        <v>-23.480055406458099</v>
      </c>
      <c r="H576">
        <f>(Table2[[#This Row],[1Y Return vs Nifty]]-AVERAGE(Table2[1Y Return vs Nifty]))/_xlfn.STDEV.P(Table2[1Y Return vs Nifty])</f>
        <v>-0.83152862750904588</v>
      </c>
      <c r="I576">
        <v>-0.660374325163121</v>
      </c>
      <c r="J576">
        <f>(Table2[[#This Row],[1M Return vs Nifty]]-AVERAGE(Table2[1M Return vs Nifty]))/_xlfn.STDEV.P(Table2[1M Return vs Nifty])</f>
        <v>4.1044320815604003E-2</v>
      </c>
      <c r="K576">
        <v>-8.9066454611559696</v>
      </c>
      <c r="L576">
        <f>(Table2[[#This Row],[6M Return vs Nifty]]-AVERAGE(Table2[6M Return vs Nifty]))/_xlfn.STDEV.P(Table2[6M Return vs Nifty])</f>
        <v>-0.57178936163600491</v>
      </c>
      <c r="M576">
        <v>-0.15910031592622201</v>
      </c>
      <c r="N576">
        <f>(Table2[[#This Row],[1W Return vs Nifty]]-AVERAGE(Table2[1W Return vs Nifty]))/_xlfn.STDEV.P(Table2[1W Return vs Nifty])</f>
        <v>-0.63032897661205278</v>
      </c>
      <c r="O576">
        <v>3282.23</v>
      </c>
      <c r="P576">
        <v>3349.76411990717</v>
      </c>
      <c r="Q576">
        <v>3417.5716308630499</v>
      </c>
      <c r="R576">
        <v>66.0264018852166</v>
      </c>
      <c r="S576" s="1">
        <f>(Table2[[#This Row],[Close Price]]-Table2[[#This Row],[20D EMA]])/Table2[[#This Row],[20D EMA]]</f>
        <v>1.5391974358896233E-2</v>
      </c>
      <c r="T576" s="1">
        <f>(Table2[[#This Row],[Close Price]]-Table2[[#This Row],[50D EMA]])/Table2[[#This Row],[50D EMA]]</f>
        <v>-5.0791993997599668E-3</v>
      </c>
      <c r="U576" s="1">
        <f>(Table2[[#This Row],[Close Price]]-Table2[[#This Row],[200D EMA]])/Table2[[#This Row],[200D EMA]]</f>
        <v>-2.4819269359872827E-2</v>
      </c>
      <c r="V576">
        <v>1.12042442668897</v>
      </c>
      <c r="W576">
        <v>3338</v>
      </c>
      <c r="X576">
        <v>3383</v>
      </c>
      <c r="Y576">
        <v>3222.05</v>
      </c>
      <c r="Z576">
        <v>3383</v>
      </c>
      <c r="AA576">
        <v>3222.05</v>
      </c>
      <c r="AB576">
        <v>3383</v>
      </c>
      <c r="AC576" s="1">
        <f>(Table2[[#This Row],[Close Price]]/Table2[[#This Row],[Day Low]])-1</f>
        <v>-1.5727980826842902E-3</v>
      </c>
      <c r="AD576" s="1">
        <f>(Table2[[#This Row],[Day High]]/Table2[[#This Row],[Close Price]])-1</f>
        <v>1.5077638586752595E-2</v>
      </c>
      <c r="AE576" s="1">
        <f>(Table2[[#This Row],[Close Price]]/Table2[[#This Row],[Current Week Low]])-1</f>
        <v>3.43570087366738E-2</v>
      </c>
      <c r="AF576" s="1">
        <f>(Table2[[#This Row],[Current Week High]]/Table2[[#This Row],[Close Price]])-1</f>
        <v>1.5077638586752595E-2</v>
      </c>
      <c r="AG576" s="1">
        <f>(Table2[[#This Row],[Close Price]]/Table2[[#This Row],[Current Month Low]])-1</f>
        <v>3.43570087366738E-2</v>
      </c>
      <c r="AH576" s="1">
        <f>(Table2[[#This Row],[Current Month High]]/Table2[[#This Row],[Close Price]])-1</f>
        <v>1.5077638586752595E-2</v>
      </c>
      <c r="AI576">
        <v>16.628910059260299</v>
      </c>
      <c r="AJ576">
        <v>9.0684469752753092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-0.03</v>
      </c>
      <c r="AM576" t="s">
        <v>3218</v>
      </c>
      <c r="AN576">
        <v>5.68</v>
      </c>
      <c r="AO576" t="s">
        <v>3219</v>
      </c>
      <c r="AP576">
        <v>2.5463856665889E-2</v>
      </c>
      <c r="AQ576">
        <f>(Table2[[#This Row],[Sharpe Ratio]]-AVERAGE(Table2[Sharpe Ratio]))/_xlfn.STDEV.P(Table2[Sharpe Ratio])</f>
        <v>-0.39036725743832956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605</v>
      </c>
      <c r="AT576">
        <f>_xlfn.RANK.AVG(Table2[[#This Row],[6M Return vs Nifty Z-Score]],Table2[6M Return vs Nifty Z-Score])</f>
        <v>530</v>
      </c>
      <c r="AU576">
        <f>_xlfn.RANK.AVG(Table2[[#This Row],[Sharpe Ratio Z-Score]],Table2[Sharpe Ratio Z-Score])</f>
        <v>442</v>
      </c>
      <c r="AV576">
        <f>(Table2[[#This Row],[Rank 1Y]]+Table2[[#This Row],[Rank 6M]]+Table2[[#This Row],[Rank Sharpe]])/3</f>
        <v>525.66666666666663</v>
      </c>
    </row>
    <row r="577" spans="1:48" x14ac:dyDescent="0.3">
      <c r="A577" t="s">
        <v>1511</v>
      </c>
      <c r="B577" t="s">
        <v>1512</v>
      </c>
      <c r="C577" t="s">
        <v>3183</v>
      </c>
      <c r="D577" t="s">
        <v>1352</v>
      </c>
      <c r="E577">
        <v>6977.5078851899998</v>
      </c>
      <c r="F577">
        <v>342.9</v>
      </c>
      <c r="G577">
        <v>-11.7591328026522</v>
      </c>
      <c r="H577">
        <f>(Table2[[#This Row],[1Y Return vs Nifty]]-AVERAGE(Table2[1Y Return vs Nifty]))/_xlfn.STDEV.P(Table2[1Y Return vs Nifty])</f>
        <v>-0.60268704151628638</v>
      </c>
      <c r="I577">
        <v>-2.1321351882685802</v>
      </c>
      <c r="J577">
        <f>(Table2[[#This Row],[1M Return vs Nifty]]-AVERAGE(Table2[1M Return vs Nifty]))/_xlfn.STDEV.P(Table2[1M Return vs Nifty])</f>
        <v>-0.11753612827991264</v>
      </c>
      <c r="K577">
        <v>-37.597928114555103</v>
      </c>
      <c r="L577">
        <f>(Table2[[#This Row],[6M Return vs Nifty]]-AVERAGE(Table2[6M Return vs Nifty]))/_xlfn.STDEV.P(Table2[6M Return vs Nifty])</f>
        <v>-1.4211075335979293</v>
      </c>
      <c r="M577">
        <v>8.8942938487903103</v>
      </c>
      <c r="N577">
        <f>(Table2[[#This Row],[1W Return vs Nifty]]-AVERAGE(Table2[1W Return vs Nifty]))/_xlfn.STDEV.P(Table2[1W Return vs Nifty])</f>
        <v>1.195698254720434</v>
      </c>
      <c r="O577">
        <v>320.68</v>
      </c>
      <c r="P577">
        <v>342.92564227550298</v>
      </c>
      <c r="Q577">
        <v>370.25470324239501</v>
      </c>
      <c r="R577">
        <v>75.305840284318606</v>
      </c>
      <c r="S577" s="1">
        <f>(Table2[[#This Row],[Close Price]]-Table2[[#This Row],[20D EMA]])/Table2[[#This Row],[20D EMA]]</f>
        <v>6.9290258201322091E-2</v>
      </c>
      <c r="T577" s="1">
        <f>(Table2[[#This Row],[Close Price]]-Table2[[#This Row],[50D EMA]])/Table2[[#This Row],[50D EMA]]</f>
        <v>-7.4775030915892474E-5</v>
      </c>
      <c r="U577" s="1">
        <f>(Table2[[#This Row],[Close Price]]-Table2[[#This Row],[200D EMA]])/Table2[[#This Row],[200D EMA]]</f>
        <v>-7.3880771811524304E-2</v>
      </c>
      <c r="V577">
        <v>1.42712861697489</v>
      </c>
      <c r="W577">
        <v>333.3</v>
      </c>
      <c r="X577">
        <v>344.25</v>
      </c>
      <c r="Y577">
        <v>314.45</v>
      </c>
      <c r="Z577">
        <v>344.25</v>
      </c>
      <c r="AA577">
        <v>314.45</v>
      </c>
      <c r="AB577">
        <v>344.25</v>
      </c>
      <c r="AC577" s="1">
        <f>(Table2[[#This Row],[Close Price]]/Table2[[#This Row],[Day Low]])-1</f>
        <v>2.8802880288028687E-2</v>
      </c>
      <c r="AD577" s="1">
        <f>(Table2[[#This Row],[Day High]]/Table2[[#This Row],[Close Price]])-1</f>
        <v>3.937007874015741E-3</v>
      </c>
      <c r="AE577" s="1">
        <f>(Table2[[#This Row],[Close Price]]/Table2[[#This Row],[Current Week Low]])-1</f>
        <v>9.0475433296231422E-2</v>
      </c>
      <c r="AF577" s="1">
        <f>(Table2[[#This Row],[Current Week High]]/Table2[[#This Row],[Close Price]])-1</f>
        <v>3.937007874015741E-3</v>
      </c>
      <c r="AG577" s="1">
        <f>(Table2[[#This Row],[Close Price]]/Table2[[#This Row],[Current Month Low]])-1</f>
        <v>9.0475433296231422E-2</v>
      </c>
      <c r="AH577" s="1">
        <f>(Table2[[#This Row],[Current Month High]]/Table2[[#This Row],[Close Price]])-1</f>
        <v>3.937007874015741E-3</v>
      </c>
      <c r="AI577">
        <v>71.478565179352501</v>
      </c>
      <c r="AJ577">
        <v>32.138728323699397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-0.12</v>
      </c>
      <c r="AM577" t="s">
        <v>3218</v>
      </c>
      <c r="AN577">
        <v>15.55</v>
      </c>
      <c r="AO577" t="s">
        <v>3219</v>
      </c>
      <c r="AP577">
        <v>6.8222851200664E-2</v>
      </c>
      <c r="AQ577">
        <f>(Table2[[#This Row],[Sharpe Ratio]]-AVERAGE(Table2[Sharpe Ratio]))/_xlfn.STDEV.P(Table2[Sharpe Ratio])</f>
        <v>0.10594488418976053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528</v>
      </c>
      <c r="AT577">
        <f>_xlfn.RANK.AVG(Table2[[#This Row],[6M Return vs Nifty Z-Score]],Table2[6M Return vs Nifty Z-Score])</f>
        <v>724</v>
      </c>
      <c r="AU577">
        <f>_xlfn.RANK.AVG(Table2[[#This Row],[Sharpe Ratio Z-Score]],Table2[Sharpe Ratio Z-Score])</f>
        <v>327</v>
      </c>
      <c r="AV577">
        <f>(Table2[[#This Row],[Rank 1Y]]+Table2[[#This Row],[Rank 6M]]+Table2[[#This Row],[Rank Sharpe]])/3</f>
        <v>526.33333333333337</v>
      </c>
    </row>
    <row r="578" spans="1:48" x14ac:dyDescent="0.3">
      <c r="A578" t="s">
        <v>868</v>
      </c>
      <c r="B578" t="s">
        <v>869</v>
      </c>
      <c r="C578" t="s">
        <v>3184</v>
      </c>
      <c r="D578" t="s">
        <v>451</v>
      </c>
      <c r="E578">
        <v>17863.219192889999</v>
      </c>
      <c r="F578">
        <v>7528.35</v>
      </c>
      <c r="G578">
        <v>-13.9530523725092</v>
      </c>
      <c r="H578">
        <f>(Table2[[#This Row],[1Y Return vs Nifty]]-AVERAGE(Table2[1Y Return vs Nifty]))/_xlfn.STDEV.P(Table2[1Y Return vs Nifty])</f>
        <v>-0.64552155641561726</v>
      </c>
      <c r="I578">
        <v>-9.8962401443716796</v>
      </c>
      <c r="J578">
        <f>(Table2[[#This Row],[1M Return vs Nifty]]-AVERAGE(Table2[1M Return vs Nifty]))/_xlfn.STDEV.P(Table2[1M Return vs Nifty])</f>
        <v>-0.95410902651938134</v>
      </c>
      <c r="K578">
        <v>-2.7324806906916499</v>
      </c>
      <c r="L578">
        <f>(Table2[[#This Row],[6M Return vs Nifty]]-AVERAGE(Table2[6M Return vs Nifty]))/_xlfn.STDEV.P(Table2[6M Return vs Nifty])</f>
        <v>-0.38902198941393323</v>
      </c>
      <c r="M578">
        <v>-1.66599095292201</v>
      </c>
      <c r="N578">
        <f>(Table2[[#This Row],[1W Return vs Nifty]]-AVERAGE(Table2[1W Return vs Nifty]))/_xlfn.STDEV.P(Table2[1W Return vs Nifty])</f>
        <v>-0.93426176554529827</v>
      </c>
      <c r="O578">
        <v>7603.12</v>
      </c>
      <c r="P578">
        <v>7827.34602424078</v>
      </c>
      <c r="Q578">
        <v>7615.3684172725398</v>
      </c>
      <c r="R578">
        <v>48.546645375509001</v>
      </c>
      <c r="S578" s="1">
        <f>(Table2[[#This Row],[Close Price]]-Table2[[#This Row],[20D EMA]])/Table2[[#This Row],[20D EMA]]</f>
        <v>-9.8341207293847176E-3</v>
      </c>
      <c r="T578" s="1">
        <f>(Table2[[#This Row],[Close Price]]-Table2[[#This Row],[50D EMA]])/Table2[[#This Row],[50D EMA]]</f>
        <v>-3.8198902069080436E-2</v>
      </c>
      <c r="U578" s="1">
        <f>(Table2[[#This Row],[Close Price]]-Table2[[#This Row],[200D EMA]])/Table2[[#This Row],[200D EMA]]</f>
        <v>-1.1426685158812741E-2</v>
      </c>
      <c r="V578">
        <v>0.16575412472682099</v>
      </c>
      <c r="W578">
        <v>7440.45</v>
      </c>
      <c r="X578">
        <v>7540</v>
      </c>
      <c r="Y578">
        <v>7381</v>
      </c>
      <c r="Z578">
        <v>7570</v>
      </c>
      <c r="AA578">
        <v>7381</v>
      </c>
      <c r="AB578">
        <v>7570</v>
      </c>
      <c r="AC578" s="1">
        <f>(Table2[[#This Row],[Close Price]]/Table2[[#This Row],[Day Low]])-1</f>
        <v>1.1813801584581674E-2</v>
      </c>
      <c r="AD578" s="1">
        <f>(Table2[[#This Row],[Day High]]/Table2[[#This Row],[Close Price]])-1</f>
        <v>1.5474838444013983E-3</v>
      </c>
      <c r="AE578" s="1">
        <f>(Table2[[#This Row],[Close Price]]/Table2[[#This Row],[Current Week Low]])-1</f>
        <v>1.9963419590841358E-2</v>
      </c>
      <c r="AF578" s="1">
        <f>(Table2[[#This Row],[Current Week High]]/Table2[[#This Row],[Close Price]])-1</f>
        <v>5.5324207827744942E-3</v>
      </c>
      <c r="AG578" s="1">
        <f>(Table2[[#This Row],[Close Price]]/Table2[[#This Row],[Current Month Low]])-1</f>
        <v>1.9963419590841358E-2</v>
      </c>
      <c r="AH578" s="1">
        <f>(Table2[[#This Row],[Current Month High]]/Table2[[#This Row],[Close Price]])-1</f>
        <v>5.5324207827744942E-3</v>
      </c>
      <c r="AI578">
        <v>26.039570423798001</v>
      </c>
      <c r="AJ578">
        <v>37.213392629315003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-0.03</v>
      </c>
      <c r="AM578" t="s">
        <v>3218</v>
      </c>
      <c r="AN578">
        <v>-1.69</v>
      </c>
      <c r="AO578" t="s">
        <v>3218</v>
      </c>
      <c r="AP578">
        <v>-1.4270663439901E-2</v>
      </c>
      <c r="AQ578">
        <f>(Table2[[#This Row],[Sharpe Ratio]]-AVERAGE(Table2[Sharpe Ratio]))/_xlfn.STDEV.P(Table2[Sharpe Ratio])</f>
        <v>-0.85157372369961137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546</v>
      </c>
      <c r="AT578">
        <f>_xlfn.RANK.AVG(Table2[[#This Row],[6M Return vs Nifty Z-Score]],Table2[6M Return vs Nifty Z-Score])</f>
        <v>446</v>
      </c>
      <c r="AU578">
        <f>_xlfn.RANK.AVG(Table2[[#This Row],[Sharpe Ratio Z-Score]],Table2[Sharpe Ratio Z-Score])</f>
        <v>589</v>
      </c>
      <c r="AV578">
        <f>(Table2[[#This Row],[Rank 1Y]]+Table2[[#This Row],[Rank 6M]]+Table2[[#This Row],[Rank Sharpe]])/3</f>
        <v>527</v>
      </c>
    </row>
    <row r="579" spans="1:48" x14ac:dyDescent="0.3">
      <c r="A579" t="s">
        <v>1197</v>
      </c>
      <c r="B579" t="s">
        <v>1198</v>
      </c>
      <c r="C579" t="s">
        <v>3181</v>
      </c>
      <c r="D579" t="s">
        <v>962</v>
      </c>
      <c r="E579">
        <v>10420.00199802</v>
      </c>
      <c r="F579">
        <v>1106.0999999999999</v>
      </c>
      <c r="G579">
        <v>-11.373257809927001</v>
      </c>
      <c r="H579">
        <f>(Table2[[#This Row],[1Y Return vs Nifty]]-AVERAGE(Table2[1Y Return vs Nifty]))/_xlfn.STDEV.P(Table2[1Y Return vs Nifty])</f>
        <v>-0.59515314266590869</v>
      </c>
      <c r="I579">
        <v>0.37291160229239101</v>
      </c>
      <c r="J579">
        <f>(Table2[[#This Row],[1M Return vs Nifty]]-AVERAGE(Table2[1M Return vs Nifty]))/_xlfn.STDEV.P(Table2[1M Return vs Nifty])</f>
        <v>0.15237962706517044</v>
      </c>
      <c r="K579">
        <v>-7.5519388278480104</v>
      </c>
      <c r="L579">
        <f>(Table2[[#This Row],[6M Return vs Nifty]]-AVERAGE(Table2[6M Return vs Nifty]))/_xlfn.STDEV.P(Table2[6M Return vs Nifty])</f>
        <v>-0.53168739145763455</v>
      </c>
      <c r="M579">
        <v>-1.0692242507571801</v>
      </c>
      <c r="N579">
        <f>(Table2[[#This Row],[1W Return vs Nifty]]-AVERAGE(Table2[1W Return vs Nifty]))/_xlfn.STDEV.P(Table2[1W Return vs Nifty])</f>
        <v>-0.81389671470587277</v>
      </c>
      <c r="O579">
        <v>1096.19</v>
      </c>
      <c r="P579">
        <v>1119.1791135122301</v>
      </c>
      <c r="Q579">
        <v>1080.16015384658</v>
      </c>
      <c r="R579">
        <v>60.082678589584397</v>
      </c>
      <c r="S579" s="1">
        <f>(Table2[[#This Row],[Close Price]]-Table2[[#This Row],[20D EMA]])/Table2[[#This Row],[20D EMA]]</f>
        <v>9.0404035796712735E-3</v>
      </c>
      <c r="T579" s="1">
        <f>(Table2[[#This Row],[Close Price]]-Table2[[#This Row],[50D EMA]])/Table2[[#This Row],[50D EMA]]</f>
        <v>-1.168634524565511E-2</v>
      </c>
      <c r="U579" s="1">
        <f>(Table2[[#This Row],[Close Price]]-Table2[[#This Row],[200D EMA]])/Table2[[#This Row],[200D EMA]]</f>
        <v>2.4014814896703061E-2</v>
      </c>
      <c r="V579">
        <v>0.50966890742767201</v>
      </c>
      <c r="W579">
        <v>1093.55</v>
      </c>
      <c r="X579">
        <v>1117.7</v>
      </c>
      <c r="Y579">
        <v>1075.0999999999999</v>
      </c>
      <c r="Z579">
        <v>1120</v>
      </c>
      <c r="AA579">
        <v>1075.0999999999999</v>
      </c>
      <c r="AB579">
        <v>1120</v>
      </c>
      <c r="AC579" s="1">
        <f>(Table2[[#This Row],[Close Price]]/Table2[[#This Row],[Day Low]])-1</f>
        <v>1.1476384253120475E-2</v>
      </c>
      <c r="AD579" s="1">
        <f>(Table2[[#This Row],[Day High]]/Table2[[#This Row],[Close Price]])-1</f>
        <v>1.0487297712684418E-2</v>
      </c>
      <c r="AE579" s="1">
        <f>(Table2[[#This Row],[Close Price]]/Table2[[#This Row],[Current Week Low]])-1</f>
        <v>2.8834527020742184E-2</v>
      </c>
      <c r="AF579" s="1">
        <f>(Table2[[#This Row],[Current Week High]]/Table2[[#This Row],[Close Price]])-1</f>
        <v>1.2566675707440744E-2</v>
      </c>
      <c r="AG579" s="1">
        <f>(Table2[[#This Row],[Close Price]]/Table2[[#This Row],[Current Month Low]])-1</f>
        <v>2.8834527020742184E-2</v>
      </c>
      <c r="AH579" s="1">
        <f>(Table2[[#This Row],[Current Month High]]/Table2[[#This Row],[Close Price]])-1</f>
        <v>1.2566675707440744E-2</v>
      </c>
      <c r="AI579">
        <v>17.525540186239901</v>
      </c>
      <c r="AJ579">
        <v>36.018199704869602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0</v>
      </c>
      <c r="AM579" t="s">
        <v>3220</v>
      </c>
      <c r="AN579">
        <v>2.29</v>
      </c>
      <c r="AO579" t="s">
        <v>3219</v>
      </c>
      <c r="AQ579">
        <f>(Table2[[#This Row],[Sharpe Ratio]]-AVERAGE(Table2[Sharpe Ratio]))/_xlfn.STDEV.P(Table2[Sharpe Ratio])</f>
        <v>-0.68593129895665506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525</v>
      </c>
      <c r="AT579">
        <f>_xlfn.RANK.AVG(Table2[[#This Row],[6M Return vs Nifty Z-Score]],Table2[6M Return vs Nifty Z-Score])</f>
        <v>517</v>
      </c>
      <c r="AU579">
        <f>_xlfn.RANK.AVG(Table2[[#This Row],[Sharpe Ratio Z-Score]],Table2[Sharpe Ratio Z-Score])</f>
        <v>539.5</v>
      </c>
      <c r="AV579">
        <f>(Table2[[#This Row],[Rank 1Y]]+Table2[[#This Row],[Rank 6M]]+Table2[[#This Row],[Rank Sharpe]])/3</f>
        <v>527.16666666666663</v>
      </c>
    </row>
    <row r="580" spans="1:48" x14ac:dyDescent="0.3">
      <c r="A580" t="s">
        <v>1956</v>
      </c>
      <c r="B580" t="s">
        <v>1957</v>
      </c>
      <c r="C580" t="s">
        <v>3189</v>
      </c>
      <c r="D580" t="s">
        <v>451</v>
      </c>
      <c r="E580">
        <v>3768.4739383199999</v>
      </c>
      <c r="F580">
        <v>24.44</v>
      </c>
      <c r="G580">
        <v>-36.6672720998668</v>
      </c>
      <c r="H580">
        <f>(Table2[[#This Row],[1Y Return vs Nifty]]-AVERAGE(Table2[1Y Return vs Nifty]))/_xlfn.STDEV.P(Table2[1Y Return vs Nifty])</f>
        <v>-1.08899842617233</v>
      </c>
      <c r="I580">
        <v>-1.1031602944951999</v>
      </c>
      <c r="J580">
        <f>(Table2[[#This Row],[1M Return vs Nifty]]-AVERAGE(Table2[1M Return vs Nifty]))/_xlfn.STDEV.P(Table2[1M Return vs Nifty])</f>
        <v>-6.6653306842424844E-3</v>
      </c>
      <c r="K580">
        <v>4.0267381781063101</v>
      </c>
      <c r="L580">
        <f>(Table2[[#This Row],[6M Return vs Nifty]]-AVERAGE(Table2[6M Return vs Nifty]))/_xlfn.STDEV.P(Table2[6M Return vs Nifty])</f>
        <v>-0.18893586977654883</v>
      </c>
      <c r="M580">
        <v>0.81759054012684695</v>
      </c>
      <c r="N580">
        <f>(Table2[[#This Row],[1W Return vs Nifty]]-AVERAGE(Table2[1W Return vs Nifty]))/_xlfn.STDEV.P(Table2[1W Return vs Nifty])</f>
        <v>-0.43333500205420439</v>
      </c>
      <c r="O580">
        <v>23.03</v>
      </c>
      <c r="P580">
        <v>22.9440787593911</v>
      </c>
      <c r="Q580">
        <v>23.563525068253</v>
      </c>
      <c r="R580">
        <v>74.829877144027705</v>
      </c>
      <c r="S580" s="1">
        <f>(Table2[[#This Row],[Close Price]]-Table2[[#This Row],[20D EMA]])/Table2[[#This Row],[20D EMA]]</f>
        <v>6.1224489795918373E-2</v>
      </c>
      <c r="T580" s="1">
        <f>(Table2[[#This Row],[Close Price]]-Table2[[#This Row],[50D EMA]])/Table2[[#This Row],[50D EMA]]</f>
        <v>6.5198575035252379E-2</v>
      </c>
      <c r="U580" s="1">
        <f>(Table2[[#This Row],[Close Price]]-Table2[[#This Row],[200D EMA]])/Table2[[#This Row],[200D EMA]]</f>
        <v>3.7196256893153513E-2</v>
      </c>
      <c r="V580">
        <v>0.38032105278594502</v>
      </c>
      <c r="W580">
        <v>23.22</v>
      </c>
      <c r="X580">
        <v>24.89</v>
      </c>
      <c r="Y580">
        <v>22.75</v>
      </c>
      <c r="Z580">
        <v>24.89</v>
      </c>
      <c r="AA580">
        <v>22.75</v>
      </c>
      <c r="AB580">
        <v>24.89</v>
      </c>
      <c r="AC580" s="1">
        <f>(Table2[[#This Row],[Close Price]]/Table2[[#This Row],[Day Low]])-1</f>
        <v>5.2540913006029477E-2</v>
      </c>
      <c r="AD580" s="1">
        <f>(Table2[[#This Row],[Day High]]/Table2[[#This Row],[Close Price]])-1</f>
        <v>1.8412438625204475E-2</v>
      </c>
      <c r="AE580" s="1">
        <f>(Table2[[#This Row],[Close Price]]/Table2[[#This Row],[Current Week Low]])-1</f>
        <v>7.4285714285714288E-2</v>
      </c>
      <c r="AF580" s="1">
        <f>(Table2[[#This Row],[Current Week High]]/Table2[[#This Row],[Close Price]])-1</f>
        <v>1.8412438625204475E-2</v>
      </c>
      <c r="AG580" s="1">
        <f>(Table2[[#This Row],[Close Price]]/Table2[[#This Row],[Current Month Low]])-1</f>
        <v>7.4285714285714288E-2</v>
      </c>
      <c r="AH580" s="1">
        <f>(Table2[[#This Row],[Current Month High]]/Table2[[#This Row],[Close Price]])-1</f>
        <v>1.8412438625204475E-2</v>
      </c>
      <c r="AI580">
        <v>84.7381342062193</v>
      </c>
      <c r="AJ580">
        <v>46.347305389221503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-0.04</v>
      </c>
      <c r="AM580" t="s">
        <v>3218</v>
      </c>
      <c r="AN580">
        <v>9.89</v>
      </c>
      <c r="AO580" t="s">
        <v>3219</v>
      </c>
      <c r="AQ580">
        <f>(Table2[[#This Row],[Sharpe Ratio]]-AVERAGE(Table2[Sharpe Ratio]))/_xlfn.STDEV.P(Table2[Sharpe Ratio])</f>
        <v>-0.68593129895665506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686</v>
      </c>
      <c r="AT580">
        <f>_xlfn.RANK.AVG(Table2[[#This Row],[6M Return vs Nifty Z-Score]],Table2[6M Return vs Nifty Z-Score])</f>
        <v>357</v>
      </c>
      <c r="AU580">
        <f>_xlfn.RANK.AVG(Table2[[#This Row],[Sharpe Ratio Z-Score]],Table2[Sharpe Ratio Z-Score])</f>
        <v>539.5</v>
      </c>
      <c r="AV580">
        <f>(Table2[[#This Row],[Rank 1Y]]+Table2[[#This Row],[Rank 6M]]+Table2[[#This Row],[Rank Sharpe]])/3</f>
        <v>527.5</v>
      </c>
    </row>
    <row r="581" spans="1:48" x14ac:dyDescent="0.3">
      <c r="A581" t="s">
        <v>461</v>
      </c>
      <c r="B581" t="s">
        <v>462</v>
      </c>
      <c r="C581" t="s">
        <v>3183</v>
      </c>
      <c r="D581" t="s">
        <v>111</v>
      </c>
      <c r="E581">
        <v>50462.627455713002</v>
      </c>
      <c r="F581">
        <v>122.17</v>
      </c>
      <c r="G581">
        <v>12.351995866209601</v>
      </c>
      <c r="H581">
        <f>(Table2[[#This Row],[1Y Return vs Nifty]]-AVERAGE(Table2[1Y Return vs Nifty]))/_xlfn.STDEV.P(Table2[1Y Return vs Nifty])</f>
        <v>-0.13193664829500548</v>
      </c>
      <c r="I581">
        <v>2.0477832467799999</v>
      </c>
      <c r="J581">
        <f>(Table2[[#This Row],[1M Return vs Nifty]]-AVERAGE(Table2[1M Return vs Nifty]))/_xlfn.STDEV.P(Table2[1M Return vs Nifty])</f>
        <v>0.33284501666641558</v>
      </c>
      <c r="K581">
        <v>-19.980022634117201</v>
      </c>
      <c r="L581">
        <f>(Table2[[#This Row],[6M Return vs Nifty]]-AVERAGE(Table2[6M Return vs Nifty]))/_xlfn.STDEV.P(Table2[6M Return vs Nifty])</f>
        <v>-0.89958301839223653</v>
      </c>
      <c r="M581">
        <v>5.4632839837851197</v>
      </c>
      <c r="N581">
        <f>(Table2[[#This Row],[1W Return vs Nifty]]-AVERAGE(Table2[1W Return vs Nifty]))/_xlfn.STDEV.P(Table2[1W Return vs Nifty])</f>
        <v>0.5036796227595397</v>
      </c>
      <c r="O581">
        <v>117.65</v>
      </c>
      <c r="P581">
        <v>121.846563058079</v>
      </c>
      <c r="Q581">
        <v>128.799231330434</v>
      </c>
      <c r="R581">
        <v>72.270792503634596</v>
      </c>
      <c r="S581" s="1">
        <f>(Table2[[#This Row],[Close Price]]-Table2[[#This Row],[20D EMA]])/Table2[[#This Row],[20D EMA]]</f>
        <v>3.8419039524011864E-2</v>
      </c>
      <c r="T581" s="1">
        <f>(Table2[[#This Row],[Close Price]]-Table2[[#This Row],[50D EMA]])/Table2[[#This Row],[50D EMA]]</f>
        <v>2.6544609367999501E-3</v>
      </c>
      <c r="U581" s="1">
        <f>(Table2[[#This Row],[Close Price]]-Table2[[#This Row],[200D EMA]])/Table2[[#This Row],[200D EMA]]</f>
        <v>-5.1469494514503153E-2</v>
      </c>
      <c r="V581">
        <v>0.71607862808012002</v>
      </c>
      <c r="W581">
        <v>121.09</v>
      </c>
      <c r="X581">
        <v>123.54</v>
      </c>
      <c r="Y581">
        <v>115.86</v>
      </c>
      <c r="Z581">
        <v>123.54</v>
      </c>
      <c r="AA581">
        <v>115.86</v>
      </c>
      <c r="AB581">
        <v>123.54</v>
      </c>
      <c r="AC581" s="1">
        <f>(Table2[[#This Row],[Close Price]]/Table2[[#This Row],[Day Low]])-1</f>
        <v>8.9189858782723341E-3</v>
      </c>
      <c r="AD581" s="1">
        <f>(Table2[[#This Row],[Day High]]/Table2[[#This Row],[Close Price]])-1</f>
        <v>1.1213882295162625E-2</v>
      </c>
      <c r="AE581" s="1">
        <f>(Table2[[#This Row],[Close Price]]/Table2[[#This Row],[Current Week Low]])-1</f>
        <v>5.4462282064560608E-2</v>
      </c>
      <c r="AF581" s="1">
        <f>(Table2[[#This Row],[Current Week High]]/Table2[[#This Row],[Close Price]])-1</f>
        <v>1.1213882295162625E-2</v>
      </c>
      <c r="AG581" s="1">
        <f>(Table2[[#This Row],[Close Price]]/Table2[[#This Row],[Current Month Low]])-1</f>
        <v>5.4462282064560608E-2</v>
      </c>
      <c r="AH581" s="1">
        <f>(Table2[[#This Row],[Current Month High]]/Table2[[#This Row],[Close Price]])-1</f>
        <v>1.1213882295162625E-2</v>
      </c>
      <c r="AI581">
        <v>43.529508062535797</v>
      </c>
      <c r="AJ581">
        <v>30.802997858672299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-0.06</v>
      </c>
      <c r="AM581" t="s">
        <v>3218</v>
      </c>
      <c r="AN581">
        <v>9.24</v>
      </c>
      <c r="AO581" t="s">
        <v>3219</v>
      </c>
      <c r="AP581">
        <v>-9.7562671265939999E-3</v>
      </c>
      <c r="AQ581">
        <f>(Table2[[#This Row],[Sharpe Ratio]]-AVERAGE(Table2[Sharpe Ratio]))/_xlfn.STDEV.P(Table2[Sharpe Ratio])</f>
        <v>-0.79917422911857872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346</v>
      </c>
      <c r="AT581">
        <f>_xlfn.RANK.AVG(Table2[[#This Row],[6M Return vs Nifty Z-Score]],Table2[6M Return vs Nifty Z-Score])</f>
        <v>654</v>
      </c>
      <c r="AU581">
        <f>_xlfn.RANK.AVG(Table2[[#This Row],[Sharpe Ratio Z-Score]],Table2[Sharpe Ratio Z-Score])</f>
        <v>584</v>
      </c>
      <c r="AV581">
        <f>(Table2[[#This Row],[Rank 1Y]]+Table2[[#This Row],[Rank 6M]]+Table2[[#This Row],[Rank Sharpe]])/3</f>
        <v>528</v>
      </c>
    </row>
    <row r="582" spans="1:48" x14ac:dyDescent="0.3">
      <c r="A582" t="s">
        <v>1243</v>
      </c>
      <c r="B582" t="s">
        <v>1244</v>
      </c>
      <c r="C582" t="s">
        <v>3187</v>
      </c>
      <c r="D582" t="s">
        <v>379</v>
      </c>
      <c r="E582">
        <v>9872.9781900750004</v>
      </c>
      <c r="F582">
        <v>635.25</v>
      </c>
      <c r="G582">
        <v>-28.731710366961199</v>
      </c>
      <c r="H582">
        <f>(Table2[[#This Row],[1Y Return vs Nifty]]-AVERAGE(Table2[1Y Return vs Nifty]))/_xlfn.STDEV.P(Table2[1Y Return vs Nifty])</f>
        <v>-0.93406296638933473</v>
      </c>
      <c r="I582">
        <v>-0.59117176904498203</v>
      </c>
      <c r="J582">
        <f>(Table2[[#This Row],[1M Return vs Nifty]]-AVERAGE(Table2[1M Return vs Nifty]))/_xlfn.STDEV.P(Table2[1M Return vs Nifty])</f>
        <v>4.8500812357726096E-2</v>
      </c>
      <c r="K582">
        <v>-8.6190186473195798</v>
      </c>
      <c r="L582">
        <f>(Table2[[#This Row],[6M Return vs Nifty]]-AVERAGE(Table2[6M Return vs Nifty]))/_xlfn.STDEV.P(Table2[6M Return vs Nifty])</f>
        <v>-0.56327504449355348</v>
      </c>
      <c r="M582">
        <v>6.7517343500984301</v>
      </c>
      <c r="N582">
        <f>(Table2[[#This Row],[1W Return vs Nifty]]-AVERAGE(Table2[1W Return vs Nifty]))/_xlfn.STDEV.P(Table2[1W Return vs Nifty])</f>
        <v>0.76355403144017497</v>
      </c>
      <c r="O582">
        <v>610.20000000000005</v>
      </c>
      <c r="P582">
        <v>622.27034923592305</v>
      </c>
      <c r="Q582">
        <v>651.92516499822898</v>
      </c>
      <c r="R582">
        <v>64.875354591963898</v>
      </c>
      <c r="S582" s="1">
        <f>(Table2[[#This Row],[Close Price]]-Table2[[#This Row],[20D EMA]])/Table2[[#This Row],[20D EMA]]</f>
        <v>4.105211406096354E-2</v>
      </c>
      <c r="T582" s="1">
        <f>(Table2[[#This Row],[Close Price]]-Table2[[#This Row],[50D EMA]])/Table2[[#This Row],[50D EMA]]</f>
        <v>2.0858539668513018E-2</v>
      </c>
      <c r="U582" s="1">
        <f>(Table2[[#This Row],[Close Price]]-Table2[[#This Row],[200D EMA]])/Table2[[#This Row],[200D EMA]]</f>
        <v>-2.5578342259995869E-2</v>
      </c>
      <c r="V582">
        <v>1.12680882056801</v>
      </c>
      <c r="W582">
        <v>633.20000000000005</v>
      </c>
      <c r="X582">
        <v>643.79999999999995</v>
      </c>
      <c r="Y582">
        <v>631.54999999999995</v>
      </c>
      <c r="Z582">
        <v>663.65</v>
      </c>
      <c r="AA582">
        <v>631.54999999999995</v>
      </c>
      <c r="AB582">
        <v>663.65</v>
      </c>
      <c r="AC582" s="1">
        <f>(Table2[[#This Row],[Close Price]]/Table2[[#This Row],[Day Low]])-1</f>
        <v>3.2375236891977188E-3</v>
      </c>
      <c r="AD582" s="1">
        <f>(Table2[[#This Row],[Day High]]/Table2[[#This Row],[Close Price]])-1</f>
        <v>1.3459268004722524E-2</v>
      </c>
      <c r="AE582" s="1">
        <f>(Table2[[#This Row],[Close Price]]/Table2[[#This Row],[Current Week Low]])-1</f>
        <v>5.8586018525850214E-3</v>
      </c>
      <c r="AF582" s="1">
        <f>(Table2[[#This Row],[Current Week High]]/Table2[[#This Row],[Close Price]])-1</f>
        <v>4.4706808343171867E-2</v>
      </c>
      <c r="AG582" s="1">
        <f>(Table2[[#This Row],[Close Price]]/Table2[[#This Row],[Current Month Low]])-1</f>
        <v>5.8586018525850214E-3</v>
      </c>
      <c r="AH582" s="1">
        <f>(Table2[[#This Row],[Current Month High]]/Table2[[#This Row],[Close Price]])-1</f>
        <v>4.4706808343171867E-2</v>
      </c>
      <c r="AI582">
        <v>28.280204643841</v>
      </c>
      <c r="AJ582">
        <v>21.230916030534299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0.03</v>
      </c>
      <c r="AM582" t="s">
        <v>3219</v>
      </c>
      <c r="AN582">
        <v>14.62</v>
      </c>
      <c r="AO582" t="s">
        <v>3219</v>
      </c>
      <c r="AP582">
        <v>3.7926664425158997E-2</v>
      </c>
      <c r="AQ582">
        <f>(Table2[[#This Row],[Sharpe Ratio]]-AVERAGE(Table2[Sharpe Ratio]))/_xlfn.STDEV.P(Table2[Sharpe Ratio])</f>
        <v>-0.24570897262594985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646</v>
      </c>
      <c r="AT582">
        <f>_xlfn.RANK.AVG(Table2[[#This Row],[6M Return vs Nifty Z-Score]],Table2[6M Return vs Nifty Z-Score])</f>
        <v>528</v>
      </c>
      <c r="AU582">
        <f>_xlfn.RANK.AVG(Table2[[#This Row],[Sharpe Ratio Z-Score]],Table2[Sharpe Ratio Z-Score])</f>
        <v>414</v>
      </c>
      <c r="AV582">
        <f>(Table2[[#This Row],[Rank 1Y]]+Table2[[#This Row],[Rank 6M]]+Table2[[#This Row],[Rank Sharpe]])/3</f>
        <v>529.33333333333337</v>
      </c>
    </row>
    <row r="583" spans="1:48" x14ac:dyDescent="0.3">
      <c r="A583" t="s">
        <v>1449</v>
      </c>
      <c r="B583" t="s">
        <v>1450</v>
      </c>
      <c r="C583" t="s">
        <v>3187</v>
      </c>
      <c r="D583" t="s">
        <v>495</v>
      </c>
      <c r="E583">
        <v>7564.0254820500004</v>
      </c>
      <c r="F583">
        <v>273.5</v>
      </c>
      <c r="G583">
        <v>-22.303466239001601</v>
      </c>
      <c r="H583">
        <f>(Table2[[#This Row],[1Y Return vs Nifty]]-AVERAGE(Table2[1Y Return vs Nifty]))/_xlfn.STDEV.P(Table2[1Y Return vs Nifty])</f>
        <v>-0.80855667041624701</v>
      </c>
      <c r="I583">
        <v>-4.4307863915674703</v>
      </c>
      <c r="J583">
        <f>(Table2[[#This Row],[1M Return vs Nifty]]-AVERAGE(Table2[1M Return vs Nifty]))/_xlfn.STDEV.P(Table2[1M Return vs Nifty])</f>
        <v>-0.36521300926717931</v>
      </c>
      <c r="K583">
        <v>8.9479061682300802</v>
      </c>
      <c r="L583">
        <f>(Table2[[#This Row],[6M Return vs Nifty]]-AVERAGE(Table2[6M Return vs Nifty]))/_xlfn.STDEV.P(Table2[6M Return vs Nifty])</f>
        <v>-4.325965683825115E-2</v>
      </c>
      <c r="M583">
        <v>3.28487657008912</v>
      </c>
      <c r="N583">
        <f>(Table2[[#This Row],[1W Return vs Nifty]]-AVERAGE(Table2[1W Return vs Nifty]))/_xlfn.STDEV.P(Table2[1W Return vs Nifty])</f>
        <v>6.4305042798343717E-2</v>
      </c>
      <c r="O583">
        <v>263.10000000000002</v>
      </c>
      <c r="P583">
        <v>267.82437067815198</v>
      </c>
      <c r="Q583">
        <v>268.49616838367598</v>
      </c>
      <c r="R583">
        <v>71.408971156467203</v>
      </c>
      <c r="S583" s="1">
        <f>(Table2[[#This Row],[Close Price]]-Table2[[#This Row],[20D EMA]])/Table2[[#This Row],[20D EMA]]</f>
        <v>3.952869631318881E-2</v>
      </c>
      <c r="T583" s="1">
        <f>(Table2[[#This Row],[Close Price]]-Table2[[#This Row],[50D EMA]])/Table2[[#This Row],[50D EMA]]</f>
        <v>2.1191608916981266E-2</v>
      </c>
      <c r="U583" s="1">
        <f>(Table2[[#This Row],[Close Price]]-Table2[[#This Row],[200D EMA]])/Table2[[#This Row],[200D EMA]]</f>
        <v>1.8636510332518563E-2</v>
      </c>
      <c r="V583">
        <v>0.33911179811278003</v>
      </c>
      <c r="W583">
        <v>268.60000000000002</v>
      </c>
      <c r="X583">
        <v>274.95</v>
      </c>
      <c r="Y583">
        <v>259.8</v>
      </c>
      <c r="Z583">
        <v>274.95</v>
      </c>
      <c r="AA583">
        <v>259.8</v>
      </c>
      <c r="AB583">
        <v>274.95</v>
      </c>
      <c r="AC583" s="1">
        <f>(Table2[[#This Row],[Close Price]]/Table2[[#This Row],[Day Low]])-1</f>
        <v>1.8242740134028157E-2</v>
      </c>
      <c r="AD583" s="1">
        <f>(Table2[[#This Row],[Day High]]/Table2[[#This Row],[Close Price]])-1</f>
        <v>5.3016453382084272E-3</v>
      </c>
      <c r="AE583" s="1">
        <f>(Table2[[#This Row],[Close Price]]/Table2[[#This Row],[Current Week Low]])-1</f>
        <v>5.2732871439568951E-2</v>
      </c>
      <c r="AF583" s="1">
        <f>(Table2[[#This Row],[Current Week High]]/Table2[[#This Row],[Close Price]])-1</f>
        <v>5.3016453382084272E-3</v>
      </c>
      <c r="AG583" s="1">
        <f>(Table2[[#This Row],[Close Price]]/Table2[[#This Row],[Current Month Low]])-1</f>
        <v>5.2732871439568951E-2</v>
      </c>
      <c r="AH583" s="1">
        <f>(Table2[[#This Row],[Current Month High]]/Table2[[#This Row],[Close Price]])-1</f>
        <v>5.3016453382084272E-3</v>
      </c>
      <c r="AI583">
        <v>19.0127970749542</v>
      </c>
      <c r="AJ583">
        <v>24.318181818181799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-0.05</v>
      </c>
      <c r="AM583" t="s">
        <v>3218</v>
      </c>
      <c r="AN583">
        <v>7.68</v>
      </c>
      <c r="AO583" t="s">
        <v>3219</v>
      </c>
      <c r="AP583">
        <v>-8.5188068711383999E-2</v>
      </c>
      <c r="AQ583">
        <f>(Table2[[#This Row],[Sharpe Ratio]]-AVERAGE(Table2[Sharpe Ratio]))/_xlfn.STDEV.P(Table2[Sharpe Ratio])</f>
        <v>-1.6747261310924422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597</v>
      </c>
      <c r="AT583">
        <f>_xlfn.RANK.AVG(Table2[[#This Row],[6M Return vs Nifty Z-Score]],Table2[6M Return vs Nifty Z-Score])</f>
        <v>294</v>
      </c>
      <c r="AU583">
        <f>_xlfn.RANK.AVG(Table2[[#This Row],[Sharpe Ratio Z-Score]],Table2[Sharpe Ratio Z-Score])</f>
        <v>699</v>
      </c>
      <c r="AV583">
        <f>(Table2[[#This Row],[Rank 1Y]]+Table2[[#This Row],[Rank 6M]]+Table2[[#This Row],[Rank Sharpe]])/3</f>
        <v>530</v>
      </c>
    </row>
    <row r="584" spans="1:48" x14ac:dyDescent="0.3">
      <c r="A584" t="s">
        <v>1576</v>
      </c>
      <c r="B584" t="s">
        <v>1577</v>
      </c>
      <c r="C584" t="s">
        <v>3181</v>
      </c>
      <c r="D584" t="s">
        <v>1578</v>
      </c>
      <c r="E584">
        <v>6368.4520051250001</v>
      </c>
      <c r="F584">
        <v>487.75</v>
      </c>
      <c r="G584">
        <v>-11.555052334916001</v>
      </c>
      <c r="H584">
        <f>(Table2[[#This Row],[1Y Return vs Nifty]]-AVERAGE(Table2[1Y Return vs Nifty]))/_xlfn.STDEV.P(Table2[1Y Return vs Nifty])</f>
        <v>-0.59870253453799338</v>
      </c>
      <c r="I584">
        <v>1.4973426179407501</v>
      </c>
      <c r="J584">
        <f>(Table2[[#This Row],[1M Return vs Nifty]]-AVERAGE(Table2[1M Return vs Nifty]))/_xlfn.STDEV.P(Table2[1M Return vs Nifty])</f>
        <v>0.27353570609162275</v>
      </c>
      <c r="K584">
        <v>-1.9366698099628701</v>
      </c>
      <c r="L584">
        <f>(Table2[[#This Row],[6M Return vs Nifty]]-AVERAGE(Table2[6M Return vs Nifty]))/_xlfn.STDEV.P(Table2[6M Return vs Nifty])</f>
        <v>-0.36546442837307463</v>
      </c>
      <c r="M584">
        <v>7.4726700316657002</v>
      </c>
      <c r="N584">
        <f>(Table2[[#This Row],[1W Return vs Nifty]]-AVERAGE(Table2[1W Return vs Nifty]))/_xlfn.STDEV.P(Table2[1W Return vs Nifty])</f>
        <v>0.90896338428947743</v>
      </c>
      <c r="O584">
        <v>451.34</v>
      </c>
      <c r="P584">
        <v>459.25365165169302</v>
      </c>
      <c r="Q584">
        <v>484.909020985572</v>
      </c>
      <c r="R584">
        <v>74.562743144064399</v>
      </c>
      <c r="S584" s="1">
        <f>(Table2[[#This Row],[Close Price]]-Table2[[#This Row],[20D EMA]])/Table2[[#This Row],[20D EMA]]</f>
        <v>8.0670891124207972E-2</v>
      </c>
      <c r="T584" s="1">
        <f>(Table2[[#This Row],[Close Price]]-Table2[[#This Row],[50D EMA]])/Table2[[#This Row],[50D EMA]]</f>
        <v>6.2049258064297702E-2</v>
      </c>
      <c r="U584" s="1">
        <f>(Table2[[#This Row],[Close Price]]-Table2[[#This Row],[200D EMA]])/Table2[[#This Row],[200D EMA]]</f>
        <v>5.858787713731833E-3</v>
      </c>
      <c r="V584">
        <v>0.90491243583634395</v>
      </c>
      <c r="W584">
        <v>474</v>
      </c>
      <c r="X584">
        <v>496.8</v>
      </c>
      <c r="Y584">
        <v>436.6</v>
      </c>
      <c r="Z584">
        <v>496.8</v>
      </c>
      <c r="AA584">
        <v>436.6</v>
      </c>
      <c r="AB584">
        <v>496.8</v>
      </c>
      <c r="AC584" s="1">
        <f>(Table2[[#This Row],[Close Price]]/Table2[[#This Row],[Day Low]])-1</f>
        <v>2.9008438818565407E-2</v>
      </c>
      <c r="AD584" s="1">
        <f>(Table2[[#This Row],[Day High]]/Table2[[#This Row],[Close Price]])-1</f>
        <v>1.8554587391081512E-2</v>
      </c>
      <c r="AE584" s="1">
        <f>(Table2[[#This Row],[Close Price]]/Table2[[#This Row],[Current Week Low]])-1</f>
        <v>0.11715529088410448</v>
      </c>
      <c r="AF584" s="1">
        <f>(Table2[[#This Row],[Current Week High]]/Table2[[#This Row],[Close Price]])-1</f>
        <v>1.8554587391081512E-2</v>
      </c>
      <c r="AG584" s="1">
        <f>(Table2[[#This Row],[Close Price]]/Table2[[#This Row],[Current Month Low]])-1</f>
        <v>0.11715529088410448</v>
      </c>
      <c r="AH584" s="1">
        <f>(Table2[[#This Row],[Current Month High]]/Table2[[#This Row],[Close Price]])-1</f>
        <v>1.8554587391081512E-2</v>
      </c>
      <c r="AI584">
        <v>37.232188621219798</v>
      </c>
      <c r="AJ584">
        <v>21.0898709036742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0.02</v>
      </c>
      <c r="AM584" t="s">
        <v>3219</v>
      </c>
      <c r="AN584">
        <v>10.25</v>
      </c>
      <c r="AO584" t="s">
        <v>3219</v>
      </c>
      <c r="AP584">
        <v>-3.4131107746599998E-2</v>
      </c>
      <c r="AQ584">
        <f>(Table2[[#This Row],[Sharpe Ratio]]-AVERAGE(Table2[Sharpe Ratio]))/_xlfn.STDEV.P(Table2[Sharpe Ratio])</f>
        <v>-1.0820978451105281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527</v>
      </c>
      <c r="AT584">
        <f>_xlfn.RANK.AVG(Table2[[#This Row],[6M Return vs Nifty Z-Score]],Table2[6M Return vs Nifty Z-Score])</f>
        <v>432</v>
      </c>
      <c r="AU584">
        <f>_xlfn.RANK.AVG(Table2[[#This Row],[Sharpe Ratio Z-Score]],Table2[Sharpe Ratio Z-Score])</f>
        <v>633</v>
      </c>
      <c r="AV584">
        <f>(Table2[[#This Row],[Rank 1Y]]+Table2[[#This Row],[Rank 6M]]+Table2[[#This Row],[Rank Sharpe]])/3</f>
        <v>530.66666666666663</v>
      </c>
    </row>
    <row r="585" spans="1:48" x14ac:dyDescent="0.3">
      <c r="A585" t="s">
        <v>478</v>
      </c>
      <c r="B585" t="s">
        <v>479</v>
      </c>
      <c r="C585" t="s">
        <v>3187</v>
      </c>
      <c r="D585" t="s">
        <v>379</v>
      </c>
      <c r="E585">
        <v>47959.60608482</v>
      </c>
      <c r="F585">
        <v>563.1</v>
      </c>
      <c r="G585">
        <v>-16.900326807422299</v>
      </c>
      <c r="H585">
        <f>(Table2[[#This Row],[1Y Return vs Nifty]]-AVERAGE(Table2[1Y Return vs Nifty]))/_xlfn.STDEV.P(Table2[1Y Return vs Nifty])</f>
        <v>-0.7030647190863123</v>
      </c>
      <c r="I585">
        <v>3.1483916980587199</v>
      </c>
      <c r="J585">
        <f>(Table2[[#This Row],[1M Return vs Nifty]]-AVERAGE(Table2[1M Return vs Nifty]))/_xlfn.STDEV.P(Table2[1M Return vs Nifty])</f>
        <v>0.45143424325709042</v>
      </c>
      <c r="K585">
        <v>6.5281991993894897</v>
      </c>
      <c r="L585">
        <f>(Table2[[#This Row],[6M Return vs Nifty]]-AVERAGE(Table2[6M Return vs Nifty]))/_xlfn.STDEV.P(Table2[6M Return vs Nifty])</f>
        <v>-0.11488772325429708</v>
      </c>
      <c r="M585">
        <v>1.0331952954449299</v>
      </c>
      <c r="N585">
        <f>(Table2[[#This Row],[1W Return vs Nifty]]-AVERAGE(Table2[1W Return vs Nifty]))/_xlfn.STDEV.P(Table2[1W Return vs Nifty])</f>
        <v>-0.38984853197981495</v>
      </c>
      <c r="O585">
        <v>541.6</v>
      </c>
      <c r="P585">
        <v>539.63073694590901</v>
      </c>
      <c r="Q585">
        <v>537.88925025107699</v>
      </c>
      <c r="R585">
        <v>75.456823846266602</v>
      </c>
      <c r="S585" s="1">
        <f>(Table2[[#This Row],[Close Price]]-Table2[[#This Row],[20D EMA]])/Table2[[#This Row],[20D EMA]]</f>
        <v>3.9697193500738553E-2</v>
      </c>
      <c r="T585" s="1">
        <f>(Table2[[#This Row],[Close Price]]-Table2[[#This Row],[50D EMA]])/Table2[[#This Row],[50D EMA]]</f>
        <v>4.3491338515884992E-2</v>
      </c>
      <c r="U585" s="1">
        <f>(Table2[[#This Row],[Close Price]]-Table2[[#This Row],[200D EMA]])/Table2[[#This Row],[200D EMA]]</f>
        <v>4.6869778001986676E-2</v>
      </c>
      <c r="V585">
        <v>1.4508191935819501</v>
      </c>
      <c r="W585">
        <v>563.5</v>
      </c>
      <c r="X585">
        <v>572.70000000000005</v>
      </c>
      <c r="Y585">
        <v>540.54999999999995</v>
      </c>
      <c r="Z585">
        <v>572.70000000000005</v>
      </c>
      <c r="AA585">
        <v>540.54999999999995</v>
      </c>
      <c r="AB585">
        <v>572.70000000000005</v>
      </c>
      <c r="AC585" s="1">
        <f>(Table2[[#This Row],[Close Price]]/Table2[[#This Row],[Day Low]])-1</f>
        <v>-7.0984915705407658E-4</v>
      </c>
      <c r="AD585" s="1">
        <f>(Table2[[#This Row],[Day High]]/Table2[[#This Row],[Close Price]])-1</f>
        <v>1.7048481619605704E-2</v>
      </c>
      <c r="AE585" s="1">
        <f>(Table2[[#This Row],[Close Price]]/Table2[[#This Row],[Current Week Low]])-1</f>
        <v>4.1716769956525956E-2</v>
      </c>
      <c r="AF585" s="1">
        <f>(Table2[[#This Row],[Current Week High]]/Table2[[#This Row],[Close Price]])-1</f>
        <v>1.7048481619605704E-2</v>
      </c>
      <c r="AG585" s="1">
        <f>(Table2[[#This Row],[Close Price]]/Table2[[#This Row],[Current Month Low]])-1</f>
        <v>4.1716769956525956E-2</v>
      </c>
      <c r="AH585" s="1">
        <f>(Table2[[#This Row],[Current Month High]]/Table2[[#This Row],[Close Price]])-1</f>
        <v>1.7048481619605704E-2</v>
      </c>
      <c r="AI585">
        <v>6.4986634051947298</v>
      </c>
      <c r="AJ585">
        <v>31.054449602264398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0.04</v>
      </c>
      <c r="AM585" t="s">
        <v>3219</v>
      </c>
      <c r="AN585">
        <v>12.61</v>
      </c>
      <c r="AO585" t="s">
        <v>3219</v>
      </c>
      <c r="AP585">
        <v>-9.1312967438724996E-2</v>
      </c>
      <c r="AQ585">
        <f>(Table2[[#This Row],[Sharpe Ratio]]-AVERAGE(Table2[Sharpe Ratio]))/_xlfn.STDEV.P(Table2[Sharpe Ratio])</f>
        <v>-1.7458190470437169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-2.5021857781070511</v>
      </c>
      <c r="AS585">
        <f>_xlfn.RANK.AVG(Table2[[#This Row],[1Y Return vs Nifty Z-Score]],Table2[1Y Return vs Nifty Z-Score])</f>
        <v>565</v>
      </c>
      <c r="AT585">
        <f>_xlfn.RANK.AVG(Table2[[#This Row],[6M Return vs Nifty Z-Score]],Table2[6M Return vs Nifty Z-Score])</f>
        <v>323</v>
      </c>
      <c r="AU585">
        <f>_xlfn.RANK.AVG(Table2[[#This Row],[Sharpe Ratio Z-Score]],Table2[Sharpe Ratio Z-Score])</f>
        <v>705</v>
      </c>
      <c r="AV585">
        <f>(Table2[[#This Row],[Rank 1Y]]+Table2[[#This Row],[Rank 6M]]+Table2[[#This Row],[Rank Sharpe]])/3</f>
        <v>531</v>
      </c>
    </row>
    <row r="586" spans="1:48" x14ac:dyDescent="0.3">
      <c r="A586" t="s">
        <v>375</v>
      </c>
      <c r="B586" t="s">
        <v>376</v>
      </c>
      <c r="C586" t="s">
        <v>3173</v>
      </c>
      <c r="D586" t="s">
        <v>24</v>
      </c>
      <c r="E586">
        <v>66555.808115994994</v>
      </c>
      <c r="F586">
        <v>20.84</v>
      </c>
      <c r="G586">
        <v>-15.5135153706625</v>
      </c>
      <c r="H586">
        <f>(Table2[[#This Row],[1Y Return vs Nifty]]-AVERAGE(Table2[1Y Return vs Nifty]))/_xlfn.STDEV.P(Table2[1Y Return vs Nifty])</f>
        <v>-0.67598834127984508</v>
      </c>
      <c r="I586">
        <v>-1.33974845039715</v>
      </c>
      <c r="J586">
        <f>(Table2[[#This Row],[1M Return vs Nifty]]-AVERAGE(Table2[1M Return vs Nifty]))/_xlfn.STDEV.P(Table2[1M Return vs Nifty])</f>
        <v>-3.2157417716946086E-2</v>
      </c>
      <c r="K586">
        <v>-16.425071337440201</v>
      </c>
      <c r="L586">
        <f>(Table2[[#This Row],[6M Return vs Nifty]]-AVERAGE(Table2[6M Return vs Nifty]))/_xlfn.STDEV.P(Table2[6M Return vs Nifty])</f>
        <v>-0.79434949596030435</v>
      </c>
      <c r="M586">
        <v>2.3751106804734801</v>
      </c>
      <c r="N586">
        <f>(Table2[[#This Row],[1W Return vs Nifty]]-AVERAGE(Table2[1W Return vs Nifty]))/_xlfn.STDEV.P(Table2[1W Return vs Nifty])</f>
        <v>-0.11919047925126967</v>
      </c>
      <c r="O586">
        <v>20.2</v>
      </c>
      <c r="P586">
        <v>20.876679899498299</v>
      </c>
      <c r="Q586">
        <v>22.201440178519999</v>
      </c>
      <c r="R586">
        <v>72.969400778181907</v>
      </c>
      <c r="S586" s="1">
        <f>(Table2[[#This Row],[Close Price]]-Table2[[#This Row],[20D EMA]])/Table2[[#This Row],[20D EMA]]</f>
        <v>3.1683168316831711E-2</v>
      </c>
      <c r="T586" s="1">
        <f>(Table2[[#This Row],[Close Price]]-Table2[[#This Row],[50D EMA]])/Table2[[#This Row],[50D EMA]]</f>
        <v>-1.756979542478916E-3</v>
      </c>
      <c r="U586" s="1">
        <f>(Table2[[#This Row],[Close Price]]-Table2[[#This Row],[200D EMA]])/Table2[[#This Row],[200D EMA]]</f>
        <v>-6.1322156021085462E-2</v>
      </c>
      <c r="V586">
        <v>1.1660665284043901</v>
      </c>
      <c r="W586">
        <v>20.81</v>
      </c>
      <c r="X586">
        <v>21.39</v>
      </c>
      <c r="Y586">
        <v>19.899999999999999</v>
      </c>
      <c r="Z586">
        <v>21.39</v>
      </c>
      <c r="AA586">
        <v>19.899999999999999</v>
      </c>
      <c r="AB586">
        <v>21.39</v>
      </c>
      <c r="AC586" s="1">
        <f>(Table2[[#This Row],[Close Price]]/Table2[[#This Row],[Day Low]])-1</f>
        <v>1.4416146083613413E-3</v>
      </c>
      <c r="AD586" s="1">
        <f>(Table2[[#This Row],[Day High]]/Table2[[#This Row],[Close Price]])-1</f>
        <v>2.6391554702495323E-2</v>
      </c>
      <c r="AE586" s="1">
        <f>(Table2[[#This Row],[Close Price]]/Table2[[#This Row],[Current Week Low]])-1</f>
        <v>4.7236180904522751E-2</v>
      </c>
      <c r="AF586" s="1">
        <f>(Table2[[#This Row],[Current Week High]]/Table2[[#This Row],[Close Price]])-1</f>
        <v>2.6391554702495323E-2</v>
      </c>
      <c r="AG586" s="1">
        <f>(Table2[[#This Row],[Close Price]]/Table2[[#This Row],[Current Month Low]])-1</f>
        <v>4.7236180904522751E-2</v>
      </c>
      <c r="AH586" s="1">
        <f>(Table2[[#This Row],[Current Month High]]/Table2[[#This Row],[Close Price]])-1</f>
        <v>2.6391554702495323E-2</v>
      </c>
      <c r="AI586">
        <v>57.629558541266803</v>
      </c>
      <c r="AJ586">
        <v>9.5688748685594192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-0.11</v>
      </c>
      <c r="AM586" t="s">
        <v>3218</v>
      </c>
      <c r="AN586">
        <v>9.94</v>
      </c>
      <c r="AO586" t="s">
        <v>3219</v>
      </c>
      <c r="AP586">
        <v>3.5049805890349998E-2</v>
      </c>
      <c r="AQ586">
        <f>(Table2[[#This Row],[Sharpe Ratio]]-AVERAGE(Table2[Sharpe Ratio]))/_xlfn.STDEV.P(Table2[Sharpe Ratio])</f>
        <v>-0.27910124099210348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559</v>
      </c>
      <c r="AT586">
        <f>_xlfn.RANK.AVG(Table2[[#This Row],[6M Return vs Nifty Z-Score]],Table2[6M Return vs Nifty Z-Score])</f>
        <v>615</v>
      </c>
      <c r="AU586">
        <f>_xlfn.RANK.AVG(Table2[[#This Row],[Sharpe Ratio Z-Score]],Table2[Sharpe Ratio Z-Score])</f>
        <v>420</v>
      </c>
      <c r="AV586">
        <f>(Table2[[#This Row],[Rank 1Y]]+Table2[[#This Row],[Rank 6M]]+Table2[[#This Row],[Rank Sharpe]])/3</f>
        <v>531.33333333333337</v>
      </c>
    </row>
    <row r="587" spans="1:48" x14ac:dyDescent="0.3">
      <c r="A587" t="s">
        <v>1915</v>
      </c>
      <c r="B587" t="s">
        <v>1916</v>
      </c>
      <c r="C587" t="s">
        <v>3181</v>
      </c>
      <c r="D587" t="s">
        <v>111</v>
      </c>
      <c r="E587">
        <v>3952.0427080199902</v>
      </c>
      <c r="F587">
        <v>100.54</v>
      </c>
      <c r="G587">
        <v>-25.866361382676999</v>
      </c>
      <c r="H587">
        <f>(Table2[[#This Row],[1Y Return vs Nifty]]-AVERAGE(Table2[1Y Return vs Nifty]))/_xlfn.STDEV.P(Table2[1Y Return vs Nifty])</f>
        <v>-0.87811933224457706</v>
      </c>
      <c r="I587">
        <v>-53.151739713861097</v>
      </c>
      <c r="J587">
        <f>(Table2[[#This Row],[1M Return vs Nifty]]-AVERAGE(Table2[1M Return vs Nifty]))/_xlfn.STDEV.P(Table2[1M Return vs Nifty])</f>
        <v>-5.6148366756476911</v>
      </c>
      <c r="K587">
        <v>-14.943300814122599</v>
      </c>
      <c r="L587">
        <f>(Table2[[#This Row],[6M Return vs Nifty]]-AVERAGE(Table2[6M Return vs Nifty]))/_xlfn.STDEV.P(Table2[6M Return vs Nifty])</f>
        <v>-0.75048618572303727</v>
      </c>
      <c r="M587">
        <v>0.347091140584254</v>
      </c>
      <c r="N587">
        <f>(Table2[[#This Row],[1W Return vs Nifty]]-AVERAGE(Table2[1W Return vs Nifty]))/_xlfn.STDEV.P(Table2[1W Return vs Nifty])</f>
        <v>-0.52823252891089123</v>
      </c>
      <c r="O587">
        <v>99.25</v>
      </c>
      <c r="P587">
        <v>102.518841921907</v>
      </c>
      <c r="Q587">
        <v>107.066238746805</v>
      </c>
      <c r="R587">
        <v>57.427211001516199</v>
      </c>
      <c r="S587" s="1">
        <f>(Table2[[#This Row],[Close Price]]-Table2[[#This Row],[20D EMA]])/Table2[[#This Row],[20D EMA]]</f>
        <v>1.2997481108312406E-2</v>
      </c>
      <c r="T587" s="1">
        <f>(Table2[[#This Row],[Close Price]]-Table2[[#This Row],[50D EMA]])/Table2[[#This Row],[50D EMA]]</f>
        <v>-1.9302226642536204E-2</v>
      </c>
      <c r="U587" s="1">
        <f>(Table2[[#This Row],[Close Price]]-Table2[[#This Row],[200D EMA]])/Table2[[#This Row],[200D EMA]]</f>
        <v>-6.0955150971900039E-2</v>
      </c>
      <c r="V587">
        <v>0.40118867330828101</v>
      </c>
      <c r="W587">
        <v>99.5</v>
      </c>
      <c r="X587">
        <v>100.88</v>
      </c>
      <c r="Y587">
        <v>98.27</v>
      </c>
      <c r="Z587">
        <v>101.84</v>
      </c>
      <c r="AA587">
        <v>98.27</v>
      </c>
      <c r="AB587">
        <v>101.84</v>
      </c>
      <c r="AC587" s="1">
        <f>(Table2[[#This Row],[Close Price]]/Table2[[#This Row],[Day Low]])-1</f>
        <v>1.0452261306532762E-2</v>
      </c>
      <c r="AD587" s="1">
        <f>(Table2[[#This Row],[Day High]]/Table2[[#This Row],[Close Price]])-1</f>
        <v>3.3817386114978198E-3</v>
      </c>
      <c r="AE587" s="1">
        <f>(Table2[[#This Row],[Close Price]]/Table2[[#This Row],[Current Week Low]])-1</f>
        <v>2.3099623486313225E-2</v>
      </c>
      <c r="AF587" s="1">
        <f>(Table2[[#This Row],[Current Week High]]/Table2[[#This Row],[Close Price]])-1</f>
        <v>1.2930177043962487E-2</v>
      </c>
      <c r="AG587" s="1">
        <f>(Table2[[#This Row],[Close Price]]/Table2[[#This Row],[Current Month Low]])-1</f>
        <v>2.3099623486313225E-2</v>
      </c>
      <c r="AH587" s="1">
        <f>(Table2[[#This Row],[Current Month High]]/Table2[[#This Row],[Close Price]])-1</f>
        <v>1.2930177043962487E-2</v>
      </c>
      <c r="AI587">
        <v>38.253431470061599</v>
      </c>
      <c r="AJ587">
        <v>20.479328939484699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-0.14000000000000001</v>
      </c>
      <c r="AM587" t="s">
        <v>3218</v>
      </c>
      <c r="AN587">
        <v>2.44</v>
      </c>
      <c r="AO587" t="s">
        <v>3219</v>
      </c>
      <c r="AP587">
        <v>5.2628782562876002E-2</v>
      </c>
      <c r="AQ587">
        <f>(Table2[[#This Row],[Sharpe Ratio]]-AVERAGE(Table2[Sharpe Ratio]))/_xlfn.STDEV.P(Table2[Sharpe Ratio])</f>
        <v>-7.5058567517262212E-2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624</v>
      </c>
      <c r="AT587">
        <f>_xlfn.RANK.AVG(Table2[[#This Row],[6M Return vs Nifty Z-Score]],Table2[6M Return vs Nifty Z-Score])</f>
        <v>602</v>
      </c>
      <c r="AU587">
        <f>_xlfn.RANK.AVG(Table2[[#This Row],[Sharpe Ratio Z-Score]],Table2[Sharpe Ratio Z-Score])</f>
        <v>372</v>
      </c>
      <c r="AV587">
        <f>(Table2[[#This Row],[Rank 1Y]]+Table2[[#This Row],[Rank 6M]]+Table2[[#This Row],[Rank Sharpe]])/3</f>
        <v>532.66666666666663</v>
      </c>
    </row>
    <row r="588" spans="1:48" x14ac:dyDescent="0.3">
      <c r="A588" t="s">
        <v>1406</v>
      </c>
      <c r="B588" t="s">
        <v>1407</v>
      </c>
      <c r="C588" t="s">
        <v>3184</v>
      </c>
      <c r="D588" t="s">
        <v>451</v>
      </c>
      <c r="E588">
        <v>8006.4376282869998</v>
      </c>
      <c r="F588">
        <v>179.87</v>
      </c>
      <c r="G588">
        <v>-32.089750914774903</v>
      </c>
      <c r="H588">
        <f>(Table2[[#This Row],[1Y Return vs Nifty]]-AVERAGE(Table2[1Y Return vs Nifty]))/_xlfn.STDEV.P(Table2[1Y Return vs Nifty])</f>
        <v>-0.99962600701039961</v>
      </c>
      <c r="I588">
        <v>-6.5355884684653898</v>
      </c>
      <c r="J588">
        <f>(Table2[[#This Row],[1M Return vs Nifty]]-AVERAGE(Table2[1M Return vs Nifty]))/_xlfn.STDEV.P(Table2[1M Return vs Nifty])</f>
        <v>-0.59200288184699601</v>
      </c>
      <c r="K588">
        <v>0.30081331335243</v>
      </c>
      <c r="L588">
        <f>(Table2[[#This Row],[6M Return vs Nifty]]-AVERAGE(Table2[6M Return vs Nifty]))/_xlfn.STDEV.P(Table2[6M Return vs Nifty])</f>
        <v>-0.2992305447560008</v>
      </c>
      <c r="M588">
        <v>0.81678142081607397</v>
      </c>
      <c r="N588">
        <f>(Table2[[#This Row],[1W Return vs Nifty]]-AVERAGE(Table2[1W Return vs Nifty]))/_xlfn.STDEV.P(Table2[1W Return vs Nifty])</f>
        <v>-0.43349819763234754</v>
      </c>
      <c r="O588">
        <v>180.78</v>
      </c>
      <c r="P588">
        <v>185.10117873844899</v>
      </c>
      <c r="Q588">
        <v>190.15004361463301</v>
      </c>
      <c r="R588">
        <v>58.072145905416797</v>
      </c>
      <c r="S588" s="1">
        <f>(Table2[[#This Row],[Close Price]]-Table2[[#This Row],[20D EMA]])/Table2[[#This Row],[20D EMA]]</f>
        <v>-5.0337426706493892E-3</v>
      </c>
      <c r="T588" s="1">
        <f>(Table2[[#This Row],[Close Price]]-Table2[[#This Row],[50D EMA]])/Table2[[#This Row],[50D EMA]]</f>
        <v>-2.8261185445181473E-2</v>
      </c>
      <c r="U588" s="1">
        <f>(Table2[[#This Row],[Close Price]]-Table2[[#This Row],[200D EMA]])/Table2[[#This Row],[200D EMA]]</f>
        <v>-5.4062799141224596E-2</v>
      </c>
      <c r="V588">
        <v>0.375619645411708</v>
      </c>
      <c r="W588">
        <v>180</v>
      </c>
      <c r="X588">
        <v>182.7</v>
      </c>
      <c r="Y588">
        <v>176.12</v>
      </c>
      <c r="Z588">
        <v>184.4</v>
      </c>
      <c r="AA588">
        <v>176.12</v>
      </c>
      <c r="AB588">
        <v>184.4</v>
      </c>
      <c r="AC588" s="1">
        <f>(Table2[[#This Row],[Close Price]]/Table2[[#This Row],[Day Low]])-1</f>
        <v>-7.2222222222217969E-4</v>
      </c>
      <c r="AD588" s="1">
        <f>(Table2[[#This Row],[Day High]]/Table2[[#This Row],[Close Price]])-1</f>
        <v>1.573358536720959E-2</v>
      </c>
      <c r="AE588" s="1">
        <f>(Table2[[#This Row],[Close Price]]/Table2[[#This Row],[Current Week Low]])-1</f>
        <v>2.1292300704065514E-2</v>
      </c>
      <c r="AF588" s="1">
        <f>(Table2[[#This Row],[Current Week High]]/Table2[[#This Row],[Close Price]])-1</f>
        <v>2.5184855729137645E-2</v>
      </c>
      <c r="AG588" s="1">
        <f>(Table2[[#This Row],[Close Price]]/Table2[[#This Row],[Current Month Low]])-1</f>
        <v>2.1292300704065514E-2</v>
      </c>
      <c r="AH588" s="1">
        <f>(Table2[[#This Row],[Current Month High]]/Table2[[#This Row],[Close Price]])-1</f>
        <v>2.5184855729137645E-2</v>
      </c>
      <c r="AI588">
        <v>20.9651414910768</v>
      </c>
      <c r="AJ588">
        <v>24.048275862068898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-0.08</v>
      </c>
      <c r="AM588" t="s">
        <v>3218</v>
      </c>
      <c r="AN588">
        <v>0.88</v>
      </c>
      <c r="AO588" t="s">
        <v>3219</v>
      </c>
      <c r="AQ588">
        <f>(Table2[[#This Row],[Sharpe Ratio]]-AVERAGE(Table2[Sharpe Ratio]))/_xlfn.STDEV.P(Table2[Sharpe Ratio])</f>
        <v>-0.68593129895665506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661</v>
      </c>
      <c r="AT588">
        <f>_xlfn.RANK.AVG(Table2[[#This Row],[6M Return vs Nifty Z-Score]],Table2[6M Return vs Nifty Z-Score])</f>
        <v>399</v>
      </c>
      <c r="AU588">
        <f>_xlfn.RANK.AVG(Table2[[#This Row],[Sharpe Ratio Z-Score]],Table2[Sharpe Ratio Z-Score])</f>
        <v>539.5</v>
      </c>
      <c r="AV588">
        <f>(Table2[[#This Row],[Rank 1Y]]+Table2[[#This Row],[Rank 6M]]+Table2[[#This Row],[Rank Sharpe]])/3</f>
        <v>533.16666666666663</v>
      </c>
    </row>
    <row r="589" spans="1:48" x14ac:dyDescent="0.3">
      <c r="A589" t="s">
        <v>1402</v>
      </c>
      <c r="B589" t="s">
        <v>1403</v>
      </c>
      <c r="C589" t="s">
        <v>3187</v>
      </c>
      <c r="D589" t="s">
        <v>468</v>
      </c>
      <c r="E589">
        <v>8072.2843005699997</v>
      </c>
      <c r="F589">
        <v>510.55</v>
      </c>
      <c r="G589">
        <v>-12.694123327840501</v>
      </c>
      <c r="H589">
        <f>(Table2[[#This Row],[1Y Return vs Nifty]]-AVERAGE(Table2[1Y Return vs Nifty]))/_xlfn.STDEV.P(Table2[1Y Return vs Nifty])</f>
        <v>-0.62094197945119078</v>
      </c>
      <c r="I589">
        <v>2.2064663492982599</v>
      </c>
      <c r="J589">
        <f>(Table2[[#This Row],[1M Return vs Nifty]]-AVERAGE(Table2[1M Return vs Nifty]))/_xlfn.STDEV.P(Table2[1M Return vs Nifty])</f>
        <v>0.34994292862482895</v>
      </c>
      <c r="K589">
        <v>-2.0777370470707299</v>
      </c>
      <c r="L589">
        <f>(Table2[[#This Row],[6M Return vs Nifty]]-AVERAGE(Table2[6M Return vs Nifty]))/_xlfn.STDEV.P(Table2[6M Return vs Nifty])</f>
        <v>-0.36964029493824452</v>
      </c>
      <c r="M589">
        <v>0.56380841674081705</v>
      </c>
      <c r="N589">
        <f>(Table2[[#This Row],[1W Return vs Nifty]]-AVERAGE(Table2[1W Return vs Nifty]))/_xlfn.STDEV.P(Table2[1W Return vs Nifty])</f>
        <v>-0.48452166859019974</v>
      </c>
      <c r="O589">
        <v>493.16</v>
      </c>
      <c r="P589">
        <v>491.713726855022</v>
      </c>
      <c r="Q589">
        <v>493.654592738671</v>
      </c>
      <c r="R589">
        <v>72.8907898107759</v>
      </c>
      <c r="S589" s="1">
        <f>(Table2[[#This Row],[Close Price]]-Table2[[#This Row],[20D EMA]])/Table2[[#This Row],[20D EMA]]</f>
        <v>3.5262389488198528E-2</v>
      </c>
      <c r="T589" s="1">
        <f>(Table2[[#This Row],[Close Price]]-Table2[[#This Row],[50D EMA]])/Table2[[#This Row],[50D EMA]]</f>
        <v>3.8307397406726736E-2</v>
      </c>
      <c r="U589" s="1">
        <f>(Table2[[#This Row],[Close Price]]-Table2[[#This Row],[200D EMA]])/Table2[[#This Row],[200D EMA]]</f>
        <v>3.4225159676115967E-2</v>
      </c>
      <c r="V589">
        <v>0.60802390991124</v>
      </c>
      <c r="W589">
        <v>505</v>
      </c>
      <c r="X589">
        <v>530</v>
      </c>
      <c r="Y589">
        <v>491.1</v>
      </c>
      <c r="Z589">
        <v>530</v>
      </c>
      <c r="AA589">
        <v>491.1</v>
      </c>
      <c r="AB589">
        <v>530</v>
      </c>
      <c r="AC589" s="1">
        <f>(Table2[[#This Row],[Close Price]]/Table2[[#This Row],[Day Low]])-1</f>
        <v>1.0990099009901E-2</v>
      </c>
      <c r="AD589" s="1">
        <f>(Table2[[#This Row],[Day High]]/Table2[[#This Row],[Close Price]])-1</f>
        <v>3.8096170796200202E-2</v>
      </c>
      <c r="AE589" s="1">
        <f>(Table2[[#This Row],[Close Price]]/Table2[[#This Row],[Current Week Low]])-1</f>
        <v>3.9604968438199828E-2</v>
      </c>
      <c r="AF589" s="1">
        <f>(Table2[[#This Row],[Current Week High]]/Table2[[#This Row],[Close Price]])-1</f>
        <v>3.8096170796200202E-2</v>
      </c>
      <c r="AG589" s="1">
        <f>(Table2[[#This Row],[Close Price]]/Table2[[#This Row],[Current Month Low]])-1</f>
        <v>3.9604968438199828E-2</v>
      </c>
      <c r="AH589" s="1">
        <f>(Table2[[#This Row],[Current Month High]]/Table2[[#This Row],[Close Price]])-1</f>
        <v>3.8096170796200202E-2</v>
      </c>
      <c r="AI589">
        <v>24.160219371266201</v>
      </c>
      <c r="AJ589">
        <v>26.750248262164799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0.12</v>
      </c>
      <c r="AM589" t="s">
        <v>3219</v>
      </c>
      <c r="AN589">
        <v>5.88</v>
      </c>
      <c r="AO589" t="s">
        <v>3219</v>
      </c>
      <c r="AP589">
        <v>-3.0320740389293999E-2</v>
      </c>
      <c r="AQ589">
        <f>(Table2[[#This Row],[Sharpe Ratio]]-AVERAGE(Table2[Sharpe Ratio]))/_xlfn.STDEV.P(Table2[Sharpe Ratio])</f>
        <v>-1.0378701544440347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536</v>
      </c>
      <c r="AT589">
        <f>_xlfn.RANK.AVG(Table2[[#This Row],[6M Return vs Nifty Z-Score]],Table2[6M Return vs Nifty Z-Score])</f>
        <v>437</v>
      </c>
      <c r="AU589">
        <f>_xlfn.RANK.AVG(Table2[[#This Row],[Sharpe Ratio Z-Score]],Table2[Sharpe Ratio Z-Score])</f>
        <v>629</v>
      </c>
      <c r="AV589">
        <f>(Table2[[#This Row],[Rank 1Y]]+Table2[[#This Row],[Rank 6M]]+Table2[[#This Row],[Rank Sharpe]])/3</f>
        <v>534</v>
      </c>
    </row>
    <row r="590" spans="1:48" x14ac:dyDescent="0.3">
      <c r="A590" t="s">
        <v>447</v>
      </c>
      <c r="B590" t="s">
        <v>448</v>
      </c>
      <c r="C590" t="s">
        <v>3175</v>
      </c>
      <c r="D590" t="s">
        <v>235</v>
      </c>
      <c r="E590">
        <v>51640.969651189997</v>
      </c>
      <c r="F590">
        <v>1955.85</v>
      </c>
      <c r="G590">
        <v>-3.36085759780013</v>
      </c>
      <c r="H590">
        <f>(Table2[[#This Row],[1Y Return vs Nifty]]-AVERAGE(Table2[1Y Return vs Nifty]))/_xlfn.STDEV.P(Table2[1Y Return vs Nifty])</f>
        <v>-0.43871747338195172</v>
      </c>
      <c r="I590">
        <v>-0.62808629124398496</v>
      </c>
      <c r="J590">
        <f>(Table2[[#This Row],[1M Return vs Nifty]]-AVERAGE(Table2[1M Return vs Nifty]))/_xlfn.STDEV.P(Table2[1M Return vs Nifty])</f>
        <v>4.4523317334443341E-2</v>
      </c>
      <c r="K590">
        <v>-10.2396183162243</v>
      </c>
      <c r="L590">
        <f>(Table2[[#This Row],[6M Return vs Nifty]]-AVERAGE(Table2[6M Return vs Nifty]))/_xlfn.STDEV.P(Table2[6M Return vs Nifty])</f>
        <v>-0.61124796940261794</v>
      </c>
      <c r="M590">
        <v>1.8195269880049201</v>
      </c>
      <c r="N590">
        <f>(Table2[[#This Row],[1W Return vs Nifty]]-AVERAGE(Table2[1W Return vs Nifty]))/_xlfn.STDEV.P(Table2[1W Return vs Nifty])</f>
        <v>-0.23124910977965885</v>
      </c>
      <c r="O590">
        <v>1927.99</v>
      </c>
      <c r="P590">
        <v>1962.1499085477601</v>
      </c>
      <c r="Q590">
        <v>1929.4509565517401</v>
      </c>
      <c r="R590">
        <v>63.826838230545498</v>
      </c>
      <c r="S590" s="1">
        <f>(Table2[[#This Row],[Close Price]]-Table2[[#This Row],[20D EMA]])/Table2[[#This Row],[20D EMA]]</f>
        <v>1.4450282418477222E-2</v>
      </c>
      <c r="T590" s="1">
        <f>(Table2[[#This Row],[Close Price]]-Table2[[#This Row],[50D EMA]])/Table2[[#This Row],[50D EMA]]</f>
        <v>-3.2107172445467883E-3</v>
      </c>
      <c r="U590" s="1">
        <f>(Table2[[#This Row],[Close Price]]-Table2[[#This Row],[200D EMA]])/Table2[[#This Row],[200D EMA]]</f>
        <v>1.3682153132018156E-2</v>
      </c>
      <c r="V590">
        <v>0.73246956584604495</v>
      </c>
      <c r="W590">
        <v>1931.15</v>
      </c>
      <c r="X590">
        <v>1973</v>
      </c>
      <c r="Y590">
        <v>1931.15</v>
      </c>
      <c r="Z590">
        <v>1973</v>
      </c>
      <c r="AA590">
        <v>1931.15</v>
      </c>
      <c r="AB590">
        <v>1973</v>
      </c>
      <c r="AC590" s="1">
        <f>(Table2[[#This Row],[Close Price]]/Table2[[#This Row],[Day Low]])-1</f>
        <v>1.279030629417699E-2</v>
      </c>
      <c r="AD590" s="1">
        <f>(Table2[[#This Row],[Day High]]/Table2[[#This Row],[Close Price]])-1</f>
        <v>8.7685660965821643E-3</v>
      </c>
      <c r="AE590" s="1">
        <f>(Table2[[#This Row],[Close Price]]/Table2[[#This Row],[Current Week Low]])-1</f>
        <v>1.279030629417699E-2</v>
      </c>
      <c r="AF590" s="1">
        <f>(Table2[[#This Row],[Current Week High]]/Table2[[#This Row],[Close Price]])-1</f>
        <v>8.7685660965821643E-3</v>
      </c>
      <c r="AG590" s="1">
        <f>(Table2[[#This Row],[Close Price]]/Table2[[#This Row],[Current Month Low]])-1</f>
        <v>1.279030629417699E-2</v>
      </c>
      <c r="AH590" s="1">
        <f>(Table2[[#This Row],[Current Month High]]/Table2[[#This Row],[Close Price]])-1</f>
        <v>8.7685660965821643E-3</v>
      </c>
      <c r="AI590">
        <v>12.733594089526299</v>
      </c>
      <c r="AJ590">
        <v>18.734254059796601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0.02</v>
      </c>
      <c r="AM590" t="s">
        <v>3219</v>
      </c>
      <c r="AN590">
        <v>3.69</v>
      </c>
      <c r="AO590" t="s">
        <v>3219</v>
      </c>
      <c r="AP590">
        <v>-1.3182705368006E-2</v>
      </c>
      <c r="AQ590">
        <f>(Table2[[#This Row],[Sharpe Ratio]]-AVERAGE(Table2[Sharpe Ratio]))/_xlfn.STDEV.P(Table2[Sharpe Ratio])</f>
        <v>-0.83894557828743088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466</v>
      </c>
      <c r="AT590">
        <f>_xlfn.RANK.AVG(Table2[[#This Row],[6M Return vs Nifty Z-Score]],Table2[6M Return vs Nifty Z-Score])</f>
        <v>549</v>
      </c>
      <c r="AU590">
        <f>_xlfn.RANK.AVG(Table2[[#This Row],[Sharpe Ratio Z-Score]],Table2[Sharpe Ratio Z-Score])</f>
        <v>588</v>
      </c>
      <c r="AV590">
        <f>(Table2[[#This Row],[Rank 1Y]]+Table2[[#This Row],[Rank 6M]]+Table2[[#This Row],[Rank Sharpe]])/3</f>
        <v>534.33333333333337</v>
      </c>
    </row>
    <row r="591" spans="1:48" x14ac:dyDescent="0.3">
      <c r="A591" t="s">
        <v>653</v>
      </c>
      <c r="B591" t="s">
        <v>654</v>
      </c>
      <c r="C591" t="s">
        <v>3178</v>
      </c>
      <c r="D591" t="s">
        <v>518</v>
      </c>
      <c r="E591">
        <v>28184.563066499999</v>
      </c>
      <c r="F591">
        <v>63.75</v>
      </c>
      <c r="G591">
        <v>-15.0665875332179</v>
      </c>
      <c r="H591">
        <f>(Table2[[#This Row],[1Y Return vs Nifty]]-AVERAGE(Table2[1Y Return vs Nifty]))/_xlfn.STDEV.P(Table2[1Y Return vs Nifty])</f>
        <v>-0.6672624347448145</v>
      </c>
      <c r="I591">
        <v>-3.3152569385712201</v>
      </c>
      <c r="J591">
        <f>(Table2[[#This Row],[1M Return vs Nifty]]-AVERAGE(Table2[1M Return vs Nifty]))/_xlfn.STDEV.P(Table2[1M Return vs Nifty])</f>
        <v>-0.24501606282701194</v>
      </c>
      <c r="K591">
        <v>-13.0419950497452</v>
      </c>
      <c r="L591">
        <f>(Table2[[#This Row],[6M Return vs Nifty]]-AVERAGE(Table2[6M Return vs Nifty]))/_xlfn.STDEV.P(Table2[6M Return vs Nifty])</f>
        <v>-0.69420381049258117</v>
      </c>
      <c r="M591">
        <v>0.64037142126562496</v>
      </c>
      <c r="N591">
        <f>(Table2[[#This Row],[1W Return vs Nifty]]-AVERAGE(Table2[1W Return vs Nifty]))/_xlfn.STDEV.P(Table2[1W Return vs Nifty])</f>
        <v>-0.46907926890768142</v>
      </c>
      <c r="O591">
        <v>63.25</v>
      </c>
      <c r="P591">
        <v>64.680708125132199</v>
      </c>
      <c r="Q591">
        <v>66.844261266298403</v>
      </c>
      <c r="R591">
        <v>59.678712545651798</v>
      </c>
      <c r="S591" s="1">
        <f>(Table2[[#This Row],[Close Price]]-Table2[[#This Row],[20D EMA]])/Table2[[#This Row],[20D EMA]]</f>
        <v>7.9051383399209481E-3</v>
      </c>
      <c r="T591" s="1">
        <f>(Table2[[#This Row],[Close Price]]-Table2[[#This Row],[50D EMA]])/Table2[[#This Row],[50D EMA]]</f>
        <v>-1.4389269259879437E-2</v>
      </c>
      <c r="U591" s="1">
        <f>(Table2[[#This Row],[Close Price]]-Table2[[#This Row],[200D EMA]])/Table2[[#This Row],[200D EMA]]</f>
        <v>-4.6290604573686424E-2</v>
      </c>
      <c r="V591">
        <v>0.88479086816951602</v>
      </c>
      <c r="W591">
        <v>63.03</v>
      </c>
      <c r="X591">
        <v>64.41</v>
      </c>
      <c r="Y591">
        <v>63.03</v>
      </c>
      <c r="Z591">
        <v>64.489999999999995</v>
      </c>
      <c r="AA591">
        <v>63.03</v>
      </c>
      <c r="AB591">
        <v>64.489999999999995</v>
      </c>
      <c r="AC591" s="1">
        <f>(Table2[[#This Row],[Close Price]]/Table2[[#This Row],[Day Low]])-1</f>
        <v>1.1423131841979961E-2</v>
      </c>
      <c r="AD591" s="1">
        <f>(Table2[[#This Row],[Day High]]/Table2[[#This Row],[Close Price]])-1</f>
        <v>1.0352941176470454E-2</v>
      </c>
      <c r="AE591" s="1">
        <f>(Table2[[#This Row],[Close Price]]/Table2[[#This Row],[Current Week Low]])-1</f>
        <v>1.1423131841979961E-2</v>
      </c>
      <c r="AF591" s="1">
        <f>(Table2[[#This Row],[Current Week High]]/Table2[[#This Row],[Close Price]])-1</f>
        <v>1.1607843137254825E-2</v>
      </c>
      <c r="AG591" s="1">
        <f>(Table2[[#This Row],[Close Price]]/Table2[[#This Row],[Current Month Low]])-1</f>
        <v>1.1423131841979961E-2</v>
      </c>
      <c r="AH591" s="1">
        <f>(Table2[[#This Row],[Current Month High]]/Table2[[#This Row],[Close Price]])-1</f>
        <v>1.1607843137254825E-2</v>
      </c>
      <c r="AI591">
        <v>25.4901960784313</v>
      </c>
      <c r="AJ591">
        <v>7.8680203045685202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-7.0000000000000007E-2</v>
      </c>
      <c r="AM591" t="s">
        <v>3218</v>
      </c>
      <c r="AN591">
        <v>4.63</v>
      </c>
      <c r="AO591" t="s">
        <v>3219</v>
      </c>
      <c r="AP591">
        <v>1.8100102588706E-2</v>
      </c>
      <c r="AQ591">
        <f>(Table2[[#This Row],[Sharpe Ratio]]-AVERAGE(Table2[Sharpe Ratio]))/_xlfn.STDEV.P(Table2[Sharpe Ratio])</f>
        <v>-0.47583981347556215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553</v>
      </c>
      <c r="AT591">
        <f>_xlfn.RANK.AVG(Table2[[#This Row],[6M Return vs Nifty Z-Score]],Table2[6M Return vs Nifty Z-Score])</f>
        <v>581</v>
      </c>
      <c r="AU591">
        <f>_xlfn.RANK.AVG(Table2[[#This Row],[Sharpe Ratio Z-Score]],Table2[Sharpe Ratio Z-Score])</f>
        <v>469</v>
      </c>
      <c r="AV591">
        <f>(Table2[[#This Row],[Rank 1Y]]+Table2[[#This Row],[Rank 6M]]+Table2[[#This Row],[Rank Sharpe]])/3</f>
        <v>534.33333333333337</v>
      </c>
    </row>
    <row r="592" spans="1:48" x14ac:dyDescent="0.3">
      <c r="A592" t="s">
        <v>199</v>
      </c>
      <c r="B592" t="s">
        <v>200</v>
      </c>
      <c r="C592" t="s">
        <v>3175</v>
      </c>
      <c r="D592" t="s">
        <v>201</v>
      </c>
      <c r="E592">
        <v>125676.51400395</v>
      </c>
      <c r="F592">
        <v>1228.5</v>
      </c>
      <c r="G592">
        <v>-0.161912808330402</v>
      </c>
      <c r="H592">
        <f>(Table2[[#This Row],[1Y Return vs Nifty]]-AVERAGE(Table2[1Y Return vs Nifty]))/_xlfn.STDEV.P(Table2[1Y Return vs Nifty])</f>
        <v>-0.37626064947221766</v>
      </c>
      <c r="I592">
        <v>-5.0052895886876003</v>
      </c>
      <c r="J592">
        <f>(Table2[[#This Row],[1M Return vs Nifty]]-AVERAGE(Table2[1M Return vs Nifty]))/_xlfn.STDEV.P(Table2[1M Return vs Nifty])</f>
        <v>-0.42711503240827992</v>
      </c>
      <c r="K592">
        <v>-20.698044128558202</v>
      </c>
      <c r="L592">
        <f>(Table2[[#This Row],[6M Return vs Nifty]]-AVERAGE(Table2[6M Return vs Nifty]))/_xlfn.STDEV.P(Table2[6M Return vs Nifty])</f>
        <v>-0.92083786121174194</v>
      </c>
      <c r="M592">
        <v>-2.81574068957014</v>
      </c>
      <c r="N592">
        <f>(Table2[[#This Row],[1W Return vs Nifty]]-AVERAGE(Table2[1W Return vs Nifty]))/_xlfn.STDEV.P(Table2[1W Return vs Nifty])</f>
        <v>-1.1661609063690841</v>
      </c>
      <c r="O592">
        <v>1236.0999999999999</v>
      </c>
      <c r="P592">
        <v>1283.1843065195801</v>
      </c>
      <c r="Q592">
        <v>1296.1558636110201</v>
      </c>
      <c r="R592">
        <v>48.903888451816897</v>
      </c>
      <c r="S592" s="1">
        <f>(Table2[[#This Row],[Close Price]]-Table2[[#This Row],[20D EMA]])/Table2[[#This Row],[20D EMA]]</f>
        <v>-6.1483698729875493E-3</v>
      </c>
      <c r="T592" s="1">
        <f>(Table2[[#This Row],[Close Price]]-Table2[[#This Row],[50D EMA]])/Table2[[#This Row],[50D EMA]]</f>
        <v>-4.2616096722615023E-2</v>
      </c>
      <c r="U592" s="1">
        <f>(Table2[[#This Row],[Close Price]]-Table2[[#This Row],[200D EMA]])/Table2[[#This Row],[200D EMA]]</f>
        <v>-5.2197320947601565E-2</v>
      </c>
      <c r="V592">
        <v>1.01133554816328</v>
      </c>
      <c r="W592">
        <v>1217.95</v>
      </c>
      <c r="X592">
        <v>1238.5</v>
      </c>
      <c r="Y592">
        <v>1215.2</v>
      </c>
      <c r="Z592">
        <v>1244</v>
      </c>
      <c r="AA592">
        <v>1215.2</v>
      </c>
      <c r="AB592">
        <v>1244</v>
      </c>
      <c r="AC592" s="1">
        <f>(Table2[[#This Row],[Close Price]]/Table2[[#This Row],[Day Low]])-1</f>
        <v>8.6620961451620015E-3</v>
      </c>
      <c r="AD592" s="1">
        <f>(Table2[[#This Row],[Day High]]/Table2[[#This Row],[Close Price]])-1</f>
        <v>8.1400081400080371E-3</v>
      </c>
      <c r="AE592" s="1">
        <f>(Table2[[#This Row],[Close Price]]/Table2[[#This Row],[Current Week Low]])-1</f>
        <v>1.0944700460829404E-2</v>
      </c>
      <c r="AF592" s="1">
        <f>(Table2[[#This Row],[Current Week High]]/Table2[[#This Row],[Close Price]])-1</f>
        <v>1.2617012617012646E-2</v>
      </c>
      <c r="AG592" s="1">
        <f>(Table2[[#This Row],[Close Price]]/Table2[[#This Row],[Current Month Low]])-1</f>
        <v>1.0944700460829404E-2</v>
      </c>
      <c r="AH592" s="1">
        <f>(Table2[[#This Row],[Current Month High]]/Table2[[#This Row],[Close Price]])-1</f>
        <v>1.2617012617012646E-2</v>
      </c>
      <c r="AI592">
        <v>25.506715506715501</v>
      </c>
      <c r="AJ592">
        <v>20.951068228807699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-0.06</v>
      </c>
      <c r="AM592" t="s">
        <v>3218</v>
      </c>
      <c r="AN592">
        <v>4.54</v>
      </c>
      <c r="AO592" t="s">
        <v>3219</v>
      </c>
      <c r="AP592">
        <v>3.7949698860790001E-3</v>
      </c>
      <c r="AQ592">
        <f>(Table2[[#This Row],[Sharpe Ratio]]-AVERAGE(Table2[Sharpe Ratio]))/_xlfn.STDEV.P(Table2[Sharpe Ratio])</f>
        <v>-0.64188232979667692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438</v>
      </c>
      <c r="AT592">
        <f>_xlfn.RANK.AVG(Table2[[#This Row],[6M Return vs Nifty Z-Score]],Table2[6M Return vs Nifty Z-Score])</f>
        <v>664</v>
      </c>
      <c r="AU592">
        <f>_xlfn.RANK.AVG(Table2[[#This Row],[Sharpe Ratio Z-Score]],Table2[Sharpe Ratio Z-Score])</f>
        <v>506</v>
      </c>
      <c r="AV592">
        <f>(Table2[[#This Row],[Rank 1Y]]+Table2[[#This Row],[Rank 6M]]+Table2[[#This Row],[Rank Sharpe]])/3</f>
        <v>536</v>
      </c>
    </row>
    <row r="593" spans="1:48" x14ac:dyDescent="0.3">
      <c r="A593" t="s">
        <v>1054</v>
      </c>
      <c r="B593" t="s">
        <v>1055</v>
      </c>
      <c r="C593" t="s">
        <v>3173</v>
      </c>
      <c r="D593" t="s">
        <v>575</v>
      </c>
      <c r="E593">
        <v>13134.701728800001</v>
      </c>
      <c r="F593">
        <v>1659.6</v>
      </c>
      <c r="G593">
        <v>-1.7687192638139599</v>
      </c>
      <c r="H593">
        <f>(Table2[[#This Row],[1Y Return vs Nifty]]-AVERAGE(Table2[1Y Return vs Nifty]))/_xlfn.STDEV.P(Table2[1Y Return vs Nifty])</f>
        <v>-0.40763225306397455</v>
      </c>
      <c r="I593">
        <v>-1.8092602968764699</v>
      </c>
      <c r="J593">
        <f>(Table2[[#This Row],[1M Return vs Nifty]]-AVERAGE(Table2[1M Return vs Nifty]))/_xlfn.STDEV.P(Table2[1M Return vs Nifty])</f>
        <v>-8.2746750085285273E-2</v>
      </c>
      <c r="K593">
        <v>-2.9906866208167999</v>
      </c>
      <c r="L593">
        <f>(Table2[[#This Row],[6M Return vs Nifty]]-AVERAGE(Table2[6M Return vs Nifty]))/_xlfn.STDEV.P(Table2[6M Return vs Nifty])</f>
        <v>-0.3966653907638425</v>
      </c>
      <c r="M593">
        <v>0.35531825116574001</v>
      </c>
      <c r="N593">
        <f>(Table2[[#This Row],[1W Return vs Nifty]]-AVERAGE(Table2[1W Return vs Nifty]))/_xlfn.STDEV.P(Table2[1W Return vs Nifty])</f>
        <v>-0.52657315921112424</v>
      </c>
      <c r="O593">
        <v>1667.71</v>
      </c>
      <c r="P593">
        <v>1694.0477560915299</v>
      </c>
      <c r="Q593">
        <v>1679.1297733495901</v>
      </c>
      <c r="R593">
        <v>46.455800658643298</v>
      </c>
      <c r="S593" s="1">
        <f>(Table2[[#This Row],[Close Price]]-Table2[[#This Row],[20D EMA]])/Table2[[#This Row],[20D EMA]]</f>
        <v>-4.8629557896757393E-3</v>
      </c>
      <c r="T593" s="1">
        <f>(Table2[[#This Row],[Close Price]]-Table2[[#This Row],[50D EMA]])/Table2[[#This Row],[50D EMA]]</f>
        <v>-2.0334583820120333E-2</v>
      </c>
      <c r="U593" s="1">
        <f>(Table2[[#This Row],[Close Price]]-Table2[[#This Row],[200D EMA]])/Table2[[#This Row],[200D EMA]]</f>
        <v>-1.1630889797535704E-2</v>
      </c>
      <c r="V593">
        <v>0.44899115307590198</v>
      </c>
      <c r="W593">
        <v>1654</v>
      </c>
      <c r="X593">
        <v>1684.7</v>
      </c>
      <c r="Y593">
        <v>1648</v>
      </c>
      <c r="Z593">
        <v>1684.7</v>
      </c>
      <c r="AA593">
        <v>1648</v>
      </c>
      <c r="AB593">
        <v>1684.7</v>
      </c>
      <c r="AC593" s="1">
        <f>(Table2[[#This Row],[Close Price]]/Table2[[#This Row],[Day Low]])-1</f>
        <v>3.3857315598548876E-3</v>
      </c>
      <c r="AD593" s="1">
        <f>(Table2[[#This Row],[Day High]]/Table2[[#This Row],[Close Price]])-1</f>
        <v>1.5124126295492868E-2</v>
      </c>
      <c r="AE593" s="1">
        <f>(Table2[[#This Row],[Close Price]]/Table2[[#This Row],[Current Week Low]])-1</f>
        <v>7.0388349514562965E-3</v>
      </c>
      <c r="AF593" s="1">
        <f>(Table2[[#This Row],[Current Week High]]/Table2[[#This Row],[Close Price]])-1</f>
        <v>1.5124126295492868E-2</v>
      </c>
      <c r="AG593" s="1">
        <f>(Table2[[#This Row],[Close Price]]/Table2[[#This Row],[Current Month Low]])-1</f>
        <v>7.0388349514562965E-3</v>
      </c>
      <c r="AH593" s="1">
        <f>(Table2[[#This Row],[Current Month High]]/Table2[[#This Row],[Close Price]])-1</f>
        <v>1.5124126295492868E-2</v>
      </c>
      <c r="AI593">
        <v>19.242588575560301</v>
      </c>
      <c r="AJ593">
        <v>26.9778117827084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-0.12</v>
      </c>
      <c r="AM593" t="s">
        <v>3218</v>
      </c>
      <c r="AN593">
        <v>0.56999999999999995</v>
      </c>
      <c r="AO593" t="s">
        <v>3219</v>
      </c>
      <c r="AP593">
        <v>-9.2777857073128994E-2</v>
      </c>
      <c r="AQ593">
        <f>(Table2[[#This Row],[Sharpe Ratio]]-AVERAGE(Table2[Sharpe Ratio]))/_xlfn.STDEV.P(Table2[Sharpe Ratio])</f>
        <v>-1.7628223119616642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450</v>
      </c>
      <c r="AT593">
        <f>_xlfn.RANK.AVG(Table2[[#This Row],[6M Return vs Nifty Z-Score]],Table2[6M Return vs Nifty Z-Score])</f>
        <v>450</v>
      </c>
      <c r="AU593">
        <f>_xlfn.RANK.AVG(Table2[[#This Row],[Sharpe Ratio Z-Score]],Table2[Sharpe Ratio Z-Score])</f>
        <v>708</v>
      </c>
      <c r="AV593">
        <f>(Table2[[#This Row],[Rank 1Y]]+Table2[[#This Row],[Rank 6M]]+Table2[[#This Row],[Rank Sharpe]])/3</f>
        <v>536</v>
      </c>
    </row>
    <row r="594" spans="1:48" x14ac:dyDescent="0.3">
      <c r="A594" t="s">
        <v>872</v>
      </c>
      <c r="B594" t="s">
        <v>873</v>
      </c>
      <c r="C594" t="s">
        <v>3187</v>
      </c>
      <c r="D594" t="s">
        <v>495</v>
      </c>
      <c r="E594">
        <v>17815.778902800001</v>
      </c>
      <c r="F594">
        <v>3592.65</v>
      </c>
      <c r="G594">
        <v>-22.3731477327497</v>
      </c>
      <c r="H594">
        <f>(Table2[[#This Row],[1Y Return vs Nifty]]-AVERAGE(Table2[1Y Return vs Nifty]))/_xlfn.STDEV.P(Table2[1Y Return vs Nifty])</f>
        <v>-0.80991714553264116</v>
      </c>
      <c r="I594">
        <v>5.9385537312705203</v>
      </c>
      <c r="J594">
        <f>(Table2[[#This Row],[1M Return vs Nifty]]-AVERAGE(Table2[1M Return vs Nifty]))/_xlfn.STDEV.P(Table2[1M Return vs Nifty])</f>
        <v>0.7520708204129557</v>
      </c>
      <c r="K594">
        <v>6.0490494156018197</v>
      </c>
      <c r="L594">
        <f>(Table2[[#This Row],[6M Return vs Nifty]]-AVERAGE(Table2[6M Return vs Nifty]))/_xlfn.STDEV.P(Table2[6M Return vs Nifty])</f>
        <v>-0.12907149549545488</v>
      </c>
      <c r="M594">
        <v>2.6338411382943501</v>
      </c>
      <c r="N594">
        <f>(Table2[[#This Row],[1W Return vs Nifty]]-AVERAGE(Table2[1W Return vs Nifty]))/_xlfn.STDEV.P(Table2[1W Return vs Nifty])</f>
        <v>-6.7005756818959386E-2</v>
      </c>
      <c r="O594">
        <v>3448.17</v>
      </c>
      <c r="P594">
        <v>3407.8795988377001</v>
      </c>
      <c r="Q594">
        <v>3457.3352916173399</v>
      </c>
      <c r="R594">
        <v>70.875186536496201</v>
      </c>
      <c r="S594" s="1">
        <f>(Table2[[#This Row],[Close Price]]-Table2[[#This Row],[20D EMA]])/Table2[[#This Row],[20D EMA]]</f>
        <v>4.1900486344930793E-2</v>
      </c>
      <c r="T594" s="1">
        <f>(Table2[[#This Row],[Close Price]]-Table2[[#This Row],[50D EMA]])/Table2[[#This Row],[50D EMA]]</f>
        <v>5.4218582494909226E-2</v>
      </c>
      <c r="U594" s="1">
        <f>(Table2[[#This Row],[Close Price]]-Table2[[#This Row],[200D EMA]])/Table2[[#This Row],[200D EMA]]</f>
        <v>3.9138439569556489E-2</v>
      </c>
      <c r="V594">
        <v>0.57232015519107404</v>
      </c>
      <c r="W594">
        <v>3568.35</v>
      </c>
      <c r="X594">
        <v>3616</v>
      </c>
      <c r="Y594">
        <v>3480</v>
      </c>
      <c r="Z594">
        <v>3616</v>
      </c>
      <c r="AA594">
        <v>3480</v>
      </c>
      <c r="AB594">
        <v>3616</v>
      </c>
      <c r="AC594" s="1">
        <f>(Table2[[#This Row],[Close Price]]/Table2[[#This Row],[Day Low]])-1</f>
        <v>6.8098701080332447E-3</v>
      </c>
      <c r="AD594" s="1">
        <f>(Table2[[#This Row],[Day High]]/Table2[[#This Row],[Close Price]])-1</f>
        <v>6.4993806799993337E-3</v>
      </c>
      <c r="AE594" s="1">
        <f>(Table2[[#This Row],[Close Price]]/Table2[[#This Row],[Current Week Low]])-1</f>
        <v>3.2370689655172535E-2</v>
      </c>
      <c r="AF594" s="1">
        <f>(Table2[[#This Row],[Current Week High]]/Table2[[#This Row],[Close Price]])-1</f>
        <v>6.4993806799993337E-3</v>
      </c>
      <c r="AG594" s="1">
        <f>(Table2[[#This Row],[Close Price]]/Table2[[#This Row],[Current Month Low]])-1</f>
        <v>3.2370689655172535E-2</v>
      </c>
      <c r="AH594" s="1">
        <f>(Table2[[#This Row],[Current Month High]]/Table2[[#This Row],[Close Price]])-1</f>
        <v>6.4993806799993337E-3</v>
      </c>
      <c r="AI594">
        <v>10.766425897318101</v>
      </c>
      <c r="AJ594">
        <v>24.920461065039301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0.18</v>
      </c>
      <c r="AM594" t="s">
        <v>3219</v>
      </c>
      <c r="AN594">
        <v>8.5399999999999991</v>
      </c>
      <c r="AO594" t="s">
        <v>3219</v>
      </c>
      <c r="AP594">
        <v>-6.0444324142931001E-2</v>
      </c>
      <c r="AQ594">
        <f>(Table2[[#This Row],[Sharpe Ratio]]-AVERAGE(Table2[Sharpe Ratio]))/_xlfn.STDEV.P(Table2[Sharpe Ratio])</f>
        <v>-1.3875205737054519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599</v>
      </c>
      <c r="AT594">
        <f>_xlfn.RANK.AVG(Table2[[#This Row],[6M Return vs Nifty Z-Score]],Table2[6M Return vs Nifty Z-Score])</f>
        <v>330</v>
      </c>
      <c r="AU594">
        <f>_xlfn.RANK.AVG(Table2[[#This Row],[Sharpe Ratio Z-Score]],Table2[Sharpe Ratio Z-Score])</f>
        <v>681</v>
      </c>
      <c r="AV594">
        <f>(Table2[[#This Row],[Rank 1Y]]+Table2[[#This Row],[Rank 6M]]+Table2[[#This Row],[Rank Sharpe]])/3</f>
        <v>536.66666666666663</v>
      </c>
    </row>
    <row r="595" spans="1:48" x14ac:dyDescent="0.3">
      <c r="A595" t="s">
        <v>1058</v>
      </c>
      <c r="B595" t="s">
        <v>1059</v>
      </c>
      <c r="C595" t="s">
        <v>3180</v>
      </c>
      <c r="D595" t="s">
        <v>69</v>
      </c>
      <c r="E595">
        <v>13016.555996085001</v>
      </c>
      <c r="F595">
        <v>364.45</v>
      </c>
      <c r="G595">
        <v>-19.2713580031992</v>
      </c>
      <c r="H595">
        <f>(Table2[[#This Row],[1Y Return vs Nifty]]-AVERAGE(Table2[1Y Return vs Nifty]))/_xlfn.STDEV.P(Table2[1Y Return vs Nifty])</f>
        <v>-0.7493571960201425</v>
      </c>
      <c r="I595">
        <v>0.28378616524450201</v>
      </c>
      <c r="J595">
        <f>(Table2[[#This Row],[1M Return vs Nifty]]-AVERAGE(Table2[1M Return vs Nifty]))/_xlfn.STDEV.P(Table2[1M Return vs Nifty])</f>
        <v>0.14277646925115831</v>
      </c>
      <c r="K595">
        <v>6.42930887416993</v>
      </c>
      <c r="L595">
        <f>(Table2[[#This Row],[6M Return vs Nifty]]-AVERAGE(Table2[6M Return vs Nifty]))/_xlfn.STDEV.P(Table2[6M Return vs Nifty])</f>
        <v>-0.11781507060418094</v>
      </c>
      <c r="M595">
        <v>8.0046646162012305</v>
      </c>
      <c r="N595">
        <f>(Table2[[#This Row],[1W Return vs Nifty]]-AVERAGE(Table2[1W Return vs Nifty]))/_xlfn.STDEV.P(Table2[1W Return vs Nifty])</f>
        <v>1.0162642021495056</v>
      </c>
      <c r="O595">
        <v>349.15</v>
      </c>
      <c r="P595">
        <v>348.24883278487903</v>
      </c>
      <c r="Q595">
        <v>345.77139103607499</v>
      </c>
      <c r="R595">
        <v>69.850267170950204</v>
      </c>
      <c r="S595" s="1">
        <f>(Table2[[#This Row],[Close Price]]-Table2[[#This Row],[20D EMA]])/Table2[[#This Row],[20D EMA]]</f>
        <v>4.3820707432335709E-2</v>
      </c>
      <c r="T595" s="1">
        <f>(Table2[[#This Row],[Close Price]]-Table2[[#This Row],[50D EMA]])/Table2[[#This Row],[50D EMA]]</f>
        <v>4.6521813398664798E-2</v>
      </c>
      <c r="U595" s="1">
        <f>(Table2[[#This Row],[Close Price]]-Table2[[#This Row],[200D EMA]])/Table2[[#This Row],[200D EMA]]</f>
        <v>5.4020111114329368E-2</v>
      </c>
      <c r="V595">
        <v>0.34708804847949498</v>
      </c>
      <c r="W595">
        <v>355.35</v>
      </c>
      <c r="X595">
        <v>370</v>
      </c>
      <c r="Y595">
        <v>348.45</v>
      </c>
      <c r="Z595">
        <v>370</v>
      </c>
      <c r="AA595">
        <v>348.45</v>
      </c>
      <c r="AB595">
        <v>370</v>
      </c>
      <c r="AC595" s="1">
        <f>(Table2[[#This Row],[Close Price]]/Table2[[#This Row],[Day Low]])-1</f>
        <v>2.5608554945828033E-2</v>
      </c>
      <c r="AD595" s="1">
        <f>(Table2[[#This Row],[Day High]]/Table2[[#This Row],[Close Price]])-1</f>
        <v>1.5228426395939021E-2</v>
      </c>
      <c r="AE595" s="1">
        <f>(Table2[[#This Row],[Close Price]]/Table2[[#This Row],[Current Week Low]])-1</f>
        <v>4.591763524178516E-2</v>
      </c>
      <c r="AF595" s="1">
        <f>(Table2[[#This Row],[Current Week High]]/Table2[[#This Row],[Close Price]])-1</f>
        <v>1.5228426395939021E-2</v>
      </c>
      <c r="AG595" s="1">
        <f>(Table2[[#This Row],[Close Price]]/Table2[[#This Row],[Current Month Low]])-1</f>
        <v>4.591763524178516E-2</v>
      </c>
      <c r="AH595" s="1">
        <f>(Table2[[#This Row],[Current Month High]]/Table2[[#This Row],[Close Price]])-1</f>
        <v>1.5228426395939021E-2</v>
      </c>
      <c r="AI595">
        <v>9.2056523528604792</v>
      </c>
      <c r="AJ595">
        <v>25.111568829385501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0.09</v>
      </c>
      <c r="AM595" t="s">
        <v>3219</v>
      </c>
      <c r="AN595">
        <v>8.77</v>
      </c>
      <c r="AO595" t="s">
        <v>3219</v>
      </c>
      <c r="AP595">
        <v>-9.171879784367E-2</v>
      </c>
      <c r="AQ595">
        <f>(Table2[[#This Row],[Sharpe Ratio]]-AVERAGE(Table2[Sharpe Ratio]))/_xlfn.STDEV.P(Table2[Sharpe Ratio])</f>
        <v>-1.7505296011530342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-1.4586611963766938</v>
      </c>
      <c r="AS595">
        <f>_xlfn.RANK.AVG(Table2[[#This Row],[1Y Return vs Nifty Z-Score]],Table2[1Y Return vs Nifty Z-Score])</f>
        <v>580</v>
      </c>
      <c r="AT595">
        <f>_xlfn.RANK.AVG(Table2[[#This Row],[6M Return vs Nifty Z-Score]],Table2[6M Return vs Nifty Z-Score])</f>
        <v>326</v>
      </c>
      <c r="AU595">
        <f>_xlfn.RANK.AVG(Table2[[#This Row],[Sharpe Ratio Z-Score]],Table2[Sharpe Ratio Z-Score])</f>
        <v>707</v>
      </c>
      <c r="AV595">
        <f>(Table2[[#This Row],[Rank 1Y]]+Table2[[#This Row],[Rank 6M]]+Table2[[#This Row],[Rank Sharpe]])/3</f>
        <v>537.66666666666663</v>
      </c>
    </row>
    <row r="596" spans="1:48" x14ac:dyDescent="0.3">
      <c r="A596" t="s">
        <v>1134</v>
      </c>
      <c r="B596" t="s">
        <v>1135</v>
      </c>
      <c r="C596" t="s">
        <v>3187</v>
      </c>
      <c r="D596" t="s">
        <v>495</v>
      </c>
      <c r="E596">
        <v>11424.011782379999</v>
      </c>
      <c r="F596">
        <v>861.65</v>
      </c>
      <c r="G596">
        <v>-11.406644001015501</v>
      </c>
      <c r="H596">
        <f>(Table2[[#This Row],[1Y Return vs Nifty]]-AVERAGE(Table2[1Y Return vs Nifty]))/_xlfn.STDEV.P(Table2[1Y Return vs Nifty])</f>
        <v>-0.59580498119238012</v>
      </c>
      <c r="I596">
        <v>-2.8432139124471201</v>
      </c>
      <c r="J596">
        <f>(Table2[[#This Row],[1M Return vs Nifty]]-AVERAGE(Table2[1M Return vs Nifty]))/_xlfn.STDEV.P(Table2[1M Return vs Nifty])</f>
        <v>-0.19415399891996091</v>
      </c>
      <c r="K596">
        <v>-4.3515919607995599</v>
      </c>
      <c r="L596">
        <f>(Table2[[#This Row],[6M Return vs Nifty]]-AVERAGE(Table2[6M Return vs Nifty]))/_xlfn.STDEV.P(Table2[6M Return vs Nifty])</f>
        <v>-0.43695085480288026</v>
      </c>
      <c r="M596">
        <v>2.6540121521700599</v>
      </c>
      <c r="N596">
        <f>(Table2[[#This Row],[1W Return vs Nifty]]-AVERAGE(Table2[1W Return vs Nifty]))/_xlfn.STDEV.P(Table2[1W Return vs Nifty])</f>
        <v>-6.2937357724597742E-2</v>
      </c>
      <c r="O596">
        <v>836.56</v>
      </c>
      <c r="P596">
        <v>861.65698884675396</v>
      </c>
      <c r="Q596">
        <v>880.76229063705</v>
      </c>
      <c r="R596">
        <v>72.643325426160501</v>
      </c>
      <c r="S596" s="1">
        <f>(Table2[[#This Row],[Close Price]]-Table2[[#This Row],[20D EMA]])/Table2[[#This Row],[20D EMA]]</f>
        <v>2.9991871473654053E-2</v>
      </c>
      <c r="T596" s="1">
        <f>(Table2[[#This Row],[Close Price]]-Table2[[#This Row],[50D EMA]])/Table2[[#This Row],[50D EMA]]</f>
        <v>-8.1109383947990052E-6</v>
      </c>
      <c r="U596" s="1">
        <f>(Table2[[#This Row],[Close Price]]-Table2[[#This Row],[200D EMA]])/Table2[[#This Row],[200D EMA]]</f>
        <v>-2.1699714940368552E-2</v>
      </c>
      <c r="V596">
        <v>0.15832165831526801</v>
      </c>
      <c r="W596">
        <v>838</v>
      </c>
      <c r="X596">
        <v>869.8</v>
      </c>
      <c r="Y596">
        <v>822.7</v>
      </c>
      <c r="Z596">
        <v>869.8</v>
      </c>
      <c r="AA596">
        <v>822.7</v>
      </c>
      <c r="AB596">
        <v>869.8</v>
      </c>
      <c r="AC596" s="1">
        <f>(Table2[[#This Row],[Close Price]]/Table2[[#This Row],[Day Low]])-1</f>
        <v>2.8221957040572843E-2</v>
      </c>
      <c r="AD596" s="1">
        <f>(Table2[[#This Row],[Day High]]/Table2[[#This Row],[Close Price]])-1</f>
        <v>9.4585968780827034E-3</v>
      </c>
      <c r="AE596" s="1">
        <f>(Table2[[#This Row],[Close Price]]/Table2[[#This Row],[Current Week Low]])-1</f>
        <v>4.7344110854503407E-2</v>
      </c>
      <c r="AF596" s="1">
        <f>(Table2[[#This Row],[Current Week High]]/Table2[[#This Row],[Close Price]])-1</f>
        <v>9.4585968780827034E-3</v>
      </c>
      <c r="AG596" s="1">
        <f>(Table2[[#This Row],[Close Price]]/Table2[[#This Row],[Current Month Low]])-1</f>
        <v>4.7344110854503407E-2</v>
      </c>
      <c r="AH596" s="1">
        <f>(Table2[[#This Row],[Current Month High]]/Table2[[#This Row],[Close Price]])-1</f>
        <v>9.4585968780827034E-3</v>
      </c>
      <c r="AI596">
        <v>24.296408054314298</v>
      </c>
      <c r="AJ596">
        <v>13.1442452892127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-7.0000000000000007E-2</v>
      </c>
      <c r="AM596" t="s">
        <v>3218</v>
      </c>
      <c r="AN596">
        <v>5.45</v>
      </c>
      <c r="AO596" t="s">
        <v>3219</v>
      </c>
      <c r="AP596">
        <v>-2.5876554649638998E-2</v>
      </c>
      <c r="AQ596">
        <f>(Table2[[#This Row],[Sharpe Ratio]]-AVERAGE(Table2[Sharpe Ratio]))/_xlfn.STDEV.P(Table2[Sharpe Ratio])</f>
        <v>-0.98628560793540865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526</v>
      </c>
      <c r="AT596">
        <f>_xlfn.RANK.AVG(Table2[[#This Row],[6M Return vs Nifty Z-Score]],Table2[6M Return vs Nifty Z-Score])</f>
        <v>470</v>
      </c>
      <c r="AU596">
        <f>_xlfn.RANK.AVG(Table2[[#This Row],[Sharpe Ratio Z-Score]],Table2[Sharpe Ratio Z-Score])</f>
        <v>619</v>
      </c>
      <c r="AV596">
        <f>(Table2[[#This Row],[Rank 1Y]]+Table2[[#This Row],[Rank 6M]]+Table2[[#This Row],[Rank Sharpe]])/3</f>
        <v>538.33333333333337</v>
      </c>
    </row>
    <row r="597" spans="1:48" x14ac:dyDescent="0.3">
      <c r="A597" t="s">
        <v>2161</v>
      </c>
      <c r="B597" t="s">
        <v>2162</v>
      </c>
      <c r="C597" t="s">
        <v>3181</v>
      </c>
      <c r="D597" t="s">
        <v>402</v>
      </c>
      <c r="E597">
        <v>2873.89032</v>
      </c>
      <c r="F597">
        <v>331.95</v>
      </c>
      <c r="G597">
        <v>-35.9366721955275</v>
      </c>
      <c r="H597">
        <f>(Table2[[#This Row],[1Y Return vs Nifty]]-AVERAGE(Table2[1Y Return vs Nifty]))/_xlfn.STDEV.P(Table2[1Y Return vs Nifty])</f>
        <v>-1.0747340507057712</v>
      </c>
      <c r="I597">
        <v>-21.418013980135299</v>
      </c>
      <c r="J597">
        <f>(Table2[[#This Row],[1M Return vs Nifty]]-AVERAGE(Table2[1M Return vs Nifty]))/_xlfn.STDEV.P(Table2[1M Return vs Nifty])</f>
        <v>-2.1955661919158533</v>
      </c>
      <c r="K597">
        <v>-46.809987852055599</v>
      </c>
      <c r="L597">
        <f>(Table2[[#This Row],[6M Return vs Nifty]]-AVERAGE(Table2[6M Return vs Nifty]))/_xlfn.STDEV.P(Table2[6M Return vs Nifty])</f>
        <v>-1.6938025479956575</v>
      </c>
      <c r="M597">
        <v>4.99576113551257</v>
      </c>
      <c r="N597">
        <f>(Table2[[#This Row],[1W Return vs Nifty]]-AVERAGE(Table2[1W Return vs Nifty]))/_xlfn.STDEV.P(Table2[1W Return vs Nifty])</f>
        <v>0.40938245236316689</v>
      </c>
      <c r="O597">
        <v>346.7</v>
      </c>
      <c r="P597">
        <v>379.568117215727</v>
      </c>
      <c r="Q597">
        <v>441.34228249605599</v>
      </c>
      <c r="R597">
        <v>45.050870546906502</v>
      </c>
      <c r="S597" s="1">
        <f>(Table2[[#This Row],[Close Price]]-Table2[[#This Row],[20D EMA]])/Table2[[#This Row],[20D EMA]]</f>
        <v>-4.2543986155177391E-2</v>
      </c>
      <c r="T597" s="1">
        <f>(Table2[[#This Row],[Close Price]]-Table2[[#This Row],[50D EMA]])/Table2[[#This Row],[50D EMA]]</f>
        <v>-0.12545341680703737</v>
      </c>
      <c r="U597" s="1">
        <f>(Table2[[#This Row],[Close Price]]-Table2[[#This Row],[200D EMA]])/Table2[[#This Row],[200D EMA]]</f>
        <v>-0.2478626835330095</v>
      </c>
      <c r="V597">
        <v>1.16111761079093</v>
      </c>
      <c r="W597">
        <v>328.7</v>
      </c>
      <c r="X597">
        <v>336</v>
      </c>
      <c r="Y597">
        <v>318</v>
      </c>
      <c r="Z597">
        <v>336</v>
      </c>
      <c r="AA597">
        <v>318</v>
      </c>
      <c r="AB597">
        <v>336</v>
      </c>
      <c r="AC597" s="1">
        <f>(Table2[[#This Row],[Close Price]]/Table2[[#This Row],[Day Low]])-1</f>
        <v>9.887435351384255E-3</v>
      </c>
      <c r="AD597" s="1">
        <f>(Table2[[#This Row],[Day High]]/Table2[[#This Row],[Close Price]])-1</f>
        <v>1.2200632625395391E-2</v>
      </c>
      <c r="AE597" s="1">
        <f>(Table2[[#This Row],[Close Price]]/Table2[[#This Row],[Current Week Low]])-1</f>
        <v>4.3867924528301794E-2</v>
      </c>
      <c r="AF597" s="1">
        <f>(Table2[[#This Row],[Current Week High]]/Table2[[#This Row],[Close Price]])-1</f>
        <v>1.2200632625395391E-2</v>
      </c>
      <c r="AG597" s="1">
        <f>(Table2[[#This Row],[Close Price]]/Table2[[#This Row],[Current Month Low]])-1</f>
        <v>4.3867924528301794E-2</v>
      </c>
      <c r="AH597" s="1">
        <f>(Table2[[#This Row],[Current Month High]]/Table2[[#This Row],[Close Price]])-1</f>
        <v>1.2200632625395391E-2</v>
      </c>
      <c r="AI597">
        <v>125.17698448561499</v>
      </c>
      <c r="AJ597">
        <v>9.9172185430463404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-0.15</v>
      </c>
      <c r="AM597" t="s">
        <v>3218</v>
      </c>
      <c r="AN597">
        <v>-7.62</v>
      </c>
      <c r="AO597" t="s">
        <v>3218</v>
      </c>
      <c r="AP597">
        <v>0.109576440615163</v>
      </c>
      <c r="AQ597">
        <f>(Table2[[#This Row],[Sharpe Ratio]]-AVERAGE(Table2[Sharpe Ratio]))/_xlfn.STDEV.P(Table2[Sharpe Ratio])</f>
        <v>0.58594420946918779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682</v>
      </c>
      <c r="AT597">
        <f>_xlfn.RANK.AVG(Table2[[#This Row],[6M Return vs Nifty Z-Score]],Table2[6M Return vs Nifty Z-Score])</f>
        <v>733</v>
      </c>
      <c r="AU597">
        <f>_xlfn.RANK.AVG(Table2[[#This Row],[Sharpe Ratio Z-Score]],Table2[Sharpe Ratio Z-Score])</f>
        <v>200</v>
      </c>
      <c r="AV597">
        <f>(Table2[[#This Row],[Rank 1Y]]+Table2[[#This Row],[Rank 6M]]+Table2[[#This Row],[Rank Sharpe]])/3</f>
        <v>538.33333333333337</v>
      </c>
    </row>
    <row r="598" spans="1:48" x14ac:dyDescent="0.3">
      <c r="A598" t="s">
        <v>63</v>
      </c>
      <c r="B598" t="s">
        <v>64</v>
      </c>
      <c r="C598" t="s">
        <v>3178</v>
      </c>
      <c r="D598" t="s">
        <v>57</v>
      </c>
      <c r="E598">
        <v>349925.34882338898</v>
      </c>
      <c r="F598">
        <v>11129.85</v>
      </c>
      <c r="G598">
        <v>-11.862123383052801</v>
      </c>
      <c r="H598">
        <f>(Table2[[#This Row],[1Y Return vs Nifty]]-AVERAGE(Table2[1Y Return vs Nifty]))/_xlfn.STDEV.P(Table2[1Y Return vs Nifty])</f>
        <v>-0.60469784975705876</v>
      </c>
      <c r="I598">
        <v>-0.63832956781148698</v>
      </c>
      <c r="J598">
        <f>(Table2[[#This Row],[1M Return vs Nifty]]-AVERAGE(Table2[1M Return vs Nifty]))/_xlfn.STDEV.P(Table2[1M Return vs Nifty])</f>
        <v>4.3419616700050498E-2</v>
      </c>
      <c r="K598">
        <v>-20.394923170873501</v>
      </c>
      <c r="L598">
        <f>(Table2[[#This Row],[6M Return vs Nifty]]-AVERAGE(Table2[6M Return vs Nifty]))/_xlfn.STDEV.P(Table2[6M Return vs Nifty])</f>
        <v>-0.91186488705878543</v>
      </c>
      <c r="M598">
        <v>2.6320668711547599</v>
      </c>
      <c r="N598">
        <f>(Table2[[#This Row],[1W Return vs Nifty]]-AVERAGE(Table2[1W Return vs Nifty]))/_xlfn.STDEV.P(Table2[1W Return vs Nifty])</f>
        <v>-6.7363618197090538E-2</v>
      </c>
      <c r="O598">
        <v>11193.42</v>
      </c>
      <c r="P598">
        <v>11574.137881177099</v>
      </c>
      <c r="Q598">
        <v>11785.742701441301</v>
      </c>
      <c r="R598">
        <v>49.811429496501901</v>
      </c>
      <c r="S598" s="1">
        <f>(Table2[[#This Row],[Close Price]]-Table2[[#This Row],[20D EMA]])/Table2[[#This Row],[20D EMA]]</f>
        <v>-5.6792294044179263E-3</v>
      </c>
      <c r="T598" s="1">
        <f>(Table2[[#This Row],[Close Price]]-Table2[[#This Row],[50D EMA]])/Table2[[#This Row],[50D EMA]]</f>
        <v>-3.8386261312787676E-2</v>
      </c>
      <c r="U598" s="1">
        <f>(Table2[[#This Row],[Close Price]]-Table2[[#This Row],[200D EMA]])/Table2[[#This Row],[200D EMA]]</f>
        <v>-5.5651367763279773E-2</v>
      </c>
      <c r="V598">
        <v>0.89882592388910798</v>
      </c>
      <c r="W598">
        <v>11106</v>
      </c>
      <c r="X598">
        <v>11300</v>
      </c>
      <c r="Y598">
        <v>11106</v>
      </c>
      <c r="Z598">
        <v>11330</v>
      </c>
      <c r="AA598">
        <v>11106</v>
      </c>
      <c r="AB598">
        <v>11330</v>
      </c>
      <c r="AC598" s="1">
        <f>(Table2[[#This Row],[Close Price]]/Table2[[#This Row],[Day Low]])-1</f>
        <v>2.1474878444085466E-3</v>
      </c>
      <c r="AD598" s="1">
        <f>(Table2[[#This Row],[Day High]]/Table2[[#This Row],[Close Price]])-1</f>
        <v>1.5287717264832912E-2</v>
      </c>
      <c r="AE598" s="1">
        <f>(Table2[[#This Row],[Close Price]]/Table2[[#This Row],[Current Week Low]])-1</f>
        <v>2.1474878444085466E-3</v>
      </c>
      <c r="AF598" s="1">
        <f>(Table2[[#This Row],[Current Week High]]/Table2[[#This Row],[Close Price]])-1</f>
        <v>1.7983171381465102E-2</v>
      </c>
      <c r="AG598" s="1">
        <f>(Table2[[#This Row],[Close Price]]/Table2[[#This Row],[Current Month Low]])-1</f>
        <v>2.1474878444085466E-3</v>
      </c>
      <c r="AH598" s="1">
        <f>(Table2[[#This Row],[Current Month High]]/Table2[[#This Row],[Close Price]])-1</f>
        <v>1.7983171381465102E-2</v>
      </c>
      <c r="AI598">
        <v>22.912707718432799</v>
      </c>
      <c r="AJ598">
        <v>14.297083998706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-0.01</v>
      </c>
      <c r="AM598" t="s">
        <v>3218</v>
      </c>
      <c r="AN598">
        <v>1.1200000000000001</v>
      </c>
      <c r="AO598" t="s">
        <v>3219</v>
      </c>
      <c r="AP598">
        <v>3.0269417249471998E-2</v>
      </c>
      <c r="AQ598">
        <f>(Table2[[#This Row],[Sharpe Ratio]]-AVERAGE(Table2[Sharpe Ratio]))/_xlfn.STDEV.P(Table2[Sharpe Ratio])</f>
        <v>-0.33458816134611691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531</v>
      </c>
      <c r="AT598">
        <f>_xlfn.RANK.AVG(Table2[[#This Row],[6M Return vs Nifty Z-Score]],Table2[6M Return vs Nifty Z-Score])</f>
        <v>658</v>
      </c>
      <c r="AU598">
        <f>_xlfn.RANK.AVG(Table2[[#This Row],[Sharpe Ratio Z-Score]],Table2[Sharpe Ratio Z-Score])</f>
        <v>430</v>
      </c>
      <c r="AV598">
        <f>(Table2[[#This Row],[Rank 1Y]]+Table2[[#This Row],[Rank 6M]]+Table2[[#This Row],[Rank Sharpe]])/3</f>
        <v>539.66666666666663</v>
      </c>
    </row>
    <row r="599" spans="1:48" x14ac:dyDescent="0.3">
      <c r="A599" t="s">
        <v>975</v>
      </c>
      <c r="B599" t="s">
        <v>976</v>
      </c>
      <c r="C599" t="s">
        <v>3174</v>
      </c>
      <c r="D599" t="s">
        <v>27</v>
      </c>
      <c r="E599">
        <v>15610.097900094999</v>
      </c>
      <c r="F599">
        <v>80.45</v>
      </c>
      <c r="G599">
        <v>-33.006330374925</v>
      </c>
      <c r="H599">
        <f>(Table2[[#This Row],[1Y Return vs Nifty]]-AVERAGE(Table2[1Y Return vs Nifty]))/_xlfn.STDEV.P(Table2[1Y Return vs Nifty])</f>
        <v>-1.0175214837095656</v>
      </c>
      <c r="I599">
        <v>3.60996329193636</v>
      </c>
      <c r="J599">
        <f>(Table2[[#This Row],[1M Return vs Nifty]]-AVERAGE(Table2[1M Return vs Nifty]))/_xlfn.STDEV.P(Table2[1M Return vs Nifty])</f>
        <v>0.50116802303188579</v>
      </c>
      <c r="K599">
        <v>5.2155361100322102</v>
      </c>
      <c r="L599">
        <f>(Table2[[#This Row],[6M Return vs Nifty]]-AVERAGE(Table2[6M Return vs Nifty]))/_xlfn.STDEV.P(Table2[6M Return vs Nifty])</f>
        <v>-0.15374512216959915</v>
      </c>
      <c r="M599">
        <v>-4.2145746986286401</v>
      </c>
      <c r="N599">
        <f>(Table2[[#This Row],[1W Return vs Nifty]]-AVERAGE(Table2[1W Return vs Nifty]))/_xlfn.STDEV.P(Table2[1W Return vs Nifty])</f>
        <v>-1.4482991791739546</v>
      </c>
      <c r="O599">
        <v>75.47</v>
      </c>
      <c r="P599">
        <v>77.153780376904095</v>
      </c>
      <c r="Q599">
        <v>82.468690517026104</v>
      </c>
      <c r="R599">
        <v>65.655711639147697</v>
      </c>
      <c r="S599" s="1">
        <f>(Table2[[#This Row],[Close Price]]-Table2[[#This Row],[20D EMA]])/Table2[[#This Row],[20D EMA]]</f>
        <v>6.5986484695905706E-2</v>
      </c>
      <c r="T599" s="1">
        <f>(Table2[[#This Row],[Close Price]]-Table2[[#This Row],[50D EMA]])/Table2[[#This Row],[50D EMA]]</f>
        <v>4.2722723462071961E-2</v>
      </c>
      <c r="U599" s="1">
        <f>(Table2[[#This Row],[Close Price]]-Table2[[#This Row],[200D EMA]])/Table2[[#This Row],[200D EMA]]</f>
        <v>-2.4478265683257477E-2</v>
      </c>
      <c r="V599">
        <v>2.7315821596218299</v>
      </c>
      <c r="W599">
        <v>79.510000000000005</v>
      </c>
      <c r="X599">
        <v>81.569999999999993</v>
      </c>
      <c r="Y599">
        <v>77.11</v>
      </c>
      <c r="Z599">
        <v>82.9</v>
      </c>
      <c r="AA599">
        <v>77.11</v>
      </c>
      <c r="AB599">
        <v>82.9</v>
      </c>
      <c r="AC599" s="1">
        <f>(Table2[[#This Row],[Close Price]]/Table2[[#This Row],[Day Low]])-1</f>
        <v>1.1822412275185545E-2</v>
      </c>
      <c r="AD599" s="1">
        <f>(Table2[[#This Row],[Day High]]/Table2[[#This Row],[Close Price]])-1</f>
        <v>1.3921690490988015E-2</v>
      </c>
      <c r="AE599" s="1">
        <f>(Table2[[#This Row],[Close Price]]/Table2[[#This Row],[Current Week Low]])-1</f>
        <v>4.3314745169238833E-2</v>
      </c>
      <c r="AF599" s="1">
        <f>(Table2[[#This Row],[Current Week High]]/Table2[[#This Row],[Close Price]])-1</f>
        <v>3.0453697949036629E-2</v>
      </c>
      <c r="AG599" s="1">
        <f>(Table2[[#This Row],[Close Price]]/Table2[[#This Row],[Current Month Low]])-1</f>
        <v>4.3314745169238833E-2</v>
      </c>
      <c r="AH599" s="1">
        <f>(Table2[[#This Row],[Current Month High]]/Table2[[#This Row],[Close Price]])-1</f>
        <v>3.0453697949036629E-2</v>
      </c>
      <c r="AI599">
        <v>38.471100062150398</v>
      </c>
      <c r="AJ599">
        <v>23.674096848577999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-0.13</v>
      </c>
      <c r="AM599" t="s">
        <v>3218</v>
      </c>
      <c r="AN599">
        <v>18.100000000000001</v>
      </c>
      <c r="AO599" t="s">
        <v>3219</v>
      </c>
      <c r="AP599">
        <v>-2.0417012413396E-2</v>
      </c>
      <c r="AQ599">
        <f>(Table2[[#This Row],[Sharpe Ratio]]-AVERAGE(Table2[Sharpe Ratio]))/_xlfn.STDEV.P(Table2[Sharpe Ratio])</f>
        <v>-0.92291561691807811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668</v>
      </c>
      <c r="AT599">
        <f>_xlfn.RANK.AVG(Table2[[#This Row],[6M Return vs Nifty Z-Score]],Table2[6M Return vs Nifty Z-Score])</f>
        <v>345</v>
      </c>
      <c r="AU599">
        <f>_xlfn.RANK.AVG(Table2[[#This Row],[Sharpe Ratio Z-Score]],Table2[Sharpe Ratio Z-Score])</f>
        <v>607</v>
      </c>
      <c r="AV599">
        <f>(Table2[[#This Row],[Rank 1Y]]+Table2[[#This Row],[Rank 6M]]+Table2[[#This Row],[Rank Sharpe]])/3</f>
        <v>540</v>
      </c>
    </row>
    <row r="600" spans="1:48" x14ac:dyDescent="0.3">
      <c r="A600" t="s">
        <v>1651</v>
      </c>
      <c r="B600" t="s">
        <v>1652</v>
      </c>
      <c r="C600" t="s">
        <v>3178</v>
      </c>
      <c r="D600" t="s">
        <v>271</v>
      </c>
      <c r="E600">
        <v>5696.3918710400003</v>
      </c>
      <c r="F600">
        <v>2091.6999999999998</v>
      </c>
      <c r="G600">
        <v>-35.996752143632499</v>
      </c>
      <c r="H600">
        <f>(Table2[[#This Row],[1Y Return vs Nifty]]-AVERAGE(Table2[1Y Return vs Nifty]))/_xlfn.STDEV.P(Table2[1Y Return vs Nifty])</f>
        <v>-1.0759070633665875</v>
      </c>
      <c r="I600">
        <v>-6.9666559727443902</v>
      </c>
      <c r="J600">
        <f>(Table2[[#This Row],[1M Return vs Nifty]]-AVERAGE(Table2[1M Return vs Nifty]))/_xlfn.STDEV.P(Table2[1M Return vs Nifty])</f>
        <v>-0.63844988294118754</v>
      </c>
      <c r="K600">
        <v>-16.478396517063601</v>
      </c>
      <c r="L600">
        <f>(Table2[[#This Row],[6M Return vs Nifty]]-AVERAGE(Table2[6M Return vs Nifty]))/_xlfn.STDEV.P(Table2[6M Return vs Nifty])</f>
        <v>-0.79592802573969446</v>
      </c>
      <c r="M600">
        <v>8.2523623602667698E-2</v>
      </c>
      <c r="N600">
        <f>(Table2[[#This Row],[1W Return vs Nifty]]-AVERAGE(Table2[1W Return vs Nifty]))/_xlfn.STDEV.P(Table2[1W Return vs Nifty])</f>
        <v>-0.58159455885731648</v>
      </c>
      <c r="O600">
        <v>2071.83</v>
      </c>
      <c r="P600">
        <v>2171.5278630233802</v>
      </c>
      <c r="Q600">
        <v>2249.6369698636699</v>
      </c>
      <c r="R600">
        <v>61.089968702761603</v>
      </c>
      <c r="S600" s="1">
        <f>(Table2[[#This Row],[Close Price]]-Table2[[#This Row],[20D EMA]])/Table2[[#This Row],[20D EMA]]</f>
        <v>9.5905552096455272E-3</v>
      </c>
      <c r="T600" s="1">
        <f>(Table2[[#This Row],[Close Price]]-Table2[[#This Row],[50D EMA]])/Table2[[#This Row],[50D EMA]]</f>
        <v>-3.6761150700704077E-2</v>
      </c>
      <c r="U600" s="1">
        <f>(Table2[[#This Row],[Close Price]]-Table2[[#This Row],[200D EMA]])/Table2[[#This Row],[200D EMA]]</f>
        <v>-7.0205536261809059E-2</v>
      </c>
      <c r="V600">
        <v>0.67747225413604995</v>
      </c>
      <c r="W600">
        <v>2061.9499999999998</v>
      </c>
      <c r="X600">
        <v>2107.1</v>
      </c>
      <c r="Y600">
        <v>2002</v>
      </c>
      <c r="Z600">
        <v>2111</v>
      </c>
      <c r="AA600">
        <v>2002</v>
      </c>
      <c r="AB600">
        <v>2111</v>
      </c>
      <c r="AC600" s="1">
        <f>(Table2[[#This Row],[Close Price]]/Table2[[#This Row],[Day Low]])-1</f>
        <v>1.4428089914886311E-2</v>
      </c>
      <c r="AD600" s="1">
        <f>(Table2[[#This Row],[Day High]]/Table2[[#This Row],[Close Price]])-1</f>
        <v>7.3624324711956124E-3</v>
      </c>
      <c r="AE600" s="1">
        <f>(Table2[[#This Row],[Close Price]]/Table2[[#This Row],[Current Week Low]])-1</f>
        <v>4.4805194805194626E-2</v>
      </c>
      <c r="AF600" s="1">
        <f>(Table2[[#This Row],[Current Week High]]/Table2[[#This Row],[Close Price]])-1</f>
        <v>9.2269445905246439E-3</v>
      </c>
      <c r="AG600" s="1">
        <f>(Table2[[#This Row],[Close Price]]/Table2[[#This Row],[Current Month Low]])-1</f>
        <v>4.4805194805194626E-2</v>
      </c>
      <c r="AH600" s="1">
        <f>(Table2[[#This Row],[Current Month High]]/Table2[[#This Row],[Close Price]])-1</f>
        <v>9.2269445905246439E-3</v>
      </c>
      <c r="AI600">
        <v>33.575560548835803</v>
      </c>
      <c r="AJ600">
        <v>21.610465116278998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-0.08</v>
      </c>
      <c r="AM600" t="s">
        <v>3218</v>
      </c>
      <c r="AN600">
        <v>3.37</v>
      </c>
      <c r="AO600" t="s">
        <v>3219</v>
      </c>
      <c r="AP600">
        <v>6.9693158493278007E-2</v>
      </c>
      <c r="AQ600">
        <f>(Table2[[#This Row],[Sharpe Ratio]]-AVERAGE(Table2[Sharpe Ratio]))/_xlfn.STDEV.P(Table2[Sharpe Ratio])</f>
        <v>0.12301103294251432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684</v>
      </c>
      <c r="AT600">
        <f>_xlfn.RANK.AVG(Table2[[#This Row],[6M Return vs Nifty Z-Score]],Table2[6M Return vs Nifty Z-Score])</f>
        <v>617</v>
      </c>
      <c r="AU600">
        <f>_xlfn.RANK.AVG(Table2[[#This Row],[Sharpe Ratio Z-Score]],Table2[Sharpe Ratio Z-Score])</f>
        <v>320</v>
      </c>
      <c r="AV600">
        <f>(Table2[[#This Row],[Rank 1Y]]+Table2[[#This Row],[Rank 6M]]+Table2[[#This Row],[Rank Sharpe]])/3</f>
        <v>540.33333333333337</v>
      </c>
    </row>
    <row r="601" spans="1:48" x14ac:dyDescent="0.3">
      <c r="A601" t="s">
        <v>1521</v>
      </c>
      <c r="B601" t="s">
        <v>1522</v>
      </c>
      <c r="C601" t="s">
        <v>3185</v>
      </c>
      <c r="D601" t="s">
        <v>250</v>
      </c>
      <c r="E601">
        <v>6901.6232927559904</v>
      </c>
      <c r="F601">
        <v>179.38</v>
      </c>
      <c r="G601">
        <v>-36.75108093875</v>
      </c>
      <c r="H601">
        <f>(Table2[[#This Row],[1Y Return vs Nifty]]-AVERAGE(Table2[1Y Return vs Nifty]))/_xlfn.STDEV.P(Table2[1Y Return vs Nifty])</f>
        <v>-1.0906347263390095</v>
      </c>
      <c r="I601">
        <v>-15.8762003588705</v>
      </c>
      <c r="J601">
        <f>(Table2[[#This Row],[1M Return vs Nifty]]-AVERAGE(Table2[1M Return vs Nifty]))/_xlfn.STDEV.P(Table2[1M Return vs Nifty])</f>
        <v>-1.5984424913919244</v>
      </c>
      <c r="K601">
        <v>-22.425465837696098</v>
      </c>
      <c r="L601">
        <f>(Table2[[#This Row],[6M Return vs Nifty]]-AVERAGE(Table2[6M Return vs Nifty]))/_xlfn.STDEV.P(Table2[6M Return vs Nifty])</f>
        <v>-0.97197292777310118</v>
      </c>
      <c r="M601">
        <v>3.6868215960589401</v>
      </c>
      <c r="N601">
        <f>(Table2[[#This Row],[1W Return vs Nifty]]-AVERAGE(Table2[1W Return vs Nifty]))/_xlfn.STDEV.P(Table2[1W Return vs Nifty])</f>
        <v>0.14537547335354709</v>
      </c>
      <c r="O601">
        <v>179.61</v>
      </c>
      <c r="P601">
        <v>191.66525441978899</v>
      </c>
      <c r="Q601">
        <v>200.48827122598499</v>
      </c>
      <c r="R601">
        <v>53.502854960307303</v>
      </c>
      <c r="S601" s="1">
        <f>(Table2[[#This Row],[Close Price]]-Table2[[#This Row],[20D EMA]])/Table2[[#This Row],[20D EMA]]</f>
        <v>-1.2805523077780644E-3</v>
      </c>
      <c r="T601" s="1">
        <f>(Table2[[#This Row],[Close Price]]-Table2[[#This Row],[50D EMA]])/Table2[[#This Row],[50D EMA]]</f>
        <v>-6.4097451867210081E-2</v>
      </c>
      <c r="U601" s="1">
        <f>(Table2[[#This Row],[Close Price]]-Table2[[#This Row],[200D EMA]])/Table2[[#This Row],[200D EMA]]</f>
        <v>-0.10528431961085802</v>
      </c>
      <c r="V601">
        <v>1.0904926998515301</v>
      </c>
      <c r="W601">
        <v>178.05</v>
      </c>
      <c r="X601">
        <v>182.97</v>
      </c>
      <c r="Y601">
        <v>176.84</v>
      </c>
      <c r="Z601">
        <v>185.65</v>
      </c>
      <c r="AA601">
        <v>176.84</v>
      </c>
      <c r="AB601">
        <v>185.65</v>
      </c>
      <c r="AC601" s="1">
        <f>(Table2[[#This Row],[Close Price]]/Table2[[#This Row],[Day Low]])-1</f>
        <v>7.4698118506035804E-3</v>
      </c>
      <c r="AD601" s="1">
        <f>(Table2[[#This Row],[Day High]]/Table2[[#This Row],[Close Price]])-1</f>
        <v>2.0013379417995303E-2</v>
      </c>
      <c r="AE601" s="1">
        <f>(Table2[[#This Row],[Close Price]]/Table2[[#This Row],[Current Week Low]])-1</f>
        <v>1.4363266229359795E-2</v>
      </c>
      <c r="AF601" s="1">
        <f>(Table2[[#This Row],[Current Week High]]/Table2[[#This Row],[Close Price]])-1</f>
        <v>3.4953729512766207E-2</v>
      </c>
      <c r="AG601" s="1">
        <f>(Table2[[#This Row],[Close Price]]/Table2[[#This Row],[Current Month Low]])-1</f>
        <v>1.4363266229359795E-2</v>
      </c>
      <c r="AH601" s="1">
        <f>(Table2[[#This Row],[Current Month High]]/Table2[[#This Row],[Close Price]])-1</f>
        <v>3.4953729512766207E-2</v>
      </c>
      <c r="AI601">
        <v>46.058646448879401</v>
      </c>
      <c r="AJ601">
        <v>16.578930265808701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</v>
      </c>
      <c r="AM601" t="s">
        <v>3218</v>
      </c>
      <c r="AN601">
        <v>3.43</v>
      </c>
      <c r="AO601" t="s">
        <v>3219</v>
      </c>
      <c r="AP601">
        <v>8.9892064677562E-2</v>
      </c>
      <c r="AQ601">
        <f>(Table2[[#This Row],[Sharpe Ratio]]-AVERAGE(Table2[Sharpe Ratio]))/_xlfn.STDEV.P(Table2[Sharpe Ratio])</f>
        <v>0.35746374858609126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688</v>
      </c>
      <c r="AT601">
        <f>_xlfn.RANK.AVG(Table2[[#This Row],[6M Return vs Nifty Z-Score]],Table2[6M Return vs Nifty Z-Score])</f>
        <v>678</v>
      </c>
      <c r="AU601">
        <f>_xlfn.RANK.AVG(Table2[[#This Row],[Sharpe Ratio Z-Score]],Table2[Sharpe Ratio Z-Score])</f>
        <v>259</v>
      </c>
      <c r="AV601">
        <f>(Table2[[#This Row],[Rank 1Y]]+Table2[[#This Row],[Rank 6M]]+Table2[[#This Row],[Rank Sharpe]])/3</f>
        <v>541.66666666666663</v>
      </c>
    </row>
    <row r="602" spans="1:48" x14ac:dyDescent="0.3">
      <c r="A602" t="s">
        <v>2178</v>
      </c>
      <c r="B602" t="s">
        <v>2179</v>
      </c>
      <c r="C602" t="s">
        <v>3185</v>
      </c>
      <c r="D602" t="s">
        <v>585</v>
      </c>
      <c r="E602">
        <v>2816.8893191389998</v>
      </c>
      <c r="F602">
        <v>191.17</v>
      </c>
      <c r="G602">
        <v>-57.984802693550101</v>
      </c>
      <c r="H602">
        <f>(Table2[[#This Row],[1Y Return vs Nifty]]-AVERAGE(Table2[1Y Return vs Nifty]))/_xlfn.STDEV.P(Table2[1Y Return vs Nifty])</f>
        <v>-1.5052060640355489</v>
      </c>
      <c r="I602">
        <v>-0.84766853202510295</v>
      </c>
      <c r="J602">
        <f>(Table2[[#This Row],[1M Return vs Nifty]]-AVERAGE(Table2[1M Return vs Nifty]))/_xlfn.STDEV.P(Table2[1M Return vs Nifty])</f>
        <v>2.0863597043338938E-2</v>
      </c>
      <c r="K602">
        <v>3.8826795566007601</v>
      </c>
      <c r="L602">
        <f>(Table2[[#This Row],[6M Return vs Nifty]]-AVERAGE(Table2[6M Return vs Nifty]))/_xlfn.STDEV.P(Table2[6M Return vs Nifty])</f>
        <v>-0.19320028717992876</v>
      </c>
      <c r="M602">
        <v>10.874990971532799</v>
      </c>
      <c r="N602">
        <f>(Table2[[#This Row],[1W Return vs Nifty]]-AVERAGE(Table2[1W Return vs Nifty]))/_xlfn.STDEV.P(Table2[1W Return vs Nifty])</f>
        <v>1.5951955943199116</v>
      </c>
      <c r="O602">
        <v>170.88</v>
      </c>
      <c r="P602">
        <v>170.882845519873</v>
      </c>
      <c r="Q602">
        <v>192.23591526032999</v>
      </c>
      <c r="R602">
        <v>88.221485976535405</v>
      </c>
      <c r="S602" s="1">
        <f>(Table2[[#This Row],[Close Price]]-Table2[[#This Row],[20D EMA]])/Table2[[#This Row],[20D EMA]]</f>
        <v>0.11873829588014977</v>
      </c>
      <c r="T602" s="1">
        <f>(Table2[[#This Row],[Close Price]]-Table2[[#This Row],[50D EMA]])/Table2[[#This Row],[50D EMA]]</f>
        <v>0.11871966678930139</v>
      </c>
      <c r="U602" s="1">
        <f>(Table2[[#This Row],[Close Price]]-Table2[[#This Row],[200D EMA]])/Table2[[#This Row],[200D EMA]]</f>
        <v>-5.5448289092416281E-3</v>
      </c>
      <c r="V602">
        <v>0.930644959864663</v>
      </c>
      <c r="W602">
        <v>182.42</v>
      </c>
      <c r="X602">
        <v>194.48</v>
      </c>
      <c r="Y602">
        <v>170</v>
      </c>
      <c r="Z602">
        <v>194.48</v>
      </c>
      <c r="AA602">
        <v>170</v>
      </c>
      <c r="AB602">
        <v>194.48</v>
      </c>
      <c r="AC602" s="1">
        <f>(Table2[[#This Row],[Close Price]]/Table2[[#This Row],[Day Low]])-1</f>
        <v>4.7966231772831991E-2</v>
      </c>
      <c r="AD602" s="1">
        <f>(Table2[[#This Row],[Day High]]/Table2[[#This Row],[Close Price]])-1</f>
        <v>1.7314432180781436E-2</v>
      </c>
      <c r="AE602" s="1">
        <f>(Table2[[#This Row],[Close Price]]/Table2[[#This Row],[Current Week Low]])-1</f>
        <v>0.12452941176470578</v>
      </c>
      <c r="AF602" s="1">
        <f>(Table2[[#This Row],[Current Week High]]/Table2[[#This Row],[Close Price]])-1</f>
        <v>1.7314432180781436E-2</v>
      </c>
      <c r="AG602" s="1">
        <f>(Table2[[#This Row],[Close Price]]/Table2[[#This Row],[Current Month Low]])-1</f>
        <v>0.12452941176470578</v>
      </c>
      <c r="AH602" s="1">
        <f>(Table2[[#This Row],[Current Month High]]/Table2[[#This Row],[Close Price]])-1</f>
        <v>1.7314432180781436E-2</v>
      </c>
      <c r="AI602">
        <v>62.0024062352879</v>
      </c>
      <c r="AJ602">
        <v>32.830739299610798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0.19</v>
      </c>
      <c r="AM602" t="s">
        <v>3219</v>
      </c>
      <c r="AN602">
        <v>21.41</v>
      </c>
      <c r="AO602" t="s">
        <v>3219</v>
      </c>
      <c r="AQ602">
        <f>(Table2[[#This Row],[Sharpe Ratio]]-AVERAGE(Table2[Sharpe Ratio]))/_xlfn.STDEV.P(Table2[Sharpe Ratio])</f>
        <v>-0.68593129895665506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729</v>
      </c>
      <c r="AT602">
        <f>_xlfn.RANK.AVG(Table2[[#This Row],[6M Return vs Nifty Z-Score]],Table2[6M Return vs Nifty Z-Score])</f>
        <v>359</v>
      </c>
      <c r="AU602">
        <f>_xlfn.RANK.AVG(Table2[[#This Row],[Sharpe Ratio Z-Score]],Table2[Sharpe Ratio Z-Score])</f>
        <v>539.5</v>
      </c>
      <c r="AV602">
        <f>(Table2[[#This Row],[Rank 1Y]]+Table2[[#This Row],[Rank 6M]]+Table2[[#This Row],[Rank Sharpe]])/3</f>
        <v>542.5</v>
      </c>
    </row>
    <row r="603" spans="1:48" x14ac:dyDescent="0.3">
      <c r="A603" t="s">
        <v>954</v>
      </c>
      <c r="B603" t="s">
        <v>955</v>
      </c>
      <c r="C603" t="s">
        <v>3173</v>
      </c>
      <c r="D603" t="s">
        <v>575</v>
      </c>
      <c r="E603">
        <v>16138.130076470001</v>
      </c>
      <c r="F603">
        <v>322.89999999999998</v>
      </c>
      <c r="G603">
        <v>-10.916356348951</v>
      </c>
      <c r="H603">
        <f>(Table2[[#This Row],[1Y Return vs Nifty]]-AVERAGE(Table2[1Y Return vs Nifty]))/_xlfn.STDEV.P(Table2[1Y Return vs Nifty])</f>
        <v>-0.58623250915381586</v>
      </c>
      <c r="I603">
        <v>-10.945443072781799</v>
      </c>
      <c r="J603">
        <f>(Table2[[#This Row],[1M Return vs Nifty]]-AVERAGE(Table2[1M Return vs Nifty]))/_xlfn.STDEV.P(Table2[1M Return vs Nifty])</f>
        <v>-1.0671593703289963</v>
      </c>
      <c r="K603">
        <v>-4.4198721797159504</v>
      </c>
      <c r="L603">
        <f>(Table2[[#This Row],[6M Return vs Nifty]]-AVERAGE(Table2[6M Return vs Nifty]))/_xlfn.STDEV.P(Table2[6M Return vs Nifty])</f>
        <v>-0.43897208304184709</v>
      </c>
      <c r="M603">
        <v>2.7724861070620599</v>
      </c>
      <c r="N603">
        <f>(Table2[[#This Row],[1W Return vs Nifty]]-AVERAGE(Table2[1W Return vs Nifty]))/_xlfn.STDEV.P(Table2[1W Return vs Nifty])</f>
        <v>-3.9041715504625735E-2</v>
      </c>
      <c r="O603">
        <v>324.98</v>
      </c>
      <c r="P603">
        <v>334.02742103670602</v>
      </c>
      <c r="Q603">
        <v>328.96884343181199</v>
      </c>
      <c r="R603">
        <v>53.4315586590346</v>
      </c>
      <c r="S603" s="1">
        <f>(Table2[[#This Row],[Close Price]]-Table2[[#This Row],[20D EMA]])/Table2[[#This Row],[20D EMA]]</f>
        <v>-6.4003938703921497E-3</v>
      </c>
      <c r="T603" s="1">
        <f>(Table2[[#This Row],[Close Price]]-Table2[[#This Row],[50D EMA]])/Table2[[#This Row],[50D EMA]]</f>
        <v>-3.3312896893824939E-2</v>
      </c>
      <c r="U603" s="1">
        <f>(Table2[[#This Row],[Close Price]]-Table2[[#This Row],[200D EMA]])/Table2[[#This Row],[200D EMA]]</f>
        <v>-1.8448079667672087E-2</v>
      </c>
      <c r="V603">
        <v>0.813049913812671</v>
      </c>
      <c r="W603">
        <v>320.39999999999998</v>
      </c>
      <c r="X603">
        <v>325.60000000000002</v>
      </c>
      <c r="Y603">
        <v>314.3</v>
      </c>
      <c r="Z603">
        <v>327.7</v>
      </c>
      <c r="AA603">
        <v>314.3</v>
      </c>
      <c r="AB603">
        <v>327.7</v>
      </c>
      <c r="AC603" s="1">
        <f>(Table2[[#This Row],[Close Price]]/Table2[[#This Row],[Day Low]])-1</f>
        <v>7.8027465667915852E-3</v>
      </c>
      <c r="AD603" s="1">
        <f>(Table2[[#This Row],[Day High]]/Table2[[#This Row],[Close Price]])-1</f>
        <v>8.3617218953238037E-3</v>
      </c>
      <c r="AE603" s="1">
        <f>(Table2[[#This Row],[Close Price]]/Table2[[#This Row],[Current Week Low]])-1</f>
        <v>2.736239261851714E-2</v>
      </c>
      <c r="AF603" s="1">
        <f>(Table2[[#This Row],[Current Week High]]/Table2[[#This Row],[Close Price]])-1</f>
        <v>1.4865283369464244E-2</v>
      </c>
      <c r="AG603" s="1">
        <f>(Table2[[#This Row],[Close Price]]/Table2[[#This Row],[Current Month Low]])-1</f>
        <v>2.736239261851714E-2</v>
      </c>
      <c r="AH603" s="1">
        <f>(Table2[[#This Row],[Current Month High]]/Table2[[#This Row],[Close Price]])-1</f>
        <v>1.4865283369464244E-2</v>
      </c>
      <c r="AI603">
        <v>24.388355528027201</v>
      </c>
      <c r="AJ603">
        <v>12.8034934497816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-0.06</v>
      </c>
      <c r="AM603" t="s">
        <v>3218</v>
      </c>
      <c r="AN603">
        <v>1.93</v>
      </c>
      <c r="AO603" t="s">
        <v>3219</v>
      </c>
      <c r="AP603">
        <v>-3.4766268644641003E-2</v>
      </c>
      <c r="AQ603">
        <f>(Table2[[#This Row],[Sharpe Ratio]]-AVERAGE(Table2[Sharpe Ratio]))/_xlfn.STDEV.P(Table2[Sharpe Ratio])</f>
        <v>-1.0894702837989254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522</v>
      </c>
      <c r="AT603">
        <f>_xlfn.RANK.AVG(Table2[[#This Row],[6M Return vs Nifty Z-Score]],Table2[6M Return vs Nifty Z-Score])</f>
        <v>471</v>
      </c>
      <c r="AU603">
        <f>_xlfn.RANK.AVG(Table2[[#This Row],[Sharpe Ratio Z-Score]],Table2[Sharpe Ratio Z-Score])</f>
        <v>635</v>
      </c>
      <c r="AV603">
        <f>(Table2[[#This Row],[Rank 1Y]]+Table2[[#This Row],[Rank 6M]]+Table2[[#This Row],[Rank Sharpe]])/3</f>
        <v>542.66666666666663</v>
      </c>
    </row>
    <row r="604" spans="1:48" x14ac:dyDescent="0.3">
      <c r="A604" t="s">
        <v>1089</v>
      </c>
      <c r="B604" t="s">
        <v>1090</v>
      </c>
      <c r="C604" t="s">
        <v>3173</v>
      </c>
      <c r="D604" t="s">
        <v>575</v>
      </c>
      <c r="E604">
        <v>12162.737147275</v>
      </c>
      <c r="F604">
        <v>166.79</v>
      </c>
      <c r="G604">
        <v>-25.133609659602499</v>
      </c>
      <c r="H604">
        <f>(Table2[[#This Row],[1Y Return vs Nifty]]-AVERAGE(Table2[1Y Return vs Nifty]))/_xlfn.STDEV.P(Table2[1Y Return vs Nifty])</f>
        <v>-0.86381294424805133</v>
      </c>
      <c r="I604">
        <v>13.428268436690701</v>
      </c>
      <c r="J604">
        <f>(Table2[[#This Row],[1M Return vs Nifty]]-AVERAGE(Table2[1M Return vs Nifty]))/_xlfn.STDEV.P(Table2[1M Return vs Nifty])</f>
        <v>1.5590785017265476</v>
      </c>
      <c r="K604">
        <v>2.90849596997968</v>
      </c>
      <c r="L604">
        <f>(Table2[[#This Row],[6M Return vs Nifty]]-AVERAGE(Table2[6M Return vs Nifty]))/_xlfn.STDEV.P(Table2[6M Return vs Nifty])</f>
        <v>-0.22203802974234793</v>
      </c>
      <c r="M604">
        <v>2.6684747077314399</v>
      </c>
      <c r="N604">
        <f>(Table2[[#This Row],[1W Return vs Nifty]]-AVERAGE(Table2[1W Return vs Nifty]))/_xlfn.STDEV.P(Table2[1W Return vs Nifty])</f>
        <v>-6.0020327955512702E-2</v>
      </c>
      <c r="O604">
        <v>156.94999999999999</v>
      </c>
      <c r="P604">
        <v>154.17890758315099</v>
      </c>
      <c r="Q604">
        <v>159.54639176045799</v>
      </c>
      <c r="R604">
        <v>70.100210910228597</v>
      </c>
      <c r="S604" s="1">
        <f>(Table2[[#This Row],[Close Price]]-Table2[[#This Row],[20D EMA]])/Table2[[#This Row],[20D EMA]]</f>
        <v>6.2695125836253612E-2</v>
      </c>
      <c r="T604" s="1">
        <f>(Table2[[#This Row],[Close Price]]-Table2[[#This Row],[50D EMA]])/Table2[[#This Row],[50D EMA]]</f>
        <v>8.1795185959841199E-2</v>
      </c>
      <c r="U604" s="1">
        <f>(Table2[[#This Row],[Close Price]]-Table2[[#This Row],[200D EMA]])/Table2[[#This Row],[200D EMA]]</f>
        <v>4.5401266425489015E-2</v>
      </c>
      <c r="V604">
        <v>1.44511907048823</v>
      </c>
      <c r="W604">
        <v>165.5</v>
      </c>
      <c r="X604">
        <v>169.8</v>
      </c>
      <c r="Y604">
        <v>163.26</v>
      </c>
      <c r="Z604">
        <v>170.25</v>
      </c>
      <c r="AA604">
        <v>163.26</v>
      </c>
      <c r="AB604">
        <v>170.25</v>
      </c>
      <c r="AC604" s="1">
        <f>(Table2[[#This Row],[Close Price]]/Table2[[#This Row],[Day Low]])-1</f>
        <v>7.7945619335346716E-3</v>
      </c>
      <c r="AD604" s="1">
        <f>(Table2[[#This Row],[Day High]]/Table2[[#This Row],[Close Price]])-1</f>
        <v>1.8046645482343138E-2</v>
      </c>
      <c r="AE604" s="1">
        <f>(Table2[[#This Row],[Close Price]]/Table2[[#This Row],[Current Week Low]])-1</f>
        <v>2.1621952713463122E-2</v>
      </c>
      <c r="AF604" s="1">
        <f>(Table2[[#This Row],[Current Week High]]/Table2[[#This Row],[Close Price]])-1</f>
        <v>2.0744648959769796E-2</v>
      </c>
      <c r="AG604" s="1">
        <f>(Table2[[#This Row],[Close Price]]/Table2[[#This Row],[Current Month Low]])-1</f>
        <v>2.1621952713463122E-2</v>
      </c>
      <c r="AH604" s="1">
        <f>(Table2[[#This Row],[Current Month High]]/Table2[[#This Row],[Close Price]])-1</f>
        <v>2.0744648959769796E-2</v>
      </c>
      <c r="AI604">
        <v>25.4855676462339</v>
      </c>
      <c r="AJ604">
        <v>27.6226184099778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-0.03</v>
      </c>
      <c r="AM604" t="s">
        <v>3218</v>
      </c>
      <c r="AN604">
        <v>23.67</v>
      </c>
      <c r="AO604" t="s">
        <v>3219</v>
      </c>
      <c r="AP604">
        <v>-3.6693775401344997E-2</v>
      </c>
      <c r="AQ604">
        <f>(Table2[[#This Row],[Sharpe Ratio]]-AVERAGE(Table2[Sharpe Ratio]))/_xlfn.STDEV.P(Table2[Sharpe Ratio])</f>
        <v>-1.1118432375325396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619</v>
      </c>
      <c r="AT604">
        <f>_xlfn.RANK.AVG(Table2[[#This Row],[6M Return vs Nifty Z-Score]],Table2[6M Return vs Nifty Z-Score])</f>
        <v>369</v>
      </c>
      <c r="AU604">
        <f>_xlfn.RANK.AVG(Table2[[#This Row],[Sharpe Ratio Z-Score]],Table2[Sharpe Ratio Z-Score])</f>
        <v>640</v>
      </c>
      <c r="AV604">
        <f>(Table2[[#This Row],[Rank 1Y]]+Table2[[#This Row],[Rank 6M]]+Table2[[#This Row],[Rank Sharpe]])/3</f>
        <v>542.66666666666663</v>
      </c>
    </row>
    <row r="605" spans="1:48" x14ac:dyDescent="0.3">
      <c r="A605" t="s">
        <v>1326</v>
      </c>
      <c r="B605" t="s">
        <v>1327</v>
      </c>
      <c r="C605" t="s">
        <v>3177</v>
      </c>
      <c r="D605" t="s">
        <v>51</v>
      </c>
      <c r="E605">
        <v>8875.4405646699997</v>
      </c>
      <c r="F605">
        <v>5346.85</v>
      </c>
      <c r="G605">
        <v>-15.9897726071821</v>
      </c>
      <c r="H605">
        <f>(Table2[[#This Row],[1Y Return vs Nifty]]-AVERAGE(Table2[1Y Return vs Nifty]))/_xlfn.STDEV.P(Table2[1Y Return vs Nifty])</f>
        <v>-0.68528688074040645</v>
      </c>
      <c r="I605">
        <v>-3.4070038769947701</v>
      </c>
      <c r="J605">
        <f>(Table2[[#This Row],[1M Return vs Nifty]]-AVERAGE(Table2[1M Return vs Nifty]))/_xlfn.STDEV.P(Table2[1M Return vs Nifty])</f>
        <v>-0.25490168423676046</v>
      </c>
      <c r="K605">
        <v>-0.31819496222326799</v>
      </c>
      <c r="L605">
        <f>(Table2[[#This Row],[6M Return vs Nifty]]-AVERAGE(Table2[6M Return vs Nifty]))/_xlfn.STDEV.P(Table2[6M Return vs Nifty])</f>
        <v>-0.31755440233296311</v>
      </c>
      <c r="M605">
        <v>1.2430627790497899</v>
      </c>
      <c r="N605">
        <f>(Table2[[#This Row],[1W Return vs Nifty]]-AVERAGE(Table2[1W Return vs Nifty]))/_xlfn.STDEV.P(Table2[1W Return vs Nifty])</f>
        <v>-0.3475192427584064</v>
      </c>
      <c r="O605">
        <v>5241.66</v>
      </c>
      <c r="P605">
        <v>5243.7222958394304</v>
      </c>
      <c r="Q605">
        <v>5140.3367380992304</v>
      </c>
      <c r="R605">
        <v>62.863800607609797</v>
      </c>
      <c r="S605" s="1">
        <f>(Table2[[#This Row],[Close Price]]-Table2[[#This Row],[20D EMA]])/Table2[[#This Row],[20D EMA]]</f>
        <v>2.0068070038880909E-2</v>
      </c>
      <c r="T605" s="1">
        <f>(Table2[[#This Row],[Close Price]]-Table2[[#This Row],[50D EMA]])/Table2[[#This Row],[50D EMA]]</f>
        <v>1.9666888965953703E-2</v>
      </c>
      <c r="U605" s="1">
        <f>(Table2[[#This Row],[Close Price]]-Table2[[#This Row],[200D EMA]])/Table2[[#This Row],[200D EMA]]</f>
        <v>4.0175045414852235E-2</v>
      </c>
      <c r="V605">
        <v>1.6937302834886401</v>
      </c>
      <c r="W605">
        <v>5212.3500000000004</v>
      </c>
      <c r="X605">
        <v>5369.95</v>
      </c>
      <c r="Y605">
        <v>5151</v>
      </c>
      <c r="Z605">
        <v>5369.95</v>
      </c>
      <c r="AA605">
        <v>5151</v>
      </c>
      <c r="AB605">
        <v>5369.95</v>
      </c>
      <c r="AC605" s="1">
        <f>(Table2[[#This Row],[Close Price]]/Table2[[#This Row],[Day Low]])-1</f>
        <v>2.5804099878173892E-2</v>
      </c>
      <c r="AD605" s="1">
        <f>(Table2[[#This Row],[Day High]]/Table2[[#This Row],[Close Price]])-1</f>
        <v>4.3203007378174174E-3</v>
      </c>
      <c r="AE605" s="1">
        <f>(Table2[[#This Row],[Close Price]]/Table2[[#This Row],[Current Week Low]])-1</f>
        <v>3.8021743350805659E-2</v>
      </c>
      <c r="AF605" s="1">
        <f>(Table2[[#This Row],[Current Week High]]/Table2[[#This Row],[Close Price]])-1</f>
        <v>4.3203007378174174E-3</v>
      </c>
      <c r="AG605" s="1">
        <f>(Table2[[#This Row],[Close Price]]/Table2[[#This Row],[Current Month Low]])-1</f>
        <v>3.8021743350805659E-2</v>
      </c>
      <c r="AH605" s="1">
        <f>(Table2[[#This Row],[Current Month High]]/Table2[[#This Row],[Close Price]])-1</f>
        <v>4.3203007378174174E-3</v>
      </c>
      <c r="AI605">
        <v>9.0978800602223604</v>
      </c>
      <c r="AJ605">
        <v>15.319580291380399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7.0000000000000007E-2</v>
      </c>
      <c r="AM605" t="s">
        <v>3219</v>
      </c>
      <c r="AN605">
        <v>3.86</v>
      </c>
      <c r="AO605" t="s">
        <v>3219</v>
      </c>
      <c r="AP605">
        <v>-4.8866358000860997E-2</v>
      </c>
      <c r="AQ605">
        <f>(Table2[[#This Row],[Sharpe Ratio]]-AVERAGE(Table2[Sharpe Ratio]))/_xlfn.STDEV.P(Table2[Sharpe Ratio])</f>
        <v>-1.2531328212760784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562</v>
      </c>
      <c r="AT605">
        <f>_xlfn.RANK.AVG(Table2[[#This Row],[6M Return vs Nifty Z-Score]],Table2[6M Return vs Nifty Z-Score])</f>
        <v>404</v>
      </c>
      <c r="AU605">
        <f>_xlfn.RANK.AVG(Table2[[#This Row],[Sharpe Ratio Z-Score]],Table2[Sharpe Ratio Z-Score])</f>
        <v>665</v>
      </c>
      <c r="AV605">
        <f>(Table2[[#This Row],[Rank 1Y]]+Table2[[#This Row],[Rank 6M]]+Table2[[#This Row],[Rank Sharpe]])/3</f>
        <v>543.66666666666663</v>
      </c>
    </row>
    <row r="606" spans="1:48" x14ac:dyDescent="0.3">
      <c r="A606" t="s">
        <v>1306</v>
      </c>
      <c r="B606" t="s">
        <v>1307</v>
      </c>
      <c r="C606" t="s">
        <v>3182</v>
      </c>
      <c r="D606" t="s">
        <v>460</v>
      </c>
      <c r="E606">
        <v>9105.4520735850001</v>
      </c>
      <c r="F606">
        <v>298.14999999999998</v>
      </c>
      <c r="G606">
        <v>-13.129775114093899</v>
      </c>
      <c r="H606">
        <f>(Table2[[#This Row],[1Y Return vs Nifty]]-AVERAGE(Table2[1Y Return vs Nifty]))/_xlfn.STDEV.P(Table2[1Y Return vs Nifty])</f>
        <v>-0.62944773015672262</v>
      </c>
      <c r="I606">
        <v>-5.2216135696119803</v>
      </c>
      <c r="J606">
        <f>(Table2[[#This Row],[1M Return vs Nifty]]-AVERAGE(Table2[1M Return vs Nifty]))/_xlfn.STDEV.P(Table2[1M Return vs Nifty])</f>
        <v>-0.45042367914911935</v>
      </c>
      <c r="K606">
        <v>-1.78419552364776</v>
      </c>
      <c r="L606">
        <f>(Table2[[#This Row],[6M Return vs Nifty]]-AVERAGE(Table2[6M Return vs Nifty]))/_xlfn.STDEV.P(Table2[6M Return vs Nifty])</f>
        <v>-0.36095089080527942</v>
      </c>
      <c r="M606">
        <v>9.3179049599014299</v>
      </c>
      <c r="N606">
        <f>(Table2[[#This Row],[1W Return vs Nifty]]-AVERAGE(Table2[1W Return vs Nifty]))/_xlfn.STDEV.P(Table2[1W Return vs Nifty])</f>
        <v>1.2811386332470367</v>
      </c>
      <c r="O606">
        <v>285.52</v>
      </c>
      <c r="P606">
        <v>292.64926055597101</v>
      </c>
      <c r="Q606">
        <v>290.586630308211</v>
      </c>
      <c r="R606">
        <v>68.927919991486803</v>
      </c>
      <c r="S606" s="1">
        <f>(Table2[[#This Row],[Close Price]]-Table2[[#This Row],[20D EMA]])/Table2[[#This Row],[20D EMA]]</f>
        <v>4.4235079854300911E-2</v>
      </c>
      <c r="T606" s="1">
        <f>(Table2[[#This Row],[Close Price]]-Table2[[#This Row],[50D EMA]])/Table2[[#This Row],[50D EMA]]</f>
        <v>1.8796355178136236E-2</v>
      </c>
      <c r="U606" s="1">
        <f>(Table2[[#This Row],[Close Price]]-Table2[[#This Row],[200D EMA]])/Table2[[#This Row],[200D EMA]]</f>
        <v>2.6027934195619676E-2</v>
      </c>
      <c r="V606">
        <v>0.36633504642868298</v>
      </c>
      <c r="W606">
        <v>293.7</v>
      </c>
      <c r="X606">
        <v>301</v>
      </c>
      <c r="Y606">
        <v>282</v>
      </c>
      <c r="Z606">
        <v>301</v>
      </c>
      <c r="AA606">
        <v>282</v>
      </c>
      <c r="AB606">
        <v>301</v>
      </c>
      <c r="AC606" s="1">
        <f>(Table2[[#This Row],[Close Price]]/Table2[[#This Row],[Day Low]])-1</f>
        <v>1.5151515151515138E-2</v>
      </c>
      <c r="AD606" s="1">
        <f>(Table2[[#This Row],[Day High]]/Table2[[#This Row],[Close Price]])-1</f>
        <v>9.5589468388395105E-3</v>
      </c>
      <c r="AE606" s="1">
        <f>(Table2[[#This Row],[Close Price]]/Table2[[#This Row],[Current Week Low]])-1</f>
        <v>5.7269503546099276E-2</v>
      </c>
      <c r="AF606" s="1">
        <f>(Table2[[#This Row],[Current Week High]]/Table2[[#This Row],[Close Price]])-1</f>
        <v>9.5589468388395105E-3</v>
      </c>
      <c r="AG606" s="1">
        <f>(Table2[[#This Row],[Close Price]]/Table2[[#This Row],[Current Month Low]])-1</f>
        <v>5.7269503546099276E-2</v>
      </c>
      <c r="AH606" s="1">
        <f>(Table2[[#This Row],[Current Month High]]/Table2[[#This Row],[Close Price]])-1</f>
        <v>9.5589468388395105E-3</v>
      </c>
      <c r="AI606">
        <v>24.735871205768898</v>
      </c>
      <c r="AJ606">
        <v>39.976525821596198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0</v>
      </c>
      <c r="AM606" t="s">
        <v>3220</v>
      </c>
      <c r="AN606">
        <v>8.58</v>
      </c>
      <c r="AO606" t="s">
        <v>3219</v>
      </c>
      <c r="AP606">
        <v>-5.3547654793502E-2</v>
      </c>
      <c r="AQ606">
        <f>(Table2[[#This Row],[Sharpe Ratio]]-AVERAGE(Table2[Sharpe Ratio]))/_xlfn.STDEV.P(Table2[Sharpe Ratio])</f>
        <v>-1.3074695628676705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538</v>
      </c>
      <c r="AT606">
        <f>_xlfn.RANK.AVG(Table2[[#This Row],[6M Return vs Nifty Z-Score]],Table2[6M Return vs Nifty Z-Score])</f>
        <v>428</v>
      </c>
      <c r="AU606">
        <f>_xlfn.RANK.AVG(Table2[[#This Row],[Sharpe Ratio Z-Score]],Table2[Sharpe Ratio Z-Score])</f>
        <v>670</v>
      </c>
      <c r="AV606">
        <f>(Table2[[#This Row],[Rank 1Y]]+Table2[[#This Row],[Rank 6M]]+Table2[[#This Row],[Rank Sharpe]])/3</f>
        <v>545.33333333333337</v>
      </c>
    </row>
    <row r="607" spans="1:48" x14ac:dyDescent="0.3">
      <c r="A607" t="s">
        <v>175</v>
      </c>
      <c r="B607" t="s">
        <v>176</v>
      </c>
      <c r="C607" t="s">
        <v>3173</v>
      </c>
      <c r="D607" t="s">
        <v>37</v>
      </c>
      <c r="E607">
        <v>145557.06163883899</v>
      </c>
      <c r="F607">
        <v>1452.6</v>
      </c>
      <c r="G607">
        <v>-20.473050228203299</v>
      </c>
      <c r="H607">
        <f>(Table2[[#This Row],[1Y Return vs Nifty]]-AVERAGE(Table2[1Y Return vs Nifty]))/_xlfn.STDEV.P(Table2[1Y Return vs Nifty])</f>
        <v>-0.77281927011965179</v>
      </c>
      <c r="I607">
        <v>-14.1662275920726</v>
      </c>
      <c r="J607">
        <f>(Table2[[#This Row],[1M Return vs Nifty]]-AVERAGE(Table2[1M Return vs Nifty]))/_xlfn.STDEV.P(Table2[1M Return vs Nifty])</f>
        <v>-1.4141949984074045</v>
      </c>
      <c r="K607">
        <v>-3.3065483111297702</v>
      </c>
      <c r="L607">
        <f>(Table2[[#This Row],[6M Return vs Nifty]]-AVERAGE(Table2[6M Return vs Nifty]))/_xlfn.STDEV.P(Table2[6M Return vs Nifty])</f>
        <v>-0.40601551556133508</v>
      </c>
      <c r="M607">
        <v>-5.73432829390189</v>
      </c>
      <c r="N607">
        <f>(Table2[[#This Row],[1W Return vs Nifty]]-AVERAGE(Table2[1W Return vs Nifty]))/_xlfn.STDEV.P(Table2[1W Return vs Nifty])</f>
        <v>-1.7548263665905532</v>
      </c>
      <c r="O607">
        <v>1514.13</v>
      </c>
      <c r="P607">
        <v>1603.9686601763001</v>
      </c>
      <c r="Q607">
        <v>1587.8760137440599</v>
      </c>
      <c r="R607">
        <v>35.997243374743498</v>
      </c>
      <c r="S607" s="1">
        <f>(Table2[[#This Row],[Close Price]]-Table2[[#This Row],[20D EMA]])/Table2[[#This Row],[20D EMA]]</f>
        <v>-4.0637197598621118E-2</v>
      </c>
      <c r="T607" s="1">
        <f>(Table2[[#This Row],[Close Price]]-Table2[[#This Row],[50D EMA]])/Table2[[#This Row],[50D EMA]]</f>
        <v>-9.4371332766353747E-2</v>
      </c>
      <c r="U607" s="1">
        <f>(Table2[[#This Row],[Close Price]]-Table2[[#This Row],[200D EMA]])/Table2[[#This Row],[200D EMA]]</f>
        <v>-8.5193058257169663E-2</v>
      </c>
      <c r="V607">
        <v>1.8424324840508299</v>
      </c>
      <c r="W607">
        <v>1435.05</v>
      </c>
      <c r="X607">
        <v>1472.35</v>
      </c>
      <c r="Y607">
        <v>1411.15</v>
      </c>
      <c r="Z607">
        <v>1472.35</v>
      </c>
      <c r="AA607">
        <v>1411.15</v>
      </c>
      <c r="AB607">
        <v>1472.35</v>
      </c>
      <c r="AC607" s="1">
        <f>(Table2[[#This Row],[Close Price]]/Table2[[#This Row],[Day Low]])-1</f>
        <v>1.2229539040451431E-2</v>
      </c>
      <c r="AD607" s="1">
        <f>(Table2[[#This Row],[Day High]]/Table2[[#This Row],[Close Price]])-1</f>
        <v>1.3596310064711625E-2</v>
      </c>
      <c r="AE607" s="1">
        <f>(Table2[[#This Row],[Close Price]]/Table2[[#This Row],[Current Week Low]])-1</f>
        <v>2.9373206250221218E-2</v>
      </c>
      <c r="AF607" s="1">
        <f>(Table2[[#This Row],[Current Week High]]/Table2[[#This Row],[Close Price]])-1</f>
        <v>1.3596310064711625E-2</v>
      </c>
      <c r="AG607" s="1">
        <f>(Table2[[#This Row],[Close Price]]/Table2[[#This Row],[Current Month Low]])-1</f>
        <v>2.9373206250221218E-2</v>
      </c>
      <c r="AH607" s="1">
        <f>(Table2[[#This Row],[Current Month High]]/Table2[[#This Row],[Close Price]])-1</f>
        <v>1.3596310064711625E-2</v>
      </c>
      <c r="AI607">
        <v>33.278259672311698</v>
      </c>
      <c r="AJ607">
        <v>11.080523055746699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-0.23</v>
      </c>
      <c r="AM607" t="s">
        <v>3218</v>
      </c>
      <c r="AN607">
        <v>-7.02</v>
      </c>
      <c r="AO607" t="s">
        <v>3218</v>
      </c>
      <c r="AP607">
        <v>-1.5893352151394001E-2</v>
      </c>
      <c r="AQ607">
        <f>(Table2[[#This Row],[Sharpe Ratio]]-AVERAGE(Table2[Sharpe Ratio]))/_xlfn.STDEV.P(Table2[Sharpe Ratio])</f>
        <v>-0.87040859384469493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585</v>
      </c>
      <c r="AT607">
        <f>_xlfn.RANK.AVG(Table2[[#This Row],[6M Return vs Nifty Z-Score]],Table2[6M Return vs Nifty Z-Score])</f>
        <v>456</v>
      </c>
      <c r="AU607">
        <f>_xlfn.RANK.AVG(Table2[[#This Row],[Sharpe Ratio Z-Score]],Table2[Sharpe Ratio Z-Score])</f>
        <v>596</v>
      </c>
      <c r="AV607">
        <f>(Table2[[#This Row],[Rank 1Y]]+Table2[[#This Row],[Rank 6M]]+Table2[[#This Row],[Rank Sharpe]])/3</f>
        <v>545.66666666666663</v>
      </c>
    </row>
    <row r="608" spans="1:48" x14ac:dyDescent="0.3">
      <c r="A608" t="s">
        <v>137</v>
      </c>
      <c r="B608" t="s">
        <v>138</v>
      </c>
      <c r="C608" t="s">
        <v>3179</v>
      </c>
      <c r="D608" t="s">
        <v>139</v>
      </c>
      <c r="E608">
        <v>199722.73498862999</v>
      </c>
      <c r="F608">
        <v>1260.8499999999999</v>
      </c>
      <c r="G608">
        <v>-1.45252688957098</v>
      </c>
      <c r="H608">
        <f>(Table2[[#This Row],[1Y Return vs Nifty]]-AVERAGE(Table2[1Y Return vs Nifty]))/_xlfn.STDEV.P(Table2[1Y Return vs Nifty])</f>
        <v>-0.40145885128951997</v>
      </c>
      <c r="I608">
        <v>-21.1971689009521</v>
      </c>
      <c r="J608">
        <f>(Table2[[#This Row],[1M Return vs Nifty]]-AVERAGE(Table2[1M Return vs Nifty]))/_xlfn.STDEV.P(Table2[1M Return vs Nifty])</f>
        <v>-2.1717704023175961</v>
      </c>
      <c r="K608">
        <v>-35.201795161369503</v>
      </c>
      <c r="L608">
        <f>(Table2[[#This Row],[6M Return vs Nifty]]-AVERAGE(Table2[6M Return vs Nifty]))/_xlfn.STDEV.P(Table2[6M Return vs Nifty])</f>
        <v>-1.3501773042261094</v>
      </c>
      <c r="M608">
        <v>46.546861188857598</v>
      </c>
      <c r="N608">
        <f>(Table2[[#This Row],[1W Return vs Nifty]]-AVERAGE(Table2[1W Return vs Nifty]))/_xlfn.STDEV.P(Table2[1W Return vs Nifty])</f>
        <v>8.7900448656851893</v>
      </c>
      <c r="O608">
        <v>1323.22</v>
      </c>
      <c r="P608">
        <v>1517.0609291170499</v>
      </c>
      <c r="Q608">
        <v>1660.7320737486</v>
      </c>
      <c r="R608">
        <v>49.0217500851534</v>
      </c>
      <c r="S608" s="1">
        <f>(Table2[[#This Row],[Close Price]]-Table2[[#This Row],[20D EMA]])/Table2[[#This Row],[20D EMA]]</f>
        <v>-4.7135019120025483E-2</v>
      </c>
      <c r="T608" s="1">
        <f>(Table2[[#This Row],[Close Price]]-Table2[[#This Row],[50D EMA]])/Table2[[#This Row],[50D EMA]]</f>
        <v>-0.16888638036849862</v>
      </c>
      <c r="U608" s="1">
        <f>(Table2[[#This Row],[Close Price]]-Table2[[#This Row],[200D EMA]])/Table2[[#This Row],[200D EMA]]</f>
        <v>-0.24078662661460337</v>
      </c>
      <c r="V608">
        <v>4.0267875871159502</v>
      </c>
      <c r="W608">
        <v>1251.9000000000001</v>
      </c>
      <c r="X608">
        <v>1330.05</v>
      </c>
      <c r="Y608">
        <v>1251.9000000000001</v>
      </c>
      <c r="Z608">
        <v>1447.7</v>
      </c>
      <c r="AA608">
        <v>1251.9000000000001</v>
      </c>
      <c r="AB608">
        <v>1447.7</v>
      </c>
      <c r="AC608" s="1">
        <f>(Table2[[#This Row],[Close Price]]/Table2[[#This Row],[Day Low]])-1</f>
        <v>7.1491333173574478E-3</v>
      </c>
      <c r="AD608" s="1">
        <f>(Table2[[#This Row],[Day High]]/Table2[[#This Row],[Close Price]])-1</f>
        <v>5.4883610262917992E-2</v>
      </c>
      <c r="AE608" s="1">
        <f>(Table2[[#This Row],[Close Price]]/Table2[[#This Row],[Current Week Low]])-1</f>
        <v>7.1491333173574478E-3</v>
      </c>
      <c r="AF608" s="1">
        <f>(Table2[[#This Row],[Current Week High]]/Table2[[#This Row],[Close Price]])-1</f>
        <v>0.14819367886743073</v>
      </c>
      <c r="AG608" s="1">
        <f>(Table2[[#This Row],[Close Price]]/Table2[[#This Row],[Current Month Low]])-1</f>
        <v>7.1491333173574478E-3</v>
      </c>
      <c r="AH608" s="1">
        <f>(Table2[[#This Row],[Current Month High]]/Table2[[#This Row],[Close Price]])-1</f>
        <v>0.14819367886743073</v>
      </c>
      <c r="AI608">
        <v>72.431296347701903</v>
      </c>
      <c r="AJ608">
        <v>44.883654122378601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-0.21</v>
      </c>
      <c r="AM608" t="s">
        <v>3218</v>
      </c>
      <c r="AN608">
        <v>-15.4</v>
      </c>
      <c r="AO608" t="s">
        <v>3218</v>
      </c>
      <c r="AP608">
        <v>1.7802396646545999E-2</v>
      </c>
      <c r="AQ608">
        <f>(Table2[[#This Row],[Sharpe Ratio]]-AVERAGE(Table2[Sharpe Ratio]))/_xlfn.STDEV.P(Table2[Sharpe Ratio])</f>
        <v>-0.47929534547149516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448</v>
      </c>
      <c r="AT608">
        <f>_xlfn.RANK.AVG(Table2[[#This Row],[6M Return vs Nifty Z-Score]],Table2[6M Return vs Nifty Z-Score])</f>
        <v>720</v>
      </c>
      <c r="AU608">
        <f>_xlfn.RANK.AVG(Table2[[#This Row],[Sharpe Ratio Z-Score]],Table2[Sharpe Ratio Z-Score])</f>
        <v>471</v>
      </c>
      <c r="AV608">
        <f>(Table2[[#This Row],[Rank 1Y]]+Table2[[#This Row],[Rank 6M]]+Table2[[#This Row],[Rank Sharpe]])/3</f>
        <v>546.33333333333337</v>
      </c>
    </row>
    <row r="609" spans="1:48" x14ac:dyDescent="0.3">
      <c r="A609" t="s">
        <v>929</v>
      </c>
      <c r="B609" t="s">
        <v>930</v>
      </c>
      <c r="C609" t="s">
        <v>3172</v>
      </c>
      <c r="D609" t="s">
        <v>21</v>
      </c>
      <c r="E609">
        <v>16699.769798249999</v>
      </c>
      <c r="F609">
        <v>603.75</v>
      </c>
      <c r="G609">
        <v>-23.581496975990401</v>
      </c>
      <c r="H609">
        <f>(Table2[[#This Row],[1Y Return vs Nifty]]-AVERAGE(Table2[1Y Return vs Nifty]))/_xlfn.STDEV.P(Table2[1Y Return vs Nifty])</f>
        <v>-0.83350919255857792</v>
      </c>
      <c r="I609">
        <v>6.5681305259044498</v>
      </c>
      <c r="J609">
        <f>(Table2[[#This Row],[1M Return vs Nifty]]-AVERAGE(Table2[1M Return vs Nifty]))/_xlfn.STDEV.P(Table2[1M Return vs Nifty])</f>
        <v>0.8199069569321058</v>
      </c>
      <c r="K609">
        <v>-10.9423049129608</v>
      </c>
      <c r="L609">
        <f>(Table2[[#This Row],[6M Return vs Nifty]]-AVERAGE(Table2[6M Return vs Nifty]))/_xlfn.STDEV.P(Table2[6M Return vs Nifty])</f>
        <v>-0.63204886920943382</v>
      </c>
      <c r="M609">
        <v>-0.19104841933713501</v>
      </c>
      <c r="N609">
        <f>(Table2[[#This Row],[1W Return vs Nifty]]-AVERAGE(Table2[1W Return vs Nifty]))/_xlfn.STDEV.P(Table2[1W Return vs Nifty])</f>
        <v>-0.63677275954653634</v>
      </c>
      <c r="O609">
        <v>581.47</v>
      </c>
      <c r="P609">
        <v>588.38670571911405</v>
      </c>
      <c r="Q609">
        <v>620.87486529257399</v>
      </c>
      <c r="R609">
        <v>69.298374611289503</v>
      </c>
      <c r="S609" s="1">
        <f>(Table2[[#This Row],[Close Price]]-Table2[[#This Row],[20D EMA]])/Table2[[#This Row],[20D EMA]]</f>
        <v>3.83166801382702E-2</v>
      </c>
      <c r="T609" s="1">
        <f>(Table2[[#This Row],[Close Price]]-Table2[[#This Row],[50D EMA]])/Table2[[#This Row],[50D EMA]]</f>
        <v>2.6110879344408797E-2</v>
      </c>
      <c r="U609" s="1">
        <f>(Table2[[#This Row],[Close Price]]-Table2[[#This Row],[200D EMA]])/Table2[[#This Row],[200D EMA]]</f>
        <v>-2.7581830494143551E-2</v>
      </c>
      <c r="V609">
        <v>0.69716395523463104</v>
      </c>
      <c r="W609">
        <v>599.1</v>
      </c>
      <c r="X609">
        <v>608.54999999999995</v>
      </c>
      <c r="Y609">
        <v>585.1</v>
      </c>
      <c r="Z609">
        <v>608.54999999999995</v>
      </c>
      <c r="AA609">
        <v>585.1</v>
      </c>
      <c r="AB609">
        <v>608.54999999999995</v>
      </c>
      <c r="AC609" s="1">
        <f>(Table2[[#This Row],[Close Price]]/Table2[[#This Row],[Day Low]])-1</f>
        <v>7.7616424636954839E-3</v>
      </c>
      <c r="AD609" s="1">
        <f>(Table2[[#This Row],[Day High]]/Table2[[#This Row],[Close Price]])-1</f>
        <v>7.9503105590061907E-3</v>
      </c>
      <c r="AE609" s="1">
        <f>(Table2[[#This Row],[Close Price]]/Table2[[#This Row],[Current Week Low]])-1</f>
        <v>3.187489318065273E-2</v>
      </c>
      <c r="AF609" s="1">
        <f>(Table2[[#This Row],[Current Week High]]/Table2[[#This Row],[Close Price]])-1</f>
        <v>7.9503105590061907E-3</v>
      </c>
      <c r="AG609" s="1">
        <f>(Table2[[#This Row],[Close Price]]/Table2[[#This Row],[Current Month Low]])-1</f>
        <v>3.187489318065273E-2</v>
      </c>
      <c r="AH609" s="1">
        <f>(Table2[[#This Row],[Current Month High]]/Table2[[#This Row],[Close Price]])-1</f>
        <v>7.9503105590061907E-3</v>
      </c>
      <c r="AI609">
        <v>42.749482401656302</v>
      </c>
      <c r="AJ609">
        <v>12.576915905276801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</v>
      </c>
      <c r="AM609" t="s">
        <v>3218</v>
      </c>
      <c r="AN609">
        <v>7.96</v>
      </c>
      <c r="AO609" t="s">
        <v>3219</v>
      </c>
      <c r="AP609">
        <v>1.2478683299667E-2</v>
      </c>
      <c r="AQ609">
        <f>(Table2[[#This Row],[Sharpe Ratio]]-AVERAGE(Table2[Sharpe Ratio]))/_xlfn.STDEV.P(Table2[Sharpe Ratio])</f>
        <v>-0.54108874359395787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608</v>
      </c>
      <c r="AT609">
        <f>_xlfn.RANK.AVG(Table2[[#This Row],[6M Return vs Nifty Z-Score]],Table2[6M Return vs Nifty Z-Score])</f>
        <v>557</v>
      </c>
      <c r="AU609">
        <f>_xlfn.RANK.AVG(Table2[[#This Row],[Sharpe Ratio Z-Score]],Table2[Sharpe Ratio Z-Score])</f>
        <v>482</v>
      </c>
      <c r="AV609">
        <f>(Table2[[#This Row],[Rank 1Y]]+Table2[[#This Row],[Rank 6M]]+Table2[[#This Row],[Rank Sharpe]])/3</f>
        <v>549</v>
      </c>
    </row>
    <row r="610" spans="1:48" x14ac:dyDescent="0.3">
      <c r="A610" t="s">
        <v>1128</v>
      </c>
      <c r="B610" t="s">
        <v>1129</v>
      </c>
      <c r="C610" t="s">
        <v>585</v>
      </c>
      <c r="D610" t="s">
        <v>585</v>
      </c>
      <c r="E610">
        <v>11484.601047513001</v>
      </c>
      <c r="F610">
        <v>23.13</v>
      </c>
      <c r="G610">
        <v>-9.2930334353055404</v>
      </c>
      <c r="H610">
        <f>(Table2[[#This Row],[1Y Return vs Nifty]]-AVERAGE(Table2[1Y Return vs Nifty]))/_xlfn.STDEV.P(Table2[1Y Return vs Nifty])</f>
        <v>-0.55453843500163358</v>
      </c>
      <c r="I610">
        <v>-4.4108230369160202</v>
      </c>
      <c r="J610">
        <f>(Table2[[#This Row],[1M Return vs Nifty]]-AVERAGE(Table2[1M Return vs Nifty]))/_xlfn.STDEV.P(Table2[1M Return vs Nifty])</f>
        <v>-0.36306198200083384</v>
      </c>
      <c r="K610">
        <v>-17.394482442843401</v>
      </c>
      <c r="L610">
        <f>(Table2[[#This Row],[6M Return vs Nifty]]-AVERAGE(Table2[6M Return vs Nifty]))/_xlfn.STDEV.P(Table2[6M Return vs Nifty])</f>
        <v>-0.82304596372951688</v>
      </c>
      <c r="M610">
        <v>3.08569640318956</v>
      </c>
      <c r="N610">
        <f>(Table2[[#This Row],[1W Return vs Nifty]]-AVERAGE(Table2[1W Return vs Nifty]))/_xlfn.STDEV.P(Table2[1W Return vs Nifty])</f>
        <v>2.4131335337619873E-2</v>
      </c>
      <c r="O610">
        <v>21.62</v>
      </c>
      <c r="P610">
        <v>22.696705743812799</v>
      </c>
      <c r="Q610">
        <v>24.555377933981699</v>
      </c>
      <c r="R610">
        <v>79.882067927130706</v>
      </c>
      <c r="S610" s="1">
        <f>(Table2[[#This Row],[Close Price]]-Table2[[#This Row],[20D EMA]])/Table2[[#This Row],[20D EMA]]</f>
        <v>6.984273820536531E-2</v>
      </c>
      <c r="T610" s="1">
        <f>(Table2[[#This Row],[Close Price]]-Table2[[#This Row],[50D EMA]])/Table2[[#This Row],[50D EMA]]</f>
        <v>1.9090623153772746E-2</v>
      </c>
      <c r="U610" s="1">
        <f>(Table2[[#This Row],[Close Price]]-Table2[[#This Row],[200D EMA]])/Table2[[#This Row],[200D EMA]]</f>
        <v>-5.8047485068806373E-2</v>
      </c>
      <c r="V610">
        <v>0.60827533034188996</v>
      </c>
      <c r="W610">
        <v>22.06</v>
      </c>
      <c r="X610">
        <v>23.8</v>
      </c>
      <c r="Y610">
        <v>21.09</v>
      </c>
      <c r="Z610">
        <v>23.8</v>
      </c>
      <c r="AA610">
        <v>21.09</v>
      </c>
      <c r="AB610">
        <v>23.8</v>
      </c>
      <c r="AC610" s="1">
        <f>(Table2[[#This Row],[Close Price]]/Table2[[#This Row],[Day Low]])-1</f>
        <v>4.8504079782411669E-2</v>
      </c>
      <c r="AD610" s="1">
        <f>(Table2[[#This Row],[Day High]]/Table2[[#This Row],[Close Price]])-1</f>
        <v>2.896670990056216E-2</v>
      </c>
      <c r="AE610" s="1">
        <f>(Table2[[#This Row],[Close Price]]/Table2[[#This Row],[Current Week Low]])-1</f>
        <v>9.6728307254623003E-2</v>
      </c>
      <c r="AF610" s="1">
        <f>(Table2[[#This Row],[Current Week High]]/Table2[[#This Row],[Close Price]])-1</f>
        <v>2.896670990056216E-2</v>
      </c>
      <c r="AG610" s="1">
        <f>(Table2[[#This Row],[Close Price]]/Table2[[#This Row],[Current Month Low]])-1</f>
        <v>9.6728307254623003E-2</v>
      </c>
      <c r="AH610" s="1">
        <f>(Table2[[#This Row],[Current Month High]]/Table2[[#This Row],[Close Price]])-1</f>
        <v>2.896670990056216E-2</v>
      </c>
      <c r="AI610">
        <v>68.828361435365295</v>
      </c>
      <c r="AJ610">
        <v>17.411167512690302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-0.05</v>
      </c>
      <c r="AM610" t="s">
        <v>3218</v>
      </c>
      <c r="AN610">
        <v>12.12</v>
      </c>
      <c r="AO610" t="s">
        <v>3219</v>
      </c>
      <c r="AP610">
        <v>2.5926315399099999E-4</v>
      </c>
      <c r="AQ610">
        <f>(Table2[[#This Row],[Sharpe Ratio]]-AVERAGE(Table2[Sharpe Ratio]))/_xlfn.STDEV.P(Table2[Sharpe Ratio])</f>
        <v>-0.68292198003785121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512</v>
      </c>
      <c r="AT610">
        <f>_xlfn.RANK.AVG(Table2[[#This Row],[6M Return vs Nifty Z-Score]],Table2[6M Return vs Nifty Z-Score])</f>
        <v>625</v>
      </c>
      <c r="AU610">
        <f>_xlfn.RANK.AVG(Table2[[#This Row],[Sharpe Ratio Z-Score]],Table2[Sharpe Ratio Z-Score])</f>
        <v>515</v>
      </c>
      <c r="AV610">
        <f>(Table2[[#This Row],[Rank 1Y]]+Table2[[#This Row],[Rank 6M]]+Table2[[#This Row],[Rank Sharpe]])/3</f>
        <v>550.66666666666663</v>
      </c>
    </row>
    <row r="611" spans="1:48" x14ac:dyDescent="0.3">
      <c r="A611" t="s">
        <v>152</v>
      </c>
      <c r="B611" t="s">
        <v>153</v>
      </c>
      <c r="C611" t="s">
        <v>3183</v>
      </c>
      <c r="D611" t="s">
        <v>111</v>
      </c>
      <c r="E611">
        <v>182072.307525485</v>
      </c>
      <c r="F611">
        <v>145.85</v>
      </c>
      <c r="G611">
        <v>-6.4130682884110897</v>
      </c>
      <c r="H611">
        <f>(Table2[[#This Row],[1Y Return vs Nifty]]-AVERAGE(Table2[1Y Return vs Nifty]))/_xlfn.STDEV.P(Table2[1Y Return vs Nifty])</f>
        <v>-0.49830943203857375</v>
      </c>
      <c r="I611">
        <v>-4.24155589337387</v>
      </c>
      <c r="J611">
        <f>(Table2[[#This Row],[1M Return vs Nifty]]-AVERAGE(Table2[1M Return vs Nifty]))/_xlfn.STDEV.P(Table2[1M Return vs Nifty])</f>
        <v>-0.34482365245088842</v>
      </c>
      <c r="K611">
        <v>-20.044231112364699</v>
      </c>
      <c r="L611">
        <f>(Table2[[#This Row],[6M Return vs Nifty]]-AVERAGE(Table2[6M Return vs Nifty]))/_xlfn.STDEV.P(Table2[6M Return vs Nifty])</f>
        <v>-0.90148371513097791</v>
      </c>
      <c r="M611">
        <v>0.942422840736999</v>
      </c>
      <c r="N611">
        <f>(Table2[[#This Row],[1W Return vs Nifty]]-AVERAGE(Table2[1W Return vs Nifty]))/_xlfn.STDEV.P(Table2[1W Return vs Nifty])</f>
        <v>-0.40815691126120746</v>
      </c>
      <c r="O611">
        <v>145.44999999999999</v>
      </c>
      <c r="P611">
        <v>149.198707570159</v>
      </c>
      <c r="Q611">
        <v>151.83784314886501</v>
      </c>
      <c r="R611">
        <v>55.842401690538999</v>
      </c>
      <c r="S611" s="1">
        <f>(Table2[[#This Row],[Close Price]]-Table2[[#This Row],[20D EMA]])/Table2[[#This Row],[20D EMA]]</f>
        <v>2.75008594018567E-3</v>
      </c>
      <c r="T611" s="1">
        <f>(Table2[[#This Row],[Close Price]]-Table2[[#This Row],[50D EMA]])/Table2[[#This Row],[50D EMA]]</f>
        <v>-2.2444615135719694E-2</v>
      </c>
      <c r="U611" s="1">
        <f>(Table2[[#This Row],[Close Price]]-Table2[[#This Row],[200D EMA]])/Table2[[#This Row],[200D EMA]]</f>
        <v>-3.9435775855920209E-2</v>
      </c>
      <c r="V611">
        <v>0.83732658891046297</v>
      </c>
      <c r="W611">
        <v>144</v>
      </c>
      <c r="X611">
        <v>147.05000000000001</v>
      </c>
      <c r="Y611">
        <v>143.13999999999999</v>
      </c>
      <c r="Z611">
        <v>148.19999999999999</v>
      </c>
      <c r="AA611">
        <v>143.13999999999999</v>
      </c>
      <c r="AB611">
        <v>148.19999999999999</v>
      </c>
      <c r="AC611" s="1">
        <f>(Table2[[#This Row],[Close Price]]/Table2[[#This Row],[Day Low]])-1</f>
        <v>1.2847222222222232E-2</v>
      </c>
      <c r="AD611" s="1">
        <f>(Table2[[#This Row],[Day High]]/Table2[[#This Row],[Close Price]])-1</f>
        <v>8.2276311278712821E-3</v>
      </c>
      <c r="AE611" s="1">
        <f>(Table2[[#This Row],[Close Price]]/Table2[[#This Row],[Current Week Low]])-1</f>
        <v>1.8932513623026503E-2</v>
      </c>
      <c r="AF611" s="1">
        <f>(Table2[[#This Row],[Current Week High]]/Table2[[#This Row],[Close Price]])-1</f>
        <v>1.6112444292080808E-2</v>
      </c>
      <c r="AG611" s="1">
        <f>(Table2[[#This Row],[Close Price]]/Table2[[#This Row],[Current Month Low]])-1</f>
        <v>1.8932513623026503E-2</v>
      </c>
      <c r="AH611" s="1">
        <f>(Table2[[#This Row],[Current Month High]]/Table2[[#This Row],[Close Price]])-1</f>
        <v>1.6112444292080808E-2</v>
      </c>
      <c r="AI611">
        <v>26.568392183750401</v>
      </c>
      <c r="AJ611">
        <v>14.0789988267501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-0.04</v>
      </c>
      <c r="AM611" t="s">
        <v>3218</v>
      </c>
      <c r="AN611">
        <v>5.7</v>
      </c>
      <c r="AO611" t="s">
        <v>3219</v>
      </c>
      <c r="AP611">
        <v>1.549251320634E-3</v>
      </c>
      <c r="AQ611">
        <f>(Table2[[#This Row],[Sharpe Ratio]]-AVERAGE(Table2[Sharpe Ratio]))/_xlfn.STDEV.P(Table2[Sharpe Ratio])</f>
        <v>-0.66794883119215542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488</v>
      </c>
      <c r="AT611">
        <f>_xlfn.RANK.AVG(Table2[[#This Row],[6M Return vs Nifty Z-Score]],Table2[6M Return vs Nifty Z-Score])</f>
        <v>655</v>
      </c>
      <c r="AU611">
        <f>_xlfn.RANK.AVG(Table2[[#This Row],[Sharpe Ratio Z-Score]],Table2[Sharpe Ratio Z-Score])</f>
        <v>510</v>
      </c>
      <c r="AV611">
        <f>(Table2[[#This Row],[Rank 1Y]]+Table2[[#This Row],[Rank 6M]]+Table2[[#This Row],[Rank Sharpe]])/3</f>
        <v>551</v>
      </c>
    </row>
    <row r="612" spans="1:48" x14ac:dyDescent="0.3">
      <c r="A612" t="s">
        <v>262</v>
      </c>
      <c r="B612" t="s">
        <v>263</v>
      </c>
      <c r="C612" t="s">
        <v>3180</v>
      </c>
      <c r="D612" t="s">
        <v>69</v>
      </c>
      <c r="E612">
        <v>98875.321011719905</v>
      </c>
      <c r="F612">
        <v>27403.9</v>
      </c>
      <c r="G612">
        <v>-20.2876058376375</v>
      </c>
      <c r="H612">
        <f>(Table2[[#This Row],[1Y Return vs Nifty]]-AVERAGE(Table2[1Y Return vs Nifty]))/_xlfn.STDEV.P(Table2[1Y Return vs Nifty])</f>
        <v>-0.76919861755798746</v>
      </c>
      <c r="I612">
        <v>4.9591102735636499</v>
      </c>
      <c r="J612">
        <f>(Table2[[#This Row],[1M Return vs Nifty]]-AVERAGE(Table2[1M Return vs Nifty]))/_xlfn.STDEV.P(Table2[1M Return vs Nifty])</f>
        <v>0.6465369750169786</v>
      </c>
      <c r="K612">
        <v>-1.6707473687344101</v>
      </c>
      <c r="L612">
        <f>(Table2[[#This Row],[6M Return vs Nifty]]-AVERAGE(Table2[6M Return vs Nifty]))/_xlfn.STDEV.P(Table2[6M Return vs Nifty])</f>
        <v>-0.35759260317807762</v>
      </c>
      <c r="M612">
        <v>7.8124809881456203</v>
      </c>
      <c r="N612">
        <f>(Table2[[#This Row],[1W Return vs Nifty]]-AVERAGE(Table2[1W Return vs Nifty]))/_xlfn.STDEV.P(Table2[1W Return vs Nifty])</f>
        <v>0.97750166382840875</v>
      </c>
      <c r="O612">
        <v>25509.33</v>
      </c>
      <c r="P612">
        <v>25284.1223550668</v>
      </c>
      <c r="Q612">
        <v>25683.683163658101</v>
      </c>
      <c r="R612">
        <v>84.394226337455507</v>
      </c>
      <c r="S612" s="1">
        <f>(Table2[[#This Row],[Close Price]]-Table2[[#This Row],[20D EMA]])/Table2[[#This Row],[20D EMA]]</f>
        <v>7.426968877661623E-2</v>
      </c>
      <c r="T612" s="1">
        <f>(Table2[[#This Row],[Close Price]]-Table2[[#This Row],[50D EMA]])/Table2[[#This Row],[50D EMA]]</f>
        <v>8.3838292473237042E-2</v>
      </c>
      <c r="U612" s="1">
        <f>(Table2[[#This Row],[Close Price]]-Table2[[#This Row],[200D EMA]])/Table2[[#This Row],[200D EMA]]</f>
        <v>6.6977030723380557E-2</v>
      </c>
      <c r="V612">
        <v>1.2495626120916301</v>
      </c>
      <c r="W612">
        <v>27000.25</v>
      </c>
      <c r="X612">
        <v>27521</v>
      </c>
      <c r="Y612">
        <v>26000</v>
      </c>
      <c r="Z612">
        <v>27521</v>
      </c>
      <c r="AA612">
        <v>26000</v>
      </c>
      <c r="AB612">
        <v>27521</v>
      </c>
      <c r="AC612" s="1">
        <f>(Table2[[#This Row],[Close Price]]/Table2[[#This Row],[Day Low]])-1</f>
        <v>1.4949861575355827E-2</v>
      </c>
      <c r="AD612" s="1">
        <f>(Table2[[#This Row],[Day High]]/Table2[[#This Row],[Close Price]])-1</f>
        <v>4.2731144107224228E-3</v>
      </c>
      <c r="AE612" s="1">
        <f>(Table2[[#This Row],[Close Price]]/Table2[[#This Row],[Current Week Low]])-1</f>
        <v>5.3996153846153971E-2</v>
      </c>
      <c r="AF612" s="1">
        <f>(Table2[[#This Row],[Current Week High]]/Table2[[#This Row],[Close Price]])-1</f>
        <v>4.2731144107224228E-3</v>
      </c>
      <c r="AG612" s="1">
        <f>(Table2[[#This Row],[Close Price]]/Table2[[#This Row],[Current Month Low]])-1</f>
        <v>5.3996153846153971E-2</v>
      </c>
      <c r="AH612" s="1">
        <f>(Table2[[#This Row],[Current Month High]]/Table2[[#This Row],[Close Price]])-1</f>
        <v>4.2731144107224228E-3</v>
      </c>
      <c r="AI612">
        <v>12.1656041658304</v>
      </c>
      <c r="AJ612">
        <v>16.612340425531901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0.11</v>
      </c>
      <c r="AM612" t="s">
        <v>3219</v>
      </c>
      <c r="AN612">
        <v>13.75</v>
      </c>
      <c r="AO612" t="s">
        <v>3219</v>
      </c>
      <c r="AP612">
        <v>-3.8039284610170997E-2</v>
      </c>
      <c r="AQ612">
        <f>(Table2[[#This Row],[Sharpe Ratio]]-AVERAGE(Table2[Sharpe Ratio]))/_xlfn.STDEV.P(Table2[Sharpe Ratio])</f>
        <v>-1.127460830141497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583</v>
      </c>
      <c r="AT612">
        <f>_xlfn.RANK.AVG(Table2[[#This Row],[6M Return vs Nifty Z-Score]],Table2[6M Return vs Nifty Z-Score])</f>
        <v>427</v>
      </c>
      <c r="AU612">
        <f>_xlfn.RANK.AVG(Table2[[#This Row],[Sharpe Ratio Z-Score]],Table2[Sharpe Ratio Z-Score])</f>
        <v>643</v>
      </c>
      <c r="AV612">
        <f>(Table2[[#This Row],[Rank 1Y]]+Table2[[#This Row],[Rank 6M]]+Table2[[#This Row],[Rank Sharpe]])/3</f>
        <v>551</v>
      </c>
    </row>
    <row r="613" spans="1:48" x14ac:dyDescent="0.3">
      <c r="A613" t="s">
        <v>595</v>
      </c>
      <c r="B613" t="s">
        <v>596</v>
      </c>
      <c r="C613" t="s">
        <v>3173</v>
      </c>
      <c r="D613" t="s">
        <v>37</v>
      </c>
      <c r="E613">
        <v>33658.752</v>
      </c>
      <c r="F613">
        <v>204.24</v>
      </c>
      <c r="G613">
        <v>-36.634489669399301</v>
      </c>
      <c r="H613">
        <f>(Table2[[#This Row],[1Y Return vs Nifty]]-AVERAGE(Table2[1Y Return vs Nifty]))/_xlfn.STDEV.P(Table2[1Y Return vs Nifty])</f>
        <v>-1.0883583755863426</v>
      </c>
      <c r="I613">
        <v>-1.90666501598205</v>
      </c>
      <c r="J613">
        <f>(Table2[[#This Row],[1M Return vs Nifty]]-AVERAGE(Table2[1M Return vs Nifty]))/_xlfn.STDEV.P(Table2[1M Return vs Nifty])</f>
        <v>-9.3241990505792849E-2</v>
      </c>
      <c r="K613">
        <v>-9.6826457081496002</v>
      </c>
      <c r="L613">
        <f>(Table2[[#This Row],[6M Return vs Nifty]]-AVERAGE(Table2[6M Return vs Nifty]))/_xlfn.STDEV.P(Table2[6M Return vs Nifty])</f>
        <v>-0.59476048910982493</v>
      </c>
      <c r="M613">
        <v>3.88162291541459</v>
      </c>
      <c r="N613">
        <f>(Table2[[#This Row],[1W Return vs Nifty]]-AVERAGE(Table2[1W Return vs Nifty]))/_xlfn.STDEV.P(Table2[1W Return vs Nifty])</f>
        <v>0.18466598775854434</v>
      </c>
      <c r="O613">
        <v>191.02</v>
      </c>
      <c r="P613">
        <v>203.27298794091001</v>
      </c>
      <c r="Q613">
        <v>220.277584233537</v>
      </c>
      <c r="R613">
        <v>78.756221694712707</v>
      </c>
      <c r="S613" s="1">
        <f>(Table2[[#This Row],[Close Price]]-Table2[[#This Row],[20D EMA]])/Table2[[#This Row],[20D EMA]]</f>
        <v>6.9207412836352206E-2</v>
      </c>
      <c r="T613" s="1">
        <f>(Table2[[#This Row],[Close Price]]-Table2[[#This Row],[50D EMA]])/Table2[[#This Row],[50D EMA]]</f>
        <v>4.757208859305492E-3</v>
      </c>
      <c r="U613" s="1">
        <f>(Table2[[#This Row],[Close Price]]-Table2[[#This Row],[200D EMA]])/Table2[[#This Row],[200D EMA]]</f>
        <v>-7.2806247123783766E-2</v>
      </c>
      <c r="V613">
        <v>1.2529620442796301</v>
      </c>
      <c r="W613">
        <v>197.5</v>
      </c>
      <c r="X613">
        <v>207.4</v>
      </c>
      <c r="Y613">
        <v>192.11</v>
      </c>
      <c r="Z613">
        <v>207.4</v>
      </c>
      <c r="AA613">
        <v>192.11</v>
      </c>
      <c r="AB613">
        <v>207.4</v>
      </c>
      <c r="AC613" s="1">
        <f>(Table2[[#This Row],[Close Price]]/Table2[[#This Row],[Day Low]])-1</f>
        <v>3.4126582278481088E-2</v>
      </c>
      <c r="AD613" s="1">
        <f>(Table2[[#This Row],[Day High]]/Table2[[#This Row],[Close Price]])-1</f>
        <v>1.5471993732863343E-2</v>
      </c>
      <c r="AE613" s="1">
        <f>(Table2[[#This Row],[Close Price]]/Table2[[#This Row],[Current Week Low]])-1</f>
        <v>6.3140908854302236E-2</v>
      </c>
      <c r="AF613" s="1">
        <f>(Table2[[#This Row],[Current Week High]]/Table2[[#This Row],[Close Price]])-1</f>
        <v>1.5471993732863343E-2</v>
      </c>
      <c r="AG613" s="1">
        <f>(Table2[[#This Row],[Close Price]]/Table2[[#This Row],[Current Month Low]])-1</f>
        <v>6.3140908854302236E-2</v>
      </c>
      <c r="AH613" s="1">
        <f>(Table2[[#This Row],[Current Month High]]/Table2[[#This Row],[Close Price]])-1</f>
        <v>1.5471993732863343E-2</v>
      </c>
      <c r="AI613">
        <v>58.979631805718697</v>
      </c>
      <c r="AJ613">
        <v>20.995260663507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-0.18</v>
      </c>
      <c r="AM613" t="s">
        <v>3218</v>
      </c>
      <c r="AN613">
        <v>16.010000000000002</v>
      </c>
      <c r="AO613" t="s">
        <v>3219</v>
      </c>
      <c r="AP613">
        <v>3.1187202741684E-2</v>
      </c>
      <c r="AQ613">
        <f>(Table2[[#This Row],[Sharpe Ratio]]-AVERAGE(Table2[Sharpe Ratio]))/_xlfn.STDEV.P(Table2[Sharpe Ratio])</f>
        <v>-0.32393524286309522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685</v>
      </c>
      <c r="AT613">
        <f>_xlfn.RANK.AVG(Table2[[#This Row],[6M Return vs Nifty Z-Score]],Table2[6M Return vs Nifty Z-Score])</f>
        <v>543</v>
      </c>
      <c r="AU613">
        <f>_xlfn.RANK.AVG(Table2[[#This Row],[Sharpe Ratio Z-Score]],Table2[Sharpe Ratio Z-Score])</f>
        <v>427</v>
      </c>
      <c r="AV613">
        <f>(Table2[[#This Row],[Rank 1Y]]+Table2[[#This Row],[Rank 6M]]+Table2[[#This Row],[Rank Sharpe]])/3</f>
        <v>551.66666666666663</v>
      </c>
    </row>
    <row r="614" spans="1:48" x14ac:dyDescent="0.3">
      <c r="A614" t="s">
        <v>856</v>
      </c>
      <c r="B614" t="s">
        <v>857</v>
      </c>
      <c r="C614" t="s">
        <v>3182</v>
      </c>
      <c r="D614" t="s">
        <v>43</v>
      </c>
      <c r="E614">
        <v>18262.774611119999</v>
      </c>
      <c r="F614">
        <v>826.8</v>
      </c>
      <c r="G614">
        <v>-14.970139754270299</v>
      </c>
      <c r="H614">
        <f>(Table2[[#This Row],[1Y Return vs Nifty]]-AVERAGE(Table2[1Y Return vs Nifty]))/_xlfn.STDEV.P(Table2[1Y Return vs Nifty])</f>
        <v>-0.66537936943964127</v>
      </c>
      <c r="I614">
        <v>-2.90685846897988</v>
      </c>
      <c r="J614">
        <f>(Table2[[#This Row],[1M Return vs Nifty]]-AVERAGE(Table2[1M Return vs Nifty]))/_xlfn.STDEV.P(Table2[1M Return vs Nifty])</f>
        <v>-0.20101162274354459</v>
      </c>
      <c r="K614">
        <v>-12.6362289165454</v>
      </c>
      <c r="L614">
        <f>(Table2[[#This Row],[6M Return vs Nifty]]-AVERAGE(Table2[6M Return vs Nifty]))/_xlfn.STDEV.P(Table2[6M Return vs Nifty])</f>
        <v>-0.68219233806534607</v>
      </c>
      <c r="M614">
        <v>5.9601084592011304</v>
      </c>
      <c r="N614">
        <f>(Table2[[#This Row],[1W Return vs Nifty]]-AVERAGE(Table2[1W Return vs Nifty]))/_xlfn.STDEV.P(Table2[1W Return vs Nifty])</f>
        <v>0.60388679421328795</v>
      </c>
      <c r="O614">
        <v>803.04</v>
      </c>
      <c r="P614">
        <v>835.04614016123105</v>
      </c>
      <c r="Q614">
        <v>854.42562604075204</v>
      </c>
      <c r="R614">
        <v>68.788533926087098</v>
      </c>
      <c r="S614" s="1">
        <f>(Table2[[#This Row],[Close Price]]-Table2[[#This Row],[20D EMA]])/Table2[[#This Row],[20D EMA]]</f>
        <v>2.9587567244471001E-2</v>
      </c>
      <c r="T614" s="1">
        <f>(Table2[[#This Row],[Close Price]]-Table2[[#This Row],[50D EMA]])/Table2[[#This Row],[50D EMA]]</f>
        <v>-9.8750712860476535E-3</v>
      </c>
      <c r="U614" s="1">
        <f>(Table2[[#This Row],[Close Price]]-Table2[[#This Row],[200D EMA]])/Table2[[#This Row],[200D EMA]]</f>
        <v>-3.2332394065430883E-2</v>
      </c>
      <c r="V614">
        <v>1.8414718536972801</v>
      </c>
      <c r="W614">
        <v>813.45</v>
      </c>
      <c r="X614">
        <v>830.8</v>
      </c>
      <c r="Y614">
        <v>788.45</v>
      </c>
      <c r="Z614">
        <v>830.8</v>
      </c>
      <c r="AA614">
        <v>788.45</v>
      </c>
      <c r="AB614">
        <v>830.8</v>
      </c>
      <c r="AC614" s="1">
        <f>(Table2[[#This Row],[Close Price]]/Table2[[#This Row],[Day Low]])-1</f>
        <v>1.6411580306103568E-2</v>
      </c>
      <c r="AD614" s="1">
        <f>(Table2[[#This Row],[Day High]]/Table2[[#This Row],[Close Price]])-1</f>
        <v>4.8379293662312861E-3</v>
      </c>
      <c r="AE614" s="1">
        <f>(Table2[[#This Row],[Close Price]]/Table2[[#This Row],[Current Week Low]])-1</f>
        <v>4.8639736191261163E-2</v>
      </c>
      <c r="AF614" s="1">
        <f>(Table2[[#This Row],[Current Week High]]/Table2[[#This Row],[Close Price]])-1</f>
        <v>4.8379293662312861E-3</v>
      </c>
      <c r="AG614" s="1">
        <f>(Table2[[#This Row],[Close Price]]/Table2[[#This Row],[Current Month Low]])-1</f>
        <v>4.8639736191261163E-2</v>
      </c>
      <c r="AH614" s="1">
        <f>(Table2[[#This Row],[Current Month High]]/Table2[[#This Row],[Close Price]])-1</f>
        <v>4.8379293662312861E-3</v>
      </c>
      <c r="AI614">
        <v>23.971940009675802</v>
      </c>
      <c r="AJ614">
        <v>16.254218222722098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0.03</v>
      </c>
      <c r="AM614" t="s">
        <v>3219</v>
      </c>
      <c r="AN614">
        <v>2.48</v>
      </c>
      <c r="AO614" t="s">
        <v>3219</v>
      </c>
      <c r="AQ614">
        <f>(Table2[[#This Row],[Sharpe Ratio]]-AVERAGE(Table2[Sharpe Ratio]))/_xlfn.STDEV.P(Table2[Sharpe Ratio])</f>
        <v>-0.68593129895665506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551</v>
      </c>
      <c r="AT614">
        <f>_xlfn.RANK.AVG(Table2[[#This Row],[6M Return vs Nifty Z-Score]],Table2[6M Return vs Nifty Z-Score])</f>
        <v>577</v>
      </c>
      <c r="AU614">
        <f>_xlfn.RANK.AVG(Table2[[#This Row],[Sharpe Ratio Z-Score]],Table2[Sharpe Ratio Z-Score])</f>
        <v>539.5</v>
      </c>
      <c r="AV614">
        <f>(Table2[[#This Row],[Rank 1Y]]+Table2[[#This Row],[Rank 6M]]+Table2[[#This Row],[Rank Sharpe]])/3</f>
        <v>555.83333333333337</v>
      </c>
    </row>
    <row r="615" spans="1:48" x14ac:dyDescent="0.3">
      <c r="A615" t="s">
        <v>704</v>
      </c>
      <c r="B615" t="s">
        <v>705</v>
      </c>
      <c r="C615" t="s">
        <v>3181</v>
      </c>
      <c r="D615" t="s">
        <v>271</v>
      </c>
      <c r="E615">
        <v>25400.978199584999</v>
      </c>
      <c r="F615">
        <v>5137.95</v>
      </c>
      <c r="G615">
        <v>-6.5688432128393401</v>
      </c>
      <c r="H615">
        <f>(Table2[[#This Row],[1Y Return vs Nifty]]-AVERAGE(Table2[1Y Return vs Nifty]))/_xlfn.STDEV.P(Table2[1Y Return vs Nifty])</f>
        <v>-0.50135081213884736</v>
      </c>
      <c r="I615">
        <v>-4.0627099342445998</v>
      </c>
      <c r="J615">
        <f>(Table2[[#This Row],[1M Return vs Nifty]]-AVERAGE(Table2[1M Return vs Nifty]))/_xlfn.STDEV.P(Table2[1M Return vs Nifty])</f>
        <v>-0.32555321713180096</v>
      </c>
      <c r="K615">
        <v>-23.445050200019701</v>
      </c>
      <c r="L615">
        <f>(Table2[[#This Row],[6M Return vs Nifty]]-AVERAGE(Table2[6M Return vs Nifty]))/_xlfn.STDEV.P(Table2[6M Return vs Nifty])</f>
        <v>-1.0021546222351665</v>
      </c>
      <c r="M615">
        <v>2.04136493475451</v>
      </c>
      <c r="N615">
        <f>(Table2[[#This Row],[1W Return vs Nifty]]-AVERAGE(Table2[1W Return vs Nifty]))/_xlfn.STDEV.P(Table2[1W Return vs Nifty])</f>
        <v>-0.1865054341661139</v>
      </c>
      <c r="O615">
        <v>4975.22</v>
      </c>
      <c r="P615">
        <v>5099.2556087053099</v>
      </c>
      <c r="Q615">
        <v>5208.4170521060096</v>
      </c>
      <c r="R615">
        <v>70.185755469349601</v>
      </c>
      <c r="S615" s="1">
        <f>(Table2[[#This Row],[Close Price]]-Table2[[#This Row],[20D EMA]])/Table2[[#This Row],[20D EMA]]</f>
        <v>3.2708101350291958E-2</v>
      </c>
      <c r="T615" s="1">
        <f>(Table2[[#This Row],[Close Price]]-Table2[[#This Row],[50D EMA]])/Table2[[#This Row],[50D EMA]]</f>
        <v>7.5882431209433618E-3</v>
      </c>
      <c r="U615" s="1">
        <f>(Table2[[#This Row],[Close Price]]-Table2[[#This Row],[200D EMA]])/Table2[[#This Row],[200D EMA]]</f>
        <v>-1.3529456531810676E-2</v>
      </c>
      <c r="V615">
        <v>0.65747428649501505</v>
      </c>
      <c r="W615">
        <v>5082.2</v>
      </c>
      <c r="X615">
        <v>5180</v>
      </c>
      <c r="Y615">
        <v>4923.75</v>
      </c>
      <c r="Z615">
        <v>5210</v>
      </c>
      <c r="AA615">
        <v>4923.75</v>
      </c>
      <c r="AB615">
        <v>5210</v>
      </c>
      <c r="AC615" s="1">
        <f>(Table2[[#This Row],[Close Price]]/Table2[[#This Row],[Day Low]])-1</f>
        <v>1.0969658809177218E-2</v>
      </c>
      <c r="AD615" s="1">
        <f>(Table2[[#This Row],[Day High]]/Table2[[#This Row],[Close Price]])-1</f>
        <v>8.1841979777927953E-3</v>
      </c>
      <c r="AE615" s="1">
        <f>(Table2[[#This Row],[Close Price]]/Table2[[#This Row],[Current Week Low]])-1</f>
        <v>4.3503427265803474E-2</v>
      </c>
      <c r="AF615" s="1">
        <f>(Table2[[#This Row],[Current Week High]]/Table2[[#This Row],[Close Price]])-1</f>
        <v>1.4023102599285853E-2</v>
      </c>
      <c r="AG615" s="1">
        <f>(Table2[[#This Row],[Close Price]]/Table2[[#This Row],[Current Month Low]])-1</f>
        <v>4.3503427265803474E-2</v>
      </c>
      <c r="AH615" s="1">
        <f>(Table2[[#This Row],[Current Month High]]/Table2[[#This Row],[Close Price]])-1</f>
        <v>1.4023102599285853E-2</v>
      </c>
      <c r="AI615">
        <v>43.053163226578697</v>
      </c>
      <c r="AJ615">
        <v>27.666790905702499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0.03</v>
      </c>
      <c r="AM615" t="s">
        <v>3219</v>
      </c>
      <c r="AN615">
        <v>13.71</v>
      </c>
      <c r="AO615" t="s">
        <v>3219</v>
      </c>
      <c r="AP615">
        <v>8.3074433739310002E-3</v>
      </c>
      <c r="AQ615">
        <f>(Table2[[#This Row],[Sharpe Ratio]]-AVERAGE(Table2[Sharpe Ratio]))/_xlfn.STDEV.P(Table2[Sharpe Ratio])</f>
        <v>-0.58950515383257918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489</v>
      </c>
      <c r="AT615">
        <f>_xlfn.RANK.AVG(Table2[[#This Row],[6M Return vs Nifty Z-Score]],Table2[6M Return vs Nifty Z-Score])</f>
        <v>682</v>
      </c>
      <c r="AU615">
        <f>_xlfn.RANK.AVG(Table2[[#This Row],[Sharpe Ratio Z-Score]],Table2[Sharpe Ratio Z-Score])</f>
        <v>497</v>
      </c>
      <c r="AV615">
        <f>(Table2[[#This Row],[Rank 1Y]]+Table2[[#This Row],[Rank 6M]]+Table2[[#This Row],[Rank Sharpe]])/3</f>
        <v>556</v>
      </c>
    </row>
    <row r="616" spans="1:48" x14ac:dyDescent="0.3">
      <c r="A616" t="s">
        <v>86</v>
      </c>
      <c r="B616" t="s">
        <v>87</v>
      </c>
      <c r="C616" t="s">
        <v>3183</v>
      </c>
      <c r="D616" t="s">
        <v>88</v>
      </c>
      <c r="E616">
        <v>287939.237367275</v>
      </c>
      <c r="F616">
        <v>2494.75</v>
      </c>
      <c r="G616">
        <v>-18.947281913062401</v>
      </c>
      <c r="H616">
        <f>(Table2[[#This Row],[1Y Return vs Nifty]]-AVERAGE(Table2[1Y Return vs Nifty]))/_xlfn.STDEV.P(Table2[1Y Return vs Nifty])</f>
        <v>-0.74302987103421037</v>
      </c>
      <c r="I616">
        <v>-15.8647248035585</v>
      </c>
      <c r="J616">
        <f>(Table2[[#This Row],[1M Return vs Nifty]]-AVERAGE(Table2[1M Return vs Nifty]))/_xlfn.STDEV.P(Table2[1M Return vs Nifty])</f>
        <v>-1.5972060142164426</v>
      </c>
      <c r="K616">
        <v>-26.983266192637402</v>
      </c>
      <c r="L616">
        <f>(Table2[[#This Row],[6M Return vs Nifty]]-AVERAGE(Table2[6M Return vs Nifty]))/_xlfn.STDEV.P(Table2[6M Return vs Nifty])</f>
        <v>-1.1068927468829504</v>
      </c>
      <c r="M616">
        <v>15.403212104134001</v>
      </c>
      <c r="N616">
        <f>(Table2[[#This Row],[1W Return vs Nifty]]-AVERAGE(Table2[1W Return vs Nifty]))/_xlfn.STDEV.P(Table2[1W Return vs Nifty])</f>
        <v>2.5085166037872959</v>
      </c>
      <c r="O616">
        <v>2578.4699999999998</v>
      </c>
      <c r="P616">
        <v>2768.9938051632198</v>
      </c>
      <c r="Q616">
        <v>2931.4698080215398</v>
      </c>
      <c r="R616">
        <v>47.497767339775798</v>
      </c>
      <c r="S616" s="1">
        <f>(Table2[[#This Row],[Close Price]]-Table2[[#This Row],[20D EMA]])/Table2[[#This Row],[20D EMA]]</f>
        <v>-3.2468867196438121E-2</v>
      </c>
      <c r="T616" s="1">
        <f>(Table2[[#This Row],[Close Price]]-Table2[[#This Row],[50D EMA]])/Table2[[#This Row],[50D EMA]]</f>
        <v>-9.9040960168220518E-2</v>
      </c>
      <c r="U616" s="1">
        <f>(Table2[[#This Row],[Close Price]]-Table2[[#This Row],[200D EMA]])/Table2[[#This Row],[200D EMA]]</f>
        <v>-0.14897639635466131</v>
      </c>
      <c r="V616">
        <v>3.6503308036154301</v>
      </c>
      <c r="W616">
        <v>2470.1</v>
      </c>
      <c r="X616">
        <v>2530.0500000000002</v>
      </c>
      <c r="Y616">
        <v>2426.6</v>
      </c>
      <c r="Z616">
        <v>2558</v>
      </c>
      <c r="AA616">
        <v>2426.6</v>
      </c>
      <c r="AB616">
        <v>2558</v>
      </c>
      <c r="AC616" s="1">
        <f>(Table2[[#This Row],[Close Price]]/Table2[[#This Row],[Day Low]])-1</f>
        <v>9.9793530626290927E-3</v>
      </c>
      <c r="AD616" s="1">
        <f>(Table2[[#This Row],[Day High]]/Table2[[#This Row],[Close Price]])-1</f>
        <v>1.4149714400240487E-2</v>
      </c>
      <c r="AE616" s="1">
        <f>(Table2[[#This Row],[Close Price]]/Table2[[#This Row],[Current Week Low]])-1</f>
        <v>2.8084562762713317E-2</v>
      </c>
      <c r="AF616" s="1">
        <f>(Table2[[#This Row],[Current Week High]]/Table2[[#This Row],[Close Price]])-1</f>
        <v>2.5353241807796412E-2</v>
      </c>
      <c r="AG616" s="1">
        <f>(Table2[[#This Row],[Close Price]]/Table2[[#This Row],[Current Month Low]])-1</f>
        <v>2.8084562762713317E-2</v>
      </c>
      <c r="AH616" s="1">
        <f>(Table2[[#This Row],[Current Month High]]/Table2[[#This Row],[Close Price]])-1</f>
        <v>2.5353241807796412E-2</v>
      </c>
      <c r="AI616">
        <v>50.0711494137689</v>
      </c>
      <c r="AJ616">
        <v>23.1975308641975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-0.16</v>
      </c>
      <c r="AM616" t="s">
        <v>3218</v>
      </c>
      <c r="AN616">
        <v>-11.75</v>
      </c>
      <c r="AO616" t="s">
        <v>3218</v>
      </c>
      <c r="AP616">
        <v>4.4195394577199003E-2</v>
      </c>
      <c r="AQ616">
        <f>(Table2[[#This Row],[Sharpe Ratio]]-AVERAGE(Table2[Sharpe Ratio]))/_xlfn.STDEV.P(Table2[Sharpe Ratio])</f>
        <v>-0.1729465767628468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576</v>
      </c>
      <c r="AT616">
        <f>_xlfn.RANK.AVG(Table2[[#This Row],[6M Return vs Nifty Z-Score]],Table2[6M Return vs Nifty Z-Score])</f>
        <v>695</v>
      </c>
      <c r="AU616">
        <f>_xlfn.RANK.AVG(Table2[[#This Row],[Sharpe Ratio Z-Score]],Table2[Sharpe Ratio Z-Score])</f>
        <v>398</v>
      </c>
      <c r="AV616">
        <f>(Table2[[#This Row],[Rank 1Y]]+Table2[[#This Row],[Rank 6M]]+Table2[[#This Row],[Rank Sharpe]])/3</f>
        <v>556.33333333333337</v>
      </c>
    </row>
    <row r="617" spans="1:48" x14ac:dyDescent="0.3">
      <c r="A617" t="s">
        <v>561</v>
      </c>
      <c r="B617" t="s">
        <v>562</v>
      </c>
      <c r="C617" t="s">
        <v>3180</v>
      </c>
      <c r="D617" t="s">
        <v>69</v>
      </c>
      <c r="E617">
        <v>36325.591344230001</v>
      </c>
      <c r="F617">
        <v>1936.7</v>
      </c>
      <c r="G617">
        <v>-34.602503863401303</v>
      </c>
      <c r="H617">
        <f>(Table2[[#This Row],[1Y Return vs Nifty]]-AVERAGE(Table2[1Y Return vs Nifty]))/_xlfn.STDEV.P(Table2[1Y Return vs Nifty])</f>
        <v>-1.0486854871732438</v>
      </c>
      <c r="I617">
        <v>3.2475101311954799</v>
      </c>
      <c r="J617">
        <f>(Table2[[#This Row],[1M Return vs Nifty]]-AVERAGE(Table2[1M Return vs Nifty]))/_xlfn.STDEV.P(Table2[1M Return vs Nifty])</f>
        <v>0.46211413428728493</v>
      </c>
      <c r="K617">
        <v>2.4400913512811502</v>
      </c>
      <c r="L617">
        <f>(Table2[[#This Row],[6M Return vs Nifty]]-AVERAGE(Table2[6M Return vs Nifty]))/_xlfn.STDEV.P(Table2[6M Return vs Nifty])</f>
        <v>-0.23590372404738891</v>
      </c>
      <c r="M617">
        <v>5.1288389978700497</v>
      </c>
      <c r="N617">
        <f>(Table2[[#This Row],[1W Return vs Nifty]]-AVERAGE(Table2[1W Return vs Nifty]))/_xlfn.STDEV.P(Table2[1W Return vs Nifty])</f>
        <v>0.43622363436972578</v>
      </c>
      <c r="O617">
        <v>1830.03</v>
      </c>
      <c r="P617">
        <v>1827.23687694829</v>
      </c>
      <c r="Q617">
        <v>1884.1729900018099</v>
      </c>
      <c r="R617">
        <v>78.869529086981402</v>
      </c>
      <c r="S617" s="1">
        <f>(Table2[[#This Row],[Close Price]]-Table2[[#This Row],[20D EMA]])/Table2[[#This Row],[20D EMA]]</f>
        <v>5.8288661934503848E-2</v>
      </c>
      <c r="T617" s="1">
        <f>(Table2[[#This Row],[Close Price]]-Table2[[#This Row],[50D EMA]])/Table2[[#This Row],[50D EMA]]</f>
        <v>5.9906367057634503E-2</v>
      </c>
      <c r="U617" s="1">
        <f>(Table2[[#This Row],[Close Price]]-Table2[[#This Row],[200D EMA]])/Table2[[#This Row],[200D EMA]]</f>
        <v>2.7878018779018621E-2</v>
      </c>
      <c r="V617">
        <v>1.2144828020862399</v>
      </c>
      <c r="W617">
        <v>1903.85</v>
      </c>
      <c r="X617">
        <v>1945.35</v>
      </c>
      <c r="Y617">
        <v>1835.1</v>
      </c>
      <c r="Z617">
        <v>1946.65</v>
      </c>
      <c r="AA617">
        <v>1835.1</v>
      </c>
      <c r="AB617">
        <v>1946.65</v>
      </c>
      <c r="AC617" s="1">
        <f>(Table2[[#This Row],[Close Price]]/Table2[[#This Row],[Day Low]])-1</f>
        <v>1.725451059694838E-2</v>
      </c>
      <c r="AD617" s="1">
        <f>(Table2[[#This Row],[Day High]]/Table2[[#This Row],[Close Price]])-1</f>
        <v>4.4663603036092514E-3</v>
      </c>
      <c r="AE617" s="1">
        <f>(Table2[[#This Row],[Close Price]]/Table2[[#This Row],[Current Week Low]])-1</f>
        <v>5.5364830254482023E-2</v>
      </c>
      <c r="AF617" s="1">
        <f>(Table2[[#This Row],[Current Week High]]/Table2[[#This Row],[Close Price]])-1</f>
        <v>5.1376052047296117E-3</v>
      </c>
      <c r="AG617" s="1">
        <f>(Table2[[#This Row],[Close Price]]/Table2[[#This Row],[Current Month Low]])-1</f>
        <v>5.5364830254482023E-2</v>
      </c>
      <c r="AH617" s="1">
        <f>(Table2[[#This Row],[Current Month High]]/Table2[[#This Row],[Close Price]])-1</f>
        <v>5.1376052047296117E-3</v>
      </c>
      <c r="AI617">
        <v>25.507306242577499</v>
      </c>
      <c r="AJ617">
        <v>17.276250454160099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7.0000000000000007E-2</v>
      </c>
      <c r="AM617" t="s">
        <v>3219</v>
      </c>
      <c r="AN617">
        <v>13.01</v>
      </c>
      <c r="AO617" t="s">
        <v>3219</v>
      </c>
      <c r="AP617">
        <v>-2.5562981486216E-2</v>
      </c>
      <c r="AQ617">
        <f>(Table2[[#This Row],[Sharpe Ratio]]-AVERAGE(Table2[Sharpe Ratio]))/_xlfn.STDEV.P(Table2[Sharpe Ratio])</f>
        <v>-0.98264590195099888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679</v>
      </c>
      <c r="AT617">
        <f>_xlfn.RANK.AVG(Table2[[#This Row],[6M Return vs Nifty Z-Score]],Table2[6M Return vs Nifty Z-Score])</f>
        <v>373</v>
      </c>
      <c r="AU617">
        <f>_xlfn.RANK.AVG(Table2[[#This Row],[Sharpe Ratio Z-Score]],Table2[Sharpe Ratio Z-Score])</f>
        <v>618</v>
      </c>
      <c r="AV617">
        <f>(Table2[[#This Row],[Rank 1Y]]+Table2[[#This Row],[Rank 6M]]+Table2[[#This Row],[Rank Sharpe]])/3</f>
        <v>556.66666666666663</v>
      </c>
    </row>
    <row r="618" spans="1:48" x14ac:dyDescent="0.3">
      <c r="A618" t="s">
        <v>2053</v>
      </c>
      <c r="B618" t="s">
        <v>2054</v>
      </c>
      <c r="C618" t="s">
        <v>3183</v>
      </c>
      <c r="D618" t="s">
        <v>111</v>
      </c>
      <c r="E618">
        <v>3319.2989309999998</v>
      </c>
      <c r="F618">
        <v>1140.2</v>
      </c>
      <c r="G618">
        <v>-19.396661701802799</v>
      </c>
      <c r="H618">
        <f>(Table2[[#This Row],[1Y Return vs Nifty]]-AVERAGE(Table2[1Y Return vs Nifty]))/_xlfn.STDEV.P(Table2[1Y Return vs Nifty])</f>
        <v>-0.75180364994603877</v>
      </c>
      <c r="I618">
        <v>7.4600311259460099</v>
      </c>
      <c r="J618">
        <f>(Table2[[#This Row],[1M Return vs Nifty]]-AVERAGE(Table2[1M Return vs Nifty]))/_xlfn.STDEV.P(Table2[1M Return vs Nifty])</f>
        <v>0.91600816552431774</v>
      </c>
      <c r="K618">
        <v>-8.3549955539126195</v>
      </c>
      <c r="L618">
        <f>(Table2[[#This Row],[6M Return vs Nifty]]-AVERAGE(Table2[6M Return vs Nifty]))/_xlfn.STDEV.P(Table2[6M Return vs Nifty])</f>
        <v>-0.55545944371484224</v>
      </c>
      <c r="M618">
        <v>5.6340238957386699</v>
      </c>
      <c r="N618">
        <f>(Table2[[#This Row],[1W Return vs Nifty]]-AVERAGE(Table2[1W Return vs Nifty]))/_xlfn.STDEV.P(Table2[1W Return vs Nifty])</f>
        <v>0.53811706390372038</v>
      </c>
      <c r="O618">
        <v>1077.72</v>
      </c>
      <c r="P618">
        <v>1079.2999643247001</v>
      </c>
      <c r="Q618">
        <v>1105.6817149987801</v>
      </c>
      <c r="R618">
        <v>80.731776417107596</v>
      </c>
      <c r="S618" s="1">
        <f>(Table2[[#This Row],[Close Price]]-Table2[[#This Row],[20D EMA]])/Table2[[#This Row],[20D EMA]]</f>
        <v>5.7974241918123462E-2</v>
      </c>
      <c r="T618" s="1">
        <f>(Table2[[#This Row],[Close Price]]-Table2[[#This Row],[50D EMA]])/Table2[[#This Row],[50D EMA]]</f>
        <v>5.6425495866113611E-2</v>
      </c>
      <c r="U618" s="1">
        <f>(Table2[[#This Row],[Close Price]]-Table2[[#This Row],[200D EMA]])/Table2[[#This Row],[200D EMA]]</f>
        <v>3.121900681993104E-2</v>
      </c>
      <c r="V618">
        <v>0.76719883848993298</v>
      </c>
      <c r="W618">
        <v>1120.45</v>
      </c>
      <c r="X618">
        <v>1155</v>
      </c>
      <c r="Y618">
        <v>1055.55</v>
      </c>
      <c r="Z618">
        <v>1155</v>
      </c>
      <c r="AA618">
        <v>1055.55</v>
      </c>
      <c r="AB618">
        <v>1155</v>
      </c>
      <c r="AC618" s="1">
        <f>(Table2[[#This Row],[Close Price]]/Table2[[#This Row],[Day Low]])-1</f>
        <v>1.7626846356374681E-2</v>
      </c>
      <c r="AD618" s="1">
        <f>(Table2[[#This Row],[Day High]]/Table2[[#This Row],[Close Price]])-1</f>
        <v>1.2980178915979579E-2</v>
      </c>
      <c r="AE618" s="1">
        <f>(Table2[[#This Row],[Close Price]]/Table2[[#This Row],[Current Week Low]])-1</f>
        <v>8.019515892188922E-2</v>
      </c>
      <c r="AF618" s="1">
        <f>(Table2[[#This Row],[Current Week High]]/Table2[[#This Row],[Close Price]])-1</f>
        <v>1.2980178915979579E-2</v>
      </c>
      <c r="AG618" s="1">
        <f>(Table2[[#This Row],[Close Price]]/Table2[[#This Row],[Current Month Low]])-1</f>
        <v>8.019515892188922E-2</v>
      </c>
      <c r="AH618" s="1">
        <f>(Table2[[#This Row],[Current Month High]]/Table2[[#This Row],[Close Price]])-1</f>
        <v>1.2980178915979579E-2</v>
      </c>
      <c r="AI618">
        <v>19.189615856867199</v>
      </c>
      <c r="AJ618">
        <v>19.392670157068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7.0000000000000007E-2</v>
      </c>
      <c r="AM618" t="s">
        <v>3219</v>
      </c>
      <c r="AN618">
        <v>5.67</v>
      </c>
      <c r="AO618" t="s">
        <v>3219</v>
      </c>
      <c r="AP618">
        <v>-1.8311966333570001E-3</v>
      </c>
      <c r="AQ618">
        <f>(Table2[[#This Row],[Sharpe Ratio]]-AVERAGE(Table2[Sharpe Ratio]))/_xlfn.STDEV.P(Table2[Sharpe Ratio])</f>
        <v>-0.70718636196110474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581</v>
      </c>
      <c r="AT618">
        <f>_xlfn.RANK.AVG(Table2[[#This Row],[6M Return vs Nifty Z-Score]],Table2[6M Return vs Nifty Z-Score])</f>
        <v>526</v>
      </c>
      <c r="AU618">
        <f>_xlfn.RANK.AVG(Table2[[#This Row],[Sharpe Ratio Z-Score]],Table2[Sharpe Ratio Z-Score])</f>
        <v>566</v>
      </c>
      <c r="AV618">
        <f>(Table2[[#This Row],[Rank 1Y]]+Table2[[#This Row],[Rank 6M]]+Table2[[#This Row],[Rank Sharpe]])/3</f>
        <v>557.66666666666663</v>
      </c>
    </row>
    <row r="619" spans="1:48" x14ac:dyDescent="0.3">
      <c r="A619" t="s">
        <v>1011</v>
      </c>
      <c r="B619" t="s">
        <v>1012</v>
      </c>
      <c r="C619" t="s">
        <v>3173</v>
      </c>
      <c r="D619" t="s">
        <v>54</v>
      </c>
      <c r="E619">
        <v>14354.6865691109</v>
      </c>
      <c r="F619">
        <v>169.59</v>
      </c>
      <c r="G619">
        <v>-20.163921849877699</v>
      </c>
      <c r="H619">
        <f>(Table2[[#This Row],[1Y Return vs Nifty]]-AVERAGE(Table2[1Y Return vs Nifty]))/_xlfn.STDEV.P(Table2[1Y Return vs Nifty])</f>
        <v>-0.76678378718348505</v>
      </c>
      <c r="I619">
        <v>0.895585213554003</v>
      </c>
      <c r="J619">
        <f>(Table2[[#This Row],[1M Return vs Nifty]]-AVERAGE(Table2[1M Return vs Nifty]))/_xlfn.STDEV.P(Table2[1M Return vs Nifty])</f>
        <v>0.20869707515204944</v>
      </c>
      <c r="K619">
        <v>-5.7426081846974499</v>
      </c>
      <c r="L619">
        <f>(Table2[[#This Row],[6M Return vs Nifty]]-AVERAGE(Table2[6M Return vs Nifty]))/_xlfn.STDEV.P(Table2[6M Return vs Nifty])</f>
        <v>-0.47812765999218643</v>
      </c>
      <c r="M619">
        <v>4.9039742273148397</v>
      </c>
      <c r="N619">
        <f>(Table2[[#This Row],[1W Return vs Nifty]]-AVERAGE(Table2[1W Return vs Nifty]))/_xlfn.STDEV.P(Table2[1W Return vs Nifty])</f>
        <v>0.39086946256072647</v>
      </c>
      <c r="O619">
        <v>158.32</v>
      </c>
      <c r="P619">
        <v>167.376090048496</v>
      </c>
      <c r="Q619">
        <v>178.996799388672</v>
      </c>
      <c r="R619">
        <v>77.954682651179695</v>
      </c>
      <c r="S619" s="1">
        <f>(Table2[[#This Row],[Close Price]]-Table2[[#This Row],[20D EMA]])/Table2[[#This Row],[20D EMA]]</f>
        <v>7.1184941889843423E-2</v>
      </c>
      <c r="T619" s="1">
        <f>(Table2[[#This Row],[Close Price]]-Table2[[#This Row],[50D EMA]])/Table2[[#This Row],[50D EMA]]</f>
        <v>1.3227157779002623E-2</v>
      </c>
      <c r="U619" s="1">
        <f>(Table2[[#This Row],[Close Price]]-Table2[[#This Row],[200D EMA]])/Table2[[#This Row],[200D EMA]]</f>
        <v>-5.2552891564536644E-2</v>
      </c>
      <c r="V619">
        <v>0.90456144168152397</v>
      </c>
      <c r="W619">
        <v>163.44</v>
      </c>
      <c r="X619">
        <v>170.67</v>
      </c>
      <c r="Y619">
        <v>154.87</v>
      </c>
      <c r="Z619">
        <v>170.67</v>
      </c>
      <c r="AA619">
        <v>154.87</v>
      </c>
      <c r="AB619">
        <v>170.67</v>
      </c>
      <c r="AC619" s="1">
        <f>(Table2[[#This Row],[Close Price]]/Table2[[#This Row],[Day Low]])-1</f>
        <v>3.7628487518355458E-2</v>
      </c>
      <c r="AD619" s="1">
        <f>(Table2[[#This Row],[Day High]]/Table2[[#This Row],[Close Price]])-1</f>
        <v>6.368300017689732E-3</v>
      </c>
      <c r="AE619" s="1">
        <f>(Table2[[#This Row],[Close Price]]/Table2[[#This Row],[Current Week Low]])-1</f>
        <v>9.5047459159294911E-2</v>
      </c>
      <c r="AF619" s="1">
        <f>(Table2[[#This Row],[Current Week High]]/Table2[[#This Row],[Close Price]])-1</f>
        <v>6.368300017689732E-3</v>
      </c>
      <c r="AG619" s="1">
        <f>(Table2[[#This Row],[Close Price]]/Table2[[#This Row],[Current Month Low]])-1</f>
        <v>9.5047459159294911E-2</v>
      </c>
      <c r="AH619" s="1">
        <f>(Table2[[#This Row],[Current Month High]]/Table2[[#This Row],[Close Price]])-1</f>
        <v>6.368300017689732E-3</v>
      </c>
      <c r="AI619">
        <v>35.857067044047398</v>
      </c>
      <c r="AJ619">
        <v>22.5804119985544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-0.22</v>
      </c>
      <c r="AM619" t="s">
        <v>3218</v>
      </c>
      <c r="AN619">
        <v>8.9700000000000006</v>
      </c>
      <c r="AO619" t="s">
        <v>3219</v>
      </c>
      <c r="AP619">
        <v>-2.3615291101576001E-2</v>
      </c>
      <c r="AQ619">
        <f>(Table2[[#This Row],[Sharpe Ratio]]-AVERAGE(Table2[Sharpe Ratio]))/_xlfn.STDEV.P(Table2[Sharpe Ratio])</f>
        <v>-0.96003867283940347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582</v>
      </c>
      <c r="AT619">
        <f>_xlfn.RANK.AVG(Table2[[#This Row],[6M Return vs Nifty Z-Score]],Table2[6M Return vs Nifty Z-Score])</f>
        <v>485</v>
      </c>
      <c r="AU619">
        <f>_xlfn.RANK.AVG(Table2[[#This Row],[Sharpe Ratio Z-Score]],Table2[Sharpe Ratio Z-Score])</f>
        <v>615</v>
      </c>
      <c r="AV619">
        <f>(Table2[[#This Row],[Rank 1Y]]+Table2[[#This Row],[Rank 6M]]+Table2[[#This Row],[Rank Sharpe]])/3</f>
        <v>560.66666666666663</v>
      </c>
    </row>
    <row r="620" spans="1:48" x14ac:dyDescent="0.3">
      <c r="A620" t="s">
        <v>1695</v>
      </c>
      <c r="B620" t="s">
        <v>1696</v>
      </c>
      <c r="C620" t="s">
        <v>3187</v>
      </c>
      <c r="D620" t="s">
        <v>285</v>
      </c>
      <c r="E620">
        <v>5398.3481479499997</v>
      </c>
      <c r="F620">
        <v>160.5</v>
      </c>
      <c r="G620">
        <v>-8.3240396585002898</v>
      </c>
      <c r="H620">
        <f>(Table2[[#This Row],[1Y Return vs Nifty]]-AVERAGE(Table2[1Y Return vs Nifty]))/_xlfn.STDEV.P(Table2[1Y Return vs Nifty])</f>
        <v>-0.53561961092977894</v>
      </c>
      <c r="I620">
        <v>-4.7477883914863499</v>
      </c>
      <c r="J620">
        <f>(Table2[[#This Row],[1M Return vs Nifty]]-AVERAGE(Table2[1M Return vs Nifty]))/_xlfn.STDEV.P(Table2[1M Return vs Nifty])</f>
        <v>-0.39936959052402904</v>
      </c>
      <c r="K620">
        <v>-6.9692035135055699</v>
      </c>
      <c r="L620">
        <f>(Table2[[#This Row],[6M Return vs Nifty]]-AVERAGE(Table2[6M Return vs Nifty]))/_xlfn.STDEV.P(Table2[6M Return vs Nifty])</f>
        <v>-0.51443728459089455</v>
      </c>
      <c r="M620">
        <v>4.3621144039786701</v>
      </c>
      <c r="N620">
        <f>(Table2[[#This Row],[1W Return vs Nifty]]-AVERAGE(Table2[1W Return vs Nifty]))/_xlfn.STDEV.P(Table2[1W Return vs Nifty])</f>
        <v>0.28157887220589506</v>
      </c>
      <c r="O620">
        <v>155.32</v>
      </c>
      <c r="P620">
        <v>160.21143088612101</v>
      </c>
      <c r="Q620">
        <v>164.943426513627</v>
      </c>
      <c r="R620">
        <v>71.576775125040697</v>
      </c>
      <c r="S620" s="1">
        <f>(Table2[[#This Row],[Close Price]]-Table2[[#This Row],[20D EMA]])/Table2[[#This Row],[20D EMA]]</f>
        <v>3.3350502189029144E-2</v>
      </c>
      <c r="T620" s="1">
        <f>(Table2[[#This Row],[Close Price]]-Table2[[#This Row],[50D EMA]])/Table2[[#This Row],[50D EMA]]</f>
        <v>1.8011768091885311E-3</v>
      </c>
      <c r="U620" s="1">
        <f>(Table2[[#This Row],[Close Price]]-Table2[[#This Row],[200D EMA]])/Table2[[#This Row],[200D EMA]]</f>
        <v>-2.6939094255204549E-2</v>
      </c>
      <c r="V620">
        <v>0.51045972785557803</v>
      </c>
      <c r="W620">
        <v>158.19999999999999</v>
      </c>
      <c r="X620">
        <v>163.30000000000001</v>
      </c>
      <c r="Y620">
        <v>152.21</v>
      </c>
      <c r="Z620">
        <v>163.30000000000001</v>
      </c>
      <c r="AA620">
        <v>152.21</v>
      </c>
      <c r="AB620">
        <v>163.30000000000001</v>
      </c>
      <c r="AC620" s="1">
        <f>(Table2[[#This Row],[Close Price]]/Table2[[#This Row],[Day Low]])-1</f>
        <v>1.4538558786346467E-2</v>
      </c>
      <c r="AD620" s="1">
        <f>(Table2[[#This Row],[Day High]]/Table2[[#This Row],[Close Price]])-1</f>
        <v>1.7445482866043749E-2</v>
      </c>
      <c r="AE620" s="1">
        <f>(Table2[[#This Row],[Close Price]]/Table2[[#This Row],[Current Week Low]])-1</f>
        <v>5.4464227054726866E-2</v>
      </c>
      <c r="AF620" s="1">
        <f>(Table2[[#This Row],[Current Week High]]/Table2[[#This Row],[Close Price]])-1</f>
        <v>1.7445482866043749E-2</v>
      </c>
      <c r="AG620" s="1">
        <f>(Table2[[#This Row],[Close Price]]/Table2[[#This Row],[Current Month Low]])-1</f>
        <v>5.4464227054726866E-2</v>
      </c>
      <c r="AH620" s="1">
        <f>(Table2[[#This Row],[Current Month High]]/Table2[[#This Row],[Close Price]])-1</f>
        <v>1.7445482866043749E-2</v>
      </c>
      <c r="AI620">
        <v>36.822429906541998</v>
      </c>
      <c r="AJ620">
        <v>23.414071510957299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-0.03</v>
      </c>
      <c r="AM620" t="s">
        <v>3218</v>
      </c>
      <c r="AN620">
        <v>7.73</v>
      </c>
      <c r="AO620" t="s">
        <v>3219</v>
      </c>
      <c r="AP620">
        <v>-5.5653812664567003E-2</v>
      </c>
      <c r="AQ620">
        <f>(Table2[[#This Row],[Sharpe Ratio]]-AVERAGE(Table2[Sharpe Ratio]))/_xlfn.STDEV.P(Table2[Sharpe Ratio])</f>
        <v>-1.331916155566313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502</v>
      </c>
      <c r="AT620">
        <f>_xlfn.RANK.AVG(Table2[[#This Row],[6M Return vs Nifty Z-Score]],Table2[6M Return vs Nifty Z-Score])</f>
        <v>507</v>
      </c>
      <c r="AU620">
        <f>_xlfn.RANK.AVG(Table2[[#This Row],[Sharpe Ratio Z-Score]],Table2[Sharpe Ratio Z-Score])</f>
        <v>675</v>
      </c>
      <c r="AV620">
        <f>(Table2[[#This Row],[Rank 1Y]]+Table2[[#This Row],[Rank 6M]]+Table2[[#This Row],[Rank Sharpe]])/3</f>
        <v>561.33333333333337</v>
      </c>
    </row>
    <row r="621" spans="1:48" x14ac:dyDescent="0.3">
      <c r="A621" t="s">
        <v>1489</v>
      </c>
      <c r="B621" t="s">
        <v>1490</v>
      </c>
      <c r="C621" t="s">
        <v>3182</v>
      </c>
      <c r="D621" t="s">
        <v>460</v>
      </c>
      <c r="E621">
        <v>7155.3690414899902</v>
      </c>
      <c r="F621">
        <v>519.9</v>
      </c>
      <c r="G621">
        <v>-32.822477698455302</v>
      </c>
      <c r="H621">
        <f>(Table2[[#This Row],[1Y Return vs Nifty]]-AVERAGE(Table2[1Y Return vs Nifty]))/_xlfn.STDEV.P(Table2[1Y Return vs Nifty])</f>
        <v>-1.0139319080853157</v>
      </c>
      <c r="I621">
        <v>5.7838308072016096</v>
      </c>
      <c r="J621">
        <f>(Table2[[#This Row],[1M Return vs Nifty]]-AVERAGE(Table2[1M Return vs Nifty]))/_xlfn.STDEV.P(Table2[1M Return vs Nifty])</f>
        <v>0.73539961288237365</v>
      </c>
      <c r="K621">
        <v>2.2355205563820899</v>
      </c>
      <c r="L621">
        <f>(Table2[[#This Row],[6M Return vs Nifty]]-AVERAGE(Table2[6M Return vs Nifty]))/_xlfn.STDEV.P(Table2[6M Return vs Nifty])</f>
        <v>-0.24195942032487422</v>
      </c>
      <c r="M621">
        <v>4.6311069381140504</v>
      </c>
      <c r="N621">
        <f>(Table2[[#This Row],[1W Return vs Nifty]]-AVERAGE(Table2[1W Return vs Nifty]))/_xlfn.STDEV.P(Table2[1W Return vs Nifty])</f>
        <v>0.33583340740227763</v>
      </c>
      <c r="O621">
        <v>495.58</v>
      </c>
      <c r="P621">
        <v>494.32183534810798</v>
      </c>
      <c r="Q621">
        <v>512.70790152550205</v>
      </c>
      <c r="R621">
        <v>55.427124691898101</v>
      </c>
      <c r="S621" s="1">
        <f>(Table2[[#This Row],[Close Price]]-Table2[[#This Row],[20D EMA]])/Table2[[#This Row],[20D EMA]]</f>
        <v>4.9073812502522282E-2</v>
      </c>
      <c r="T621" s="1">
        <f>(Table2[[#This Row],[Close Price]]-Table2[[#This Row],[50D EMA]])/Table2[[#This Row],[50D EMA]]</f>
        <v>5.1743950646807889E-2</v>
      </c>
      <c r="U621" s="1">
        <f>(Table2[[#This Row],[Close Price]]-Table2[[#This Row],[200D EMA]])/Table2[[#This Row],[200D EMA]]</f>
        <v>1.4027672390260969E-2</v>
      </c>
      <c r="V621">
        <v>0.58246635709494898</v>
      </c>
      <c r="W621">
        <v>501</v>
      </c>
      <c r="X621">
        <v>524</v>
      </c>
      <c r="Y621">
        <v>501</v>
      </c>
      <c r="Z621">
        <v>524</v>
      </c>
      <c r="AA621">
        <v>501</v>
      </c>
      <c r="AB621">
        <v>524</v>
      </c>
      <c r="AC621" s="1">
        <f>(Table2[[#This Row],[Close Price]]/Table2[[#This Row],[Day Low]])-1</f>
        <v>3.772455089820359E-2</v>
      </c>
      <c r="AD621" s="1">
        <f>(Table2[[#This Row],[Day High]]/Table2[[#This Row],[Close Price]])-1</f>
        <v>7.88613194845178E-3</v>
      </c>
      <c r="AE621" s="1">
        <f>(Table2[[#This Row],[Close Price]]/Table2[[#This Row],[Current Week Low]])-1</f>
        <v>3.772455089820359E-2</v>
      </c>
      <c r="AF621" s="1">
        <f>(Table2[[#This Row],[Current Week High]]/Table2[[#This Row],[Close Price]])-1</f>
        <v>7.88613194845178E-3</v>
      </c>
      <c r="AG621" s="1">
        <f>(Table2[[#This Row],[Close Price]]/Table2[[#This Row],[Current Month Low]])-1</f>
        <v>3.772455089820359E-2</v>
      </c>
      <c r="AH621" s="1">
        <f>(Table2[[#This Row],[Current Month High]]/Table2[[#This Row],[Close Price]])-1</f>
        <v>7.88613194845178E-3</v>
      </c>
      <c r="AI621">
        <v>28.447778418926699</v>
      </c>
      <c r="AJ621">
        <v>21.330221703617202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0.14000000000000001</v>
      </c>
      <c r="AM621" t="s">
        <v>3219</v>
      </c>
      <c r="AN621">
        <v>7.99</v>
      </c>
      <c r="AO621" t="s">
        <v>3219</v>
      </c>
      <c r="AP621">
        <v>-4.1830709842784003E-2</v>
      </c>
      <c r="AQ621">
        <f>(Table2[[#This Row],[Sharpe Ratio]]-AVERAGE(Table2[Sharpe Ratio]))/_xlfn.STDEV.P(Table2[Sharpe Ratio])</f>
        <v>-1.1714686558047165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666</v>
      </c>
      <c r="AT621">
        <f>_xlfn.RANK.AVG(Table2[[#This Row],[6M Return vs Nifty Z-Score]],Table2[6M Return vs Nifty Z-Score])</f>
        <v>375</v>
      </c>
      <c r="AU621">
        <f>_xlfn.RANK.AVG(Table2[[#This Row],[Sharpe Ratio Z-Score]],Table2[Sharpe Ratio Z-Score])</f>
        <v>650</v>
      </c>
      <c r="AV621">
        <f>(Table2[[#This Row],[Rank 1Y]]+Table2[[#This Row],[Rank 6M]]+Table2[[#This Row],[Rank Sharpe]])/3</f>
        <v>563.66666666666663</v>
      </c>
    </row>
    <row r="622" spans="1:48" x14ac:dyDescent="0.3">
      <c r="A622" t="s">
        <v>578</v>
      </c>
      <c r="B622" t="s">
        <v>579</v>
      </c>
      <c r="C622" t="s">
        <v>3189</v>
      </c>
      <c r="D622" t="s">
        <v>580</v>
      </c>
      <c r="E622">
        <v>34921.773325349997</v>
      </c>
      <c r="F622">
        <v>31000.05</v>
      </c>
      <c r="G622">
        <v>-19.087027910002298</v>
      </c>
      <c r="H622">
        <f>(Table2[[#This Row],[1Y Return vs Nifty]]-AVERAGE(Table2[1Y Return vs Nifty]))/_xlfn.STDEV.P(Table2[1Y Return vs Nifty])</f>
        <v>-0.74575829921830927</v>
      </c>
      <c r="I622">
        <v>-16.4098304167936</v>
      </c>
      <c r="J622">
        <f>(Table2[[#This Row],[1M Return vs Nifty]]-AVERAGE(Table2[1M Return vs Nifty]))/_xlfn.STDEV.P(Table2[1M Return vs Nifty])</f>
        <v>-1.655940483326398</v>
      </c>
      <c r="K622">
        <v>-15.983150799711099</v>
      </c>
      <c r="L622">
        <f>(Table2[[#This Row],[6M Return vs Nifty]]-AVERAGE(Table2[6M Return vs Nifty]))/_xlfn.STDEV.P(Table2[6M Return vs Nifty])</f>
        <v>-0.78126778233353333</v>
      </c>
      <c r="M622">
        <v>-3.3004161825576399</v>
      </c>
      <c r="N622">
        <f>(Table2[[#This Row],[1W Return vs Nifty]]-AVERAGE(Table2[1W Return vs Nifty]))/_xlfn.STDEV.P(Table2[1W Return vs Nifty])</f>
        <v>-1.2639176849266631</v>
      </c>
      <c r="O622">
        <v>32476.61</v>
      </c>
      <c r="P622">
        <v>33603.991015090498</v>
      </c>
      <c r="Q622">
        <v>33704.432310588898</v>
      </c>
      <c r="R622">
        <v>30.596845117228799</v>
      </c>
      <c r="S622" s="1">
        <f>(Table2[[#This Row],[Close Price]]-Table2[[#This Row],[20D EMA]])/Table2[[#This Row],[20D EMA]]</f>
        <v>-4.546533643751615E-2</v>
      </c>
      <c r="T622" s="1">
        <f>(Table2[[#This Row],[Close Price]]-Table2[[#This Row],[50D EMA]])/Table2[[#This Row],[50D EMA]]</f>
        <v>-7.7489040332178113E-2</v>
      </c>
      <c r="U622" s="1">
        <f>(Table2[[#This Row],[Close Price]]-Table2[[#This Row],[200D EMA]])/Table2[[#This Row],[200D EMA]]</f>
        <v>-8.0238180120282429E-2</v>
      </c>
      <c r="V622">
        <v>1.25191715343975</v>
      </c>
      <c r="W622">
        <v>30900</v>
      </c>
      <c r="X622">
        <v>31460</v>
      </c>
      <c r="Y622">
        <v>30900</v>
      </c>
      <c r="Z622">
        <v>32301.55</v>
      </c>
      <c r="AA622">
        <v>30900</v>
      </c>
      <c r="AB622">
        <v>32301.55</v>
      </c>
      <c r="AC622" s="1">
        <f>(Table2[[#This Row],[Close Price]]/Table2[[#This Row],[Day Low]])-1</f>
        <v>3.2378640776697942E-3</v>
      </c>
      <c r="AD622" s="1">
        <f>(Table2[[#This Row],[Day High]]/Table2[[#This Row],[Close Price]])-1</f>
        <v>1.4837072843430832E-2</v>
      </c>
      <c r="AE622" s="1">
        <f>(Table2[[#This Row],[Close Price]]/Table2[[#This Row],[Current Week Low]])-1</f>
        <v>3.2378640776697942E-3</v>
      </c>
      <c r="AF622" s="1">
        <f>(Table2[[#This Row],[Current Week High]]/Table2[[#This Row],[Close Price]])-1</f>
        <v>4.1983803251930185E-2</v>
      </c>
      <c r="AG622" s="1">
        <f>(Table2[[#This Row],[Close Price]]/Table2[[#This Row],[Current Month Low]])-1</f>
        <v>3.2378640776697942E-3</v>
      </c>
      <c r="AH622" s="1">
        <f>(Table2[[#This Row],[Current Month High]]/Table2[[#This Row],[Close Price]])-1</f>
        <v>4.1983803251930185E-2</v>
      </c>
      <c r="AI622">
        <v>31.7949487178246</v>
      </c>
      <c r="AJ622">
        <v>8.7761128041559306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</v>
      </c>
      <c r="AM622">
        <v>0</v>
      </c>
      <c r="AN622">
        <v>-4.5199999999999996</v>
      </c>
      <c r="AO622" t="s">
        <v>3218</v>
      </c>
      <c r="AP622">
        <v>6.2187936872870001E-3</v>
      </c>
      <c r="AQ622">
        <f>(Table2[[#This Row],[Sharpe Ratio]]-AVERAGE(Table2[Sharpe Ratio]))/_xlfn.STDEV.P(Table2[Sharpe Ratio])</f>
        <v>-0.61374852555746995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578</v>
      </c>
      <c r="AT622">
        <f>_xlfn.RANK.AVG(Table2[[#This Row],[6M Return vs Nifty Z-Score]],Table2[6M Return vs Nifty Z-Score])</f>
        <v>614</v>
      </c>
      <c r="AU622">
        <f>_xlfn.RANK.AVG(Table2[[#This Row],[Sharpe Ratio Z-Score]],Table2[Sharpe Ratio Z-Score])</f>
        <v>502</v>
      </c>
      <c r="AV622">
        <f>(Table2[[#This Row],[Rank 1Y]]+Table2[[#This Row],[Rank 6M]]+Table2[[#This Row],[Rank Sharpe]])/3</f>
        <v>564.66666666666663</v>
      </c>
    </row>
    <row r="623" spans="1:48" x14ac:dyDescent="0.3">
      <c r="A623" t="s">
        <v>1078</v>
      </c>
      <c r="B623" t="s">
        <v>1079</v>
      </c>
      <c r="C623" t="s">
        <v>3185</v>
      </c>
      <c r="D623" t="s">
        <v>513</v>
      </c>
      <c r="E623">
        <v>12370.2566484</v>
      </c>
      <c r="F623">
        <v>780.4</v>
      </c>
      <c r="G623">
        <v>-28.4919545504121</v>
      </c>
      <c r="H623">
        <f>(Table2[[#This Row],[1Y Return vs Nifty]]-AVERAGE(Table2[1Y Return vs Nifty]))/_xlfn.STDEV.P(Table2[1Y Return vs Nifty])</f>
        <v>-0.92938192692130961</v>
      </c>
      <c r="I623">
        <v>-0.37933643794315702</v>
      </c>
      <c r="J623">
        <f>(Table2[[#This Row],[1M Return vs Nifty]]-AVERAGE(Table2[1M Return vs Nifty]))/_xlfn.STDEV.P(Table2[1M Return vs Nifty])</f>
        <v>7.1325812520825135E-2</v>
      </c>
      <c r="K623">
        <v>-12.8675544302591</v>
      </c>
      <c r="L623">
        <f>(Table2[[#This Row],[6M Return vs Nifty]]-AVERAGE(Table2[6M Return vs Nifty]))/_xlfn.STDEV.P(Table2[6M Return vs Nifty])</f>
        <v>-0.68904002643149154</v>
      </c>
      <c r="M623">
        <v>2.9833895934711601</v>
      </c>
      <c r="N623">
        <f>(Table2[[#This Row],[1W Return vs Nifty]]-AVERAGE(Table2[1W Return vs Nifty]))/_xlfn.STDEV.P(Table2[1W Return vs Nifty])</f>
        <v>3.4965306336982491E-3</v>
      </c>
      <c r="O623">
        <v>759.83</v>
      </c>
      <c r="P623">
        <v>787.42243155173196</v>
      </c>
      <c r="Q623">
        <v>817.85022288552295</v>
      </c>
      <c r="R623">
        <v>71.843529359065101</v>
      </c>
      <c r="S623" s="1">
        <f>(Table2[[#This Row],[Close Price]]-Table2[[#This Row],[20D EMA]])/Table2[[#This Row],[20D EMA]]</f>
        <v>2.707184501796446E-2</v>
      </c>
      <c r="T623" s="1">
        <f>(Table2[[#This Row],[Close Price]]-Table2[[#This Row],[50D EMA]])/Table2[[#This Row],[50D EMA]]</f>
        <v>-8.9182518434142745E-3</v>
      </c>
      <c r="U623" s="1">
        <f>(Table2[[#This Row],[Close Price]]-Table2[[#This Row],[200D EMA]])/Table2[[#This Row],[200D EMA]]</f>
        <v>-4.5791052979593065E-2</v>
      </c>
      <c r="V623">
        <v>0.55091581790474997</v>
      </c>
      <c r="W623">
        <v>774.4</v>
      </c>
      <c r="X623">
        <v>798.55</v>
      </c>
      <c r="Y623">
        <v>745</v>
      </c>
      <c r="Z623">
        <v>801.05</v>
      </c>
      <c r="AA623">
        <v>745</v>
      </c>
      <c r="AB623">
        <v>801.05</v>
      </c>
      <c r="AC623" s="1">
        <f>(Table2[[#This Row],[Close Price]]/Table2[[#This Row],[Day Low]])-1</f>
        <v>7.7479338842976198E-3</v>
      </c>
      <c r="AD623" s="1">
        <f>(Table2[[#This Row],[Day High]]/Table2[[#This Row],[Close Price]])-1</f>
        <v>2.3257303946693897E-2</v>
      </c>
      <c r="AE623" s="1">
        <f>(Table2[[#This Row],[Close Price]]/Table2[[#This Row],[Current Week Low]])-1</f>
        <v>4.7516778523490011E-2</v>
      </c>
      <c r="AF623" s="1">
        <f>(Table2[[#This Row],[Current Week High]]/Table2[[#This Row],[Close Price]])-1</f>
        <v>2.6460789338800694E-2</v>
      </c>
      <c r="AG623" s="1">
        <f>(Table2[[#This Row],[Close Price]]/Table2[[#This Row],[Current Month Low]])-1</f>
        <v>4.7516778523490011E-2</v>
      </c>
      <c r="AH623" s="1">
        <f>(Table2[[#This Row],[Current Month High]]/Table2[[#This Row],[Close Price]])-1</f>
        <v>2.6460789338800694E-2</v>
      </c>
      <c r="AI623">
        <v>22.6294208098411</v>
      </c>
      <c r="AJ623">
        <v>15.709096300689399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-7.0000000000000007E-2</v>
      </c>
      <c r="AM623" t="s">
        <v>3218</v>
      </c>
      <c r="AN623">
        <v>12.75</v>
      </c>
      <c r="AO623" t="s">
        <v>3219</v>
      </c>
      <c r="AP623">
        <v>1.4137385297032999E-2</v>
      </c>
      <c r="AQ623">
        <f>(Table2[[#This Row],[Sharpe Ratio]]-AVERAGE(Table2[Sharpe Ratio]))/_xlfn.STDEV.P(Table2[Sharpe Ratio])</f>
        <v>-0.52183586008740146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644</v>
      </c>
      <c r="AT623">
        <f>_xlfn.RANK.AVG(Table2[[#This Row],[6M Return vs Nifty Z-Score]],Table2[6M Return vs Nifty Z-Score])</f>
        <v>578</v>
      </c>
      <c r="AU623">
        <f>_xlfn.RANK.AVG(Table2[[#This Row],[Sharpe Ratio Z-Score]],Table2[Sharpe Ratio Z-Score])</f>
        <v>476</v>
      </c>
      <c r="AV623">
        <f>(Table2[[#This Row],[Rank 1Y]]+Table2[[#This Row],[Rank 6M]]+Table2[[#This Row],[Rank Sharpe]])/3</f>
        <v>566</v>
      </c>
    </row>
    <row r="624" spans="1:48" x14ac:dyDescent="0.3">
      <c r="A624" t="s">
        <v>2255</v>
      </c>
      <c r="B624" t="s">
        <v>2256</v>
      </c>
      <c r="C624" t="s">
        <v>3171</v>
      </c>
      <c r="D624" t="s">
        <v>465</v>
      </c>
      <c r="E624">
        <v>2567.2265392610002</v>
      </c>
      <c r="F624">
        <v>77.27</v>
      </c>
      <c r="G624">
        <v>-38.193316822</v>
      </c>
      <c r="H624">
        <f>(Table2[[#This Row],[1Y Return vs Nifty]]-AVERAGE(Table2[1Y Return vs Nifty]))/_xlfn.STDEV.P(Table2[1Y Return vs Nifty])</f>
        <v>-1.1187932218819652</v>
      </c>
      <c r="I624">
        <v>-3.3366328865839101</v>
      </c>
      <c r="J624">
        <f>(Table2[[#This Row],[1M Return vs Nifty]]-AVERAGE(Table2[1M Return vs Nifty]))/_xlfn.STDEV.P(Table2[1M Return vs Nifty])</f>
        <v>-0.24731929531584318</v>
      </c>
      <c r="K624">
        <v>-1.80976314587203</v>
      </c>
      <c r="L624">
        <f>(Table2[[#This Row],[6M Return vs Nifty]]-AVERAGE(Table2[6M Return vs Nifty]))/_xlfn.STDEV.P(Table2[6M Return vs Nifty])</f>
        <v>-0.36170774250937554</v>
      </c>
      <c r="M624">
        <v>5.34594800977258</v>
      </c>
      <c r="N624">
        <f>(Table2[[#This Row],[1W Return vs Nifty]]-AVERAGE(Table2[1W Return vs Nifty]))/_xlfn.STDEV.P(Table2[1W Return vs Nifty])</f>
        <v>0.48001350595697728</v>
      </c>
      <c r="O624">
        <v>74.95</v>
      </c>
      <c r="P624">
        <v>77.886581189988604</v>
      </c>
      <c r="Q624">
        <v>83.141815348761497</v>
      </c>
      <c r="R624">
        <v>63.243942933015397</v>
      </c>
      <c r="S624" s="1">
        <f>(Table2[[#This Row],[Close Price]]-Table2[[#This Row],[20D EMA]])/Table2[[#This Row],[20D EMA]]</f>
        <v>3.0953969312875158E-2</v>
      </c>
      <c r="T624" s="1">
        <f>(Table2[[#This Row],[Close Price]]-Table2[[#This Row],[50D EMA]])/Table2[[#This Row],[50D EMA]]</f>
        <v>-7.9163981852609835E-3</v>
      </c>
      <c r="U624" s="1">
        <f>(Table2[[#This Row],[Close Price]]-Table2[[#This Row],[200D EMA]])/Table2[[#This Row],[200D EMA]]</f>
        <v>-7.0624093593945919E-2</v>
      </c>
      <c r="V624">
        <v>0.51105384711338697</v>
      </c>
      <c r="W624">
        <v>77.069999999999993</v>
      </c>
      <c r="X624">
        <v>79.459999999999994</v>
      </c>
      <c r="Y624">
        <v>74.180000000000007</v>
      </c>
      <c r="Z624">
        <v>79.459999999999994</v>
      </c>
      <c r="AA624">
        <v>74.180000000000007</v>
      </c>
      <c r="AB624">
        <v>79.459999999999994</v>
      </c>
      <c r="AC624" s="1">
        <f>(Table2[[#This Row],[Close Price]]/Table2[[#This Row],[Day Low]])-1</f>
        <v>2.5950434669781419E-3</v>
      </c>
      <c r="AD624" s="1">
        <f>(Table2[[#This Row],[Day High]]/Table2[[#This Row],[Close Price]])-1</f>
        <v>2.8342176782709894E-2</v>
      </c>
      <c r="AE624" s="1">
        <f>(Table2[[#This Row],[Close Price]]/Table2[[#This Row],[Current Week Low]])-1</f>
        <v>4.1655432731194209E-2</v>
      </c>
      <c r="AF624" s="1">
        <f>(Table2[[#This Row],[Current Week High]]/Table2[[#This Row],[Close Price]])-1</f>
        <v>2.8342176782709894E-2</v>
      </c>
      <c r="AG624" s="1">
        <f>(Table2[[#This Row],[Close Price]]/Table2[[#This Row],[Current Month Low]])-1</f>
        <v>4.1655432731194209E-2</v>
      </c>
      <c r="AH624" s="1">
        <f>(Table2[[#This Row],[Current Month High]]/Table2[[#This Row],[Close Price]])-1</f>
        <v>2.8342176782709894E-2</v>
      </c>
      <c r="AI624">
        <v>55.299598809369698</v>
      </c>
      <c r="AJ624">
        <v>23.533173461231002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-0.05</v>
      </c>
      <c r="AM624" t="s">
        <v>3218</v>
      </c>
      <c r="AN624">
        <v>11.42</v>
      </c>
      <c r="AO624" t="s">
        <v>3219</v>
      </c>
      <c r="AP624">
        <v>-1.2742265374879999E-2</v>
      </c>
      <c r="AQ624">
        <f>(Table2[[#This Row],[Sharpe Ratio]]-AVERAGE(Table2[Sharpe Ratio]))/_xlfn.STDEV.P(Table2[Sharpe Ratio])</f>
        <v>-0.83383330381453036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689</v>
      </c>
      <c r="AT624">
        <f>_xlfn.RANK.AVG(Table2[[#This Row],[6M Return vs Nifty Z-Score]],Table2[6M Return vs Nifty Z-Score])</f>
        <v>429</v>
      </c>
      <c r="AU624">
        <f>_xlfn.RANK.AVG(Table2[[#This Row],[Sharpe Ratio Z-Score]],Table2[Sharpe Ratio Z-Score])</f>
        <v>587</v>
      </c>
      <c r="AV624">
        <f>(Table2[[#This Row],[Rank 1Y]]+Table2[[#This Row],[Rank 6M]]+Table2[[#This Row],[Rank Sharpe]])/3</f>
        <v>568.33333333333337</v>
      </c>
    </row>
    <row r="625" spans="1:48" x14ac:dyDescent="0.3">
      <c r="A625" t="s">
        <v>1186</v>
      </c>
      <c r="B625" t="s">
        <v>1187</v>
      </c>
      <c r="C625" t="s">
        <v>3187</v>
      </c>
      <c r="D625" t="s">
        <v>495</v>
      </c>
      <c r="E625">
        <v>10569.30769422</v>
      </c>
      <c r="F625">
        <v>2066.9</v>
      </c>
      <c r="G625">
        <v>-22.2850976705225</v>
      </c>
      <c r="H625">
        <f>(Table2[[#This Row],[1Y Return vs Nifty]]-AVERAGE(Table2[1Y Return vs Nifty]))/_xlfn.STDEV.P(Table2[1Y Return vs Nifty])</f>
        <v>-0.80819803889164266</v>
      </c>
      <c r="I625">
        <v>-4.7832004981896699</v>
      </c>
      <c r="J625">
        <f>(Table2[[#This Row],[1M Return vs Nifty]]-AVERAGE(Table2[1M Return vs Nifty]))/_xlfn.STDEV.P(Table2[1M Return vs Nifty])</f>
        <v>-0.40318520209871217</v>
      </c>
      <c r="K625">
        <v>0.42823420931570899</v>
      </c>
      <c r="L625">
        <f>(Table2[[#This Row],[6M Return vs Nifty]]-AVERAGE(Table2[6M Return vs Nifty]))/_xlfn.STDEV.P(Table2[6M Return vs Nifty])</f>
        <v>-0.29545863662151167</v>
      </c>
      <c r="M625">
        <v>4.5364374288758897</v>
      </c>
      <c r="N625">
        <f>(Table2[[#This Row],[1W Return vs Nifty]]-AVERAGE(Table2[1W Return vs Nifty]))/_xlfn.STDEV.P(Table2[1W Return vs Nifty])</f>
        <v>0.31673901046113034</v>
      </c>
      <c r="O625">
        <v>2010.09</v>
      </c>
      <c r="P625">
        <v>2075.2176112862398</v>
      </c>
      <c r="Q625">
        <v>2139.9778062333098</v>
      </c>
      <c r="R625">
        <v>71.405561953955299</v>
      </c>
      <c r="S625" s="1">
        <f>(Table2[[#This Row],[Close Price]]-Table2[[#This Row],[20D EMA]])/Table2[[#This Row],[20D EMA]]</f>
        <v>2.8262416110721496E-2</v>
      </c>
      <c r="T625" s="1">
        <f>(Table2[[#This Row],[Close Price]]-Table2[[#This Row],[50D EMA]])/Table2[[#This Row],[50D EMA]]</f>
        <v>-4.0080670292135861E-3</v>
      </c>
      <c r="U625" s="1">
        <f>(Table2[[#This Row],[Close Price]]-Table2[[#This Row],[200D EMA]])/Table2[[#This Row],[200D EMA]]</f>
        <v>-3.4148861740738286E-2</v>
      </c>
      <c r="V625">
        <v>0.21930576946629399</v>
      </c>
      <c r="W625">
        <v>2055.35</v>
      </c>
      <c r="X625">
        <v>2090</v>
      </c>
      <c r="Y625">
        <v>1945.5</v>
      </c>
      <c r="Z625">
        <v>2090</v>
      </c>
      <c r="AA625">
        <v>1945.5</v>
      </c>
      <c r="AB625">
        <v>2090</v>
      </c>
      <c r="AC625" s="1">
        <f>(Table2[[#This Row],[Close Price]]/Table2[[#This Row],[Day Low]])-1</f>
        <v>5.6194808670058105E-3</v>
      </c>
      <c r="AD625" s="1">
        <f>(Table2[[#This Row],[Day High]]/Table2[[#This Row],[Close Price]])-1</f>
        <v>1.1176157530601305E-2</v>
      </c>
      <c r="AE625" s="1">
        <f>(Table2[[#This Row],[Close Price]]/Table2[[#This Row],[Current Week Low]])-1</f>
        <v>6.2400411205345785E-2</v>
      </c>
      <c r="AF625" s="1">
        <f>(Table2[[#This Row],[Current Week High]]/Table2[[#This Row],[Close Price]])-1</f>
        <v>1.1176157530601305E-2</v>
      </c>
      <c r="AG625" s="1">
        <f>(Table2[[#This Row],[Close Price]]/Table2[[#This Row],[Current Month Low]])-1</f>
        <v>6.2400411205345785E-2</v>
      </c>
      <c r="AH625" s="1">
        <f>(Table2[[#This Row],[Current Month High]]/Table2[[#This Row],[Close Price]])-1</f>
        <v>1.1176157530601305E-2</v>
      </c>
      <c r="AI625">
        <v>32.323769896947098</v>
      </c>
      <c r="AJ625">
        <v>14.319690265486701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-0.01</v>
      </c>
      <c r="AM625" t="s">
        <v>3218</v>
      </c>
      <c r="AN625">
        <v>5.76</v>
      </c>
      <c r="AO625" t="s">
        <v>3219</v>
      </c>
      <c r="AP625">
        <v>-0.107238813564284</v>
      </c>
      <c r="AQ625">
        <f>(Table2[[#This Row],[Sharpe Ratio]]-AVERAGE(Table2[Sharpe Ratio]))/_xlfn.STDEV.P(Table2[Sharpe Ratio])</f>
        <v>-1.9306735059432896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596</v>
      </c>
      <c r="AT625">
        <f>_xlfn.RANK.AVG(Table2[[#This Row],[6M Return vs Nifty Z-Score]],Table2[6M Return vs Nifty Z-Score])</f>
        <v>397</v>
      </c>
      <c r="AU625">
        <f>_xlfn.RANK.AVG(Table2[[#This Row],[Sharpe Ratio Z-Score]],Table2[Sharpe Ratio Z-Score])</f>
        <v>717</v>
      </c>
      <c r="AV625">
        <f>(Table2[[#This Row],[Rank 1Y]]+Table2[[#This Row],[Rank 6M]]+Table2[[#This Row],[Rank Sharpe]])/3</f>
        <v>570</v>
      </c>
    </row>
    <row r="626" spans="1:48" x14ac:dyDescent="0.3">
      <c r="A626" t="s">
        <v>449</v>
      </c>
      <c r="B626" t="s">
        <v>450</v>
      </c>
      <c r="C626" t="s">
        <v>3184</v>
      </c>
      <c r="D626" t="s">
        <v>451</v>
      </c>
      <c r="E626">
        <v>51439.675329899997</v>
      </c>
      <c r="F626">
        <v>844.25</v>
      </c>
      <c r="G626">
        <v>-13.4123848969211</v>
      </c>
      <c r="H626">
        <f>(Table2[[#This Row],[1Y Return vs Nifty]]-AVERAGE(Table2[1Y Return vs Nifty]))/_xlfn.STDEV.P(Table2[1Y Return vs Nifty])</f>
        <v>-0.6349654588462923</v>
      </c>
      <c r="I626">
        <v>-2.1931847553061701</v>
      </c>
      <c r="J626">
        <f>(Table2[[#This Row],[1M Return vs Nifty]]-AVERAGE(Table2[1M Return vs Nifty]))/_xlfn.STDEV.P(Table2[1M Return vs Nifty])</f>
        <v>-0.1241141451307481</v>
      </c>
      <c r="K626">
        <v>-22.8171384617727</v>
      </c>
      <c r="L626">
        <f>(Table2[[#This Row],[6M Return vs Nifty]]-AVERAGE(Table2[6M Return vs Nifty]))/_xlfn.STDEV.P(Table2[6M Return vs Nifty])</f>
        <v>-0.98356720472149906</v>
      </c>
      <c r="M626">
        <v>3.6138052858862899</v>
      </c>
      <c r="N626">
        <f>(Table2[[#This Row],[1W Return vs Nifty]]-AVERAGE(Table2[1W Return vs Nifty]))/_xlfn.STDEV.P(Table2[1W Return vs Nifty])</f>
        <v>0.13064842532262186</v>
      </c>
      <c r="O626">
        <v>821.8</v>
      </c>
      <c r="P626">
        <v>850.40181730639404</v>
      </c>
      <c r="Q626">
        <v>905.14932849130901</v>
      </c>
      <c r="R626">
        <v>69.940571828996895</v>
      </c>
      <c r="S626" s="1">
        <f>(Table2[[#This Row],[Close Price]]-Table2[[#This Row],[20D EMA]])/Table2[[#This Row],[20D EMA]]</f>
        <v>2.7318082258457103E-2</v>
      </c>
      <c r="T626" s="1">
        <f>(Table2[[#This Row],[Close Price]]-Table2[[#This Row],[50D EMA]])/Table2[[#This Row],[50D EMA]]</f>
        <v>-7.2340124176587667E-3</v>
      </c>
      <c r="U626" s="1">
        <f>(Table2[[#This Row],[Close Price]]-Table2[[#This Row],[200D EMA]])/Table2[[#This Row],[200D EMA]]</f>
        <v>-6.7280974060727861E-2</v>
      </c>
      <c r="V626">
        <v>0.81753716872862003</v>
      </c>
      <c r="W626">
        <v>835.85</v>
      </c>
      <c r="X626">
        <v>849.9</v>
      </c>
      <c r="Y626">
        <v>822.05</v>
      </c>
      <c r="Z626">
        <v>849.9</v>
      </c>
      <c r="AA626">
        <v>822.05</v>
      </c>
      <c r="AB626">
        <v>849.9</v>
      </c>
      <c r="AC626" s="1">
        <f>(Table2[[#This Row],[Close Price]]/Table2[[#This Row],[Day Low]])-1</f>
        <v>1.0049650056828341E-2</v>
      </c>
      <c r="AD626" s="1">
        <f>(Table2[[#This Row],[Day High]]/Table2[[#This Row],[Close Price]])-1</f>
        <v>6.6923304708321751E-3</v>
      </c>
      <c r="AE626" s="1">
        <f>(Table2[[#This Row],[Close Price]]/Table2[[#This Row],[Current Week Low]])-1</f>
        <v>2.7005656590231686E-2</v>
      </c>
      <c r="AF626" s="1">
        <f>(Table2[[#This Row],[Current Week High]]/Table2[[#This Row],[Close Price]])-1</f>
        <v>6.6923304708321751E-3</v>
      </c>
      <c r="AG626" s="1">
        <f>(Table2[[#This Row],[Close Price]]/Table2[[#This Row],[Current Month Low]])-1</f>
        <v>2.7005656590231686E-2</v>
      </c>
      <c r="AH626" s="1">
        <f>(Table2[[#This Row],[Current Month High]]/Table2[[#This Row],[Close Price]])-1</f>
        <v>6.6923304708321751E-3</v>
      </c>
      <c r="AI626">
        <v>39.769025762511099</v>
      </c>
      <c r="AJ626">
        <v>11.488940244305001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-0.08</v>
      </c>
      <c r="AM626" t="s">
        <v>3218</v>
      </c>
      <c r="AN626">
        <v>7.46</v>
      </c>
      <c r="AO626" t="s">
        <v>3219</v>
      </c>
      <c r="AP626">
        <v>9.4004922092819996E-3</v>
      </c>
      <c r="AQ626">
        <f>(Table2[[#This Row],[Sharpe Ratio]]-AVERAGE(Table2[Sharpe Ratio]))/_xlfn.STDEV.P(Table2[Sharpe Ratio])</f>
        <v>-0.57681791891792411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540</v>
      </c>
      <c r="AT626">
        <f>_xlfn.RANK.AVG(Table2[[#This Row],[6M Return vs Nifty Z-Score]],Table2[6M Return vs Nifty Z-Score])</f>
        <v>680</v>
      </c>
      <c r="AU626">
        <f>_xlfn.RANK.AVG(Table2[[#This Row],[Sharpe Ratio Z-Score]],Table2[Sharpe Ratio Z-Score])</f>
        <v>493</v>
      </c>
      <c r="AV626">
        <f>(Table2[[#This Row],[Rank 1Y]]+Table2[[#This Row],[Rank 6M]]+Table2[[#This Row],[Rank Sharpe]])/3</f>
        <v>571</v>
      </c>
    </row>
    <row r="627" spans="1:48" x14ac:dyDescent="0.3">
      <c r="A627" t="s">
        <v>1606</v>
      </c>
      <c r="B627" t="s">
        <v>1607</v>
      </c>
      <c r="C627" t="s">
        <v>3185</v>
      </c>
      <c r="D627" t="s">
        <v>460</v>
      </c>
      <c r="E627">
        <v>6092.4834401199996</v>
      </c>
      <c r="F627">
        <v>1128.05</v>
      </c>
      <c r="G627">
        <v>-34.075271217422603</v>
      </c>
      <c r="H627">
        <f>(Table2[[#This Row],[1Y Return vs Nifty]]-AVERAGE(Table2[1Y Return vs Nifty]))/_xlfn.STDEV.P(Table2[1Y Return vs Nifty])</f>
        <v>-1.0383916938455968</v>
      </c>
      <c r="I627">
        <v>-4.7838242030762697</v>
      </c>
      <c r="J627">
        <f>(Table2[[#This Row],[1M Return vs Nifty]]-AVERAGE(Table2[1M Return vs Nifty]))/_xlfn.STDEV.P(Table2[1M Return vs Nifty])</f>
        <v>-0.4032524055442579</v>
      </c>
      <c r="K627">
        <v>1.05878500720806</v>
      </c>
      <c r="L627">
        <f>(Table2[[#This Row],[6M Return vs Nifty]]-AVERAGE(Table2[6M Return vs Nifty]))/_xlfn.STDEV.P(Table2[6M Return vs Nifty])</f>
        <v>-0.27679309777249761</v>
      </c>
      <c r="M627">
        <v>3.8066098561500201</v>
      </c>
      <c r="N627">
        <f>(Table2[[#This Row],[1W Return vs Nifty]]-AVERAGE(Table2[1W Return vs Nifty]))/_xlfn.STDEV.P(Table2[1W Return vs Nifty])</f>
        <v>0.16953620478096301</v>
      </c>
      <c r="O627">
        <v>1131.25</v>
      </c>
      <c r="P627">
        <v>1162.0745717601999</v>
      </c>
      <c r="Q627">
        <v>1155.72304628846</v>
      </c>
      <c r="R627">
        <v>52.359791420124303</v>
      </c>
      <c r="S627" s="1">
        <f>(Table2[[#This Row],[Close Price]]-Table2[[#This Row],[20D EMA]])/Table2[[#This Row],[20D EMA]]</f>
        <v>-2.828729281767996E-3</v>
      </c>
      <c r="T627" s="1">
        <f>(Table2[[#This Row],[Close Price]]-Table2[[#This Row],[50D EMA]])/Table2[[#This Row],[50D EMA]]</f>
        <v>-2.9279163822217322E-2</v>
      </c>
      <c r="U627" s="1">
        <f>(Table2[[#This Row],[Close Price]]-Table2[[#This Row],[200D EMA]])/Table2[[#This Row],[200D EMA]]</f>
        <v>-2.3944357930155018E-2</v>
      </c>
      <c r="V627">
        <v>0.38349473445232002</v>
      </c>
      <c r="W627">
        <v>1122.5</v>
      </c>
      <c r="X627">
        <v>1145.5999999999999</v>
      </c>
      <c r="Y627">
        <v>1112.75</v>
      </c>
      <c r="Z627">
        <v>1150.0999999999999</v>
      </c>
      <c r="AA627">
        <v>1112.75</v>
      </c>
      <c r="AB627">
        <v>1150.0999999999999</v>
      </c>
      <c r="AC627" s="1">
        <f>(Table2[[#This Row],[Close Price]]/Table2[[#This Row],[Day Low]])-1</f>
        <v>4.9443207126949051E-3</v>
      </c>
      <c r="AD627" s="1">
        <f>(Table2[[#This Row],[Day High]]/Table2[[#This Row],[Close Price]])-1</f>
        <v>1.5557821018571838E-2</v>
      </c>
      <c r="AE627" s="1">
        <f>(Table2[[#This Row],[Close Price]]/Table2[[#This Row],[Current Week Low]])-1</f>
        <v>1.3749719164232621E-2</v>
      </c>
      <c r="AF627" s="1">
        <f>(Table2[[#This Row],[Current Week High]]/Table2[[#This Row],[Close Price]])-1</f>
        <v>1.9547005895128811E-2</v>
      </c>
      <c r="AG627" s="1">
        <f>(Table2[[#This Row],[Close Price]]/Table2[[#This Row],[Current Month Low]])-1</f>
        <v>1.3749719164232621E-2</v>
      </c>
      <c r="AH627" s="1">
        <f>(Table2[[#This Row],[Current Month High]]/Table2[[#This Row],[Close Price]])-1</f>
        <v>1.9547005895128811E-2</v>
      </c>
      <c r="AI627">
        <v>24.799432649261998</v>
      </c>
      <c r="AJ627">
        <v>20.866816672023901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-0.03</v>
      </c>
      <c r="AM627" t="s">
        <v>3218</v>
      </c>
      <c r="AN627">
        <v>3.41</v>
      </c>
      <c r="AO627" t="s">
        <v>3219</v>
      </c>
      <c r="AP627">
        <v>-4.2548943388747998E-2</v>
      </c>
      <c r="AQ627">
        <f>(Table2[[#This Row],[Sharpe Ratio]]-AVERAGE(Table2[Sharpe Ratio]))/_xlfn.STDEV.P(Table2[Sharpe Ratio])</f>
        <v>-1.17980533521603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676</v>
      </c>
      <c r="AT627">
        <f>_xlfn.RANK.AVG(Table2[[#This Row],[6M Return vs Nifty Z-Score]],Table2[6M Return vs Nifty Z-Score])</f>
        <v>387</v>
      </c>
      <c r="AU627">
        <f>_xlfn.RANK.AVG(Table2[[#This Row],[Sharpe Ratio Z-Score]],Table2[Sharpe Ratio Z-Score])</f>
        <v>652</v>
      </c>
      <c r="AV627">
        <f>(Table2[[#This Row],[Rank 1Y]]+Table2[[#This Row],[Rank 6M]]+Table2[[#This Row],[Rank Sharpe]])/3</f>
        <v>571.66666666666663</v>
      </c>
    </row>
    <row r="628" spans="1:48" x14ac:dyDescent="0.3">
      <c r="A628" t="s">
        <v>1726</v>
      </c>
      <c r="B628" t="s">
        <v>1727</v>
      </c>
      <c r="C628" t="s">
        <v>3182</v>
      </c>
      <c r="D628" t="s">
        <v>250</v>
      </c>
      <c r="E628">
        <v>5082.3757141799997</v>
      </c>
      <c r="F628">
        <v>238.2</v>
      </c>
      <c r="G628">
        <v>-9.7264646235902106</v>
      </c>
      <c r="H628">
        <f>(Table2[[#This Row],[1Y Return vs Nifty]]-AVERAGE(Table2[1Y Return vs Nifty]))/_xlfn.STDEV.P(Table2[1Y Return vs Nifty])</f>
        <v>-0.5630008303179872</v>
      </c>
      <c r="I628">
        <v>-5.3564665662458202</v>
      </c>
      <c r="J628">
        <f>(Table2[[#This Row],[1M Return vs Nifty]]-AVERAGE(Table2[1M Return vs Nifty]))/_xlfn.STDEV.P(Table2[1M Return vs Nifty])</f>
        <v>-0.46495392608267866</v>
      </c>
      <c r="K628">
        <v>-5.2016163951041801</v>
      </c>
      <c r="L628">
        <f>(Table2[[#This Row],[6M Return vs Nifty]]-AVERAGE(Table2[6M Return vs Nifty]))/_xlfn.STDEV.P(Table2[6M Return vs Nifty])</f>
        <v>-0.46211324323242087</v>
      </c>
      <c r="M628">
        <v>-1.68740638520599</v>
      </c>
      <c r="N628">
        <f>(Table2[[#This Row],[1W Return vs Nifty]]-AVERAGE(Table2[1W Return vs Nifty]))/_xlfn.STDEV.P(Table2[1W Return vs Nifty])</f>
        <v>-0.93858115800848163</v>
      </c>
      <c r="O628">
        <v>234.08</v>
      </c>
      <c r="P628">
        <v>238.01689446000901</v>
      </c>
      <c r="Q628">
        <v>240.31325608992</v>
      </c>
      <c r="R628">
        <v>58.455295877902799</v>
      </c>
      <c r="S628" s="1">
        <f>(Table2[[#This Row],[Close Price]]-Table2[[#This Row],[20D EMA]])/Table2[[#This Row],[20D EMA]]</f>
        <v>1.7600820232399075E-2</v>
      </c>
      <c r="T628" s="1">
        <f>(Table2[[#This Row],[Close Price]]-Table2[[#This Row],[50D EMA]])/Table2[[#This Row],[50D EMA]]</f>
        <v>7.6929639976350804E-4</v>
      </c>
      <c r="U628" s="1">
        <f>(Table2[[#This Row],[Close Price]]-Table2[[#This Row],[200D EMA]])/Table2[[#This Row],[200D EMA]]</f>
        <v>-8.7937558015080113E-3</v>
      </c>
      <c r="V628">
        <v>0.59609879450535097</v>
      </c>
      <c r="W628">
        <v>234.41</v>
      </c>
      <c r="X628">
        <v>239.99</v>
      </c>
      <c r="Y628">
        <v>228</v>
      </c>
      <c r="Z628">
        <v>239.99</v>
      </c>
      <c r="AA628">
        <v>228</v>
      </c>
      <c r="AB628">
        <v>239.99</v>
      </c>
      <c r="AC628" s="1">
        <f>(Table2[[#This Row],[Close Price]]/Table2[[#This Row],[Day Low]])-1</f>
        <v>1.6168252207670264E-2</v>
      </c>
      <c r="AD628" s="1">
        <f>(Table2[[#This Row],[Day High]]/Table2[[#This Row],[Close Price]])-1</f>
        <v>7.5146935348446853E-3</v>
      </c>
      <c r="AE628" s="1">
        <f>(Table2[[#This Row],[Close Price]]/Table2[[#This Row],[Current Week Low]])-1</f>
        <v>4.4736842105263186E-2</v>
      </c>
      <c r="AF628" s="1">
        <f>(Table2[[#This Row],[Current Week High]]/Table2[[#This Row],[Close Price]])-1</f>
        <v>7.5146935348446853E-3</v>
      </c>
      <c r="AG628" s="1">
        <f>(Table2[[#This Row],[Close Price]]/Table2[[#This Row],[Current Month Low]])-1</f>
        <v>4.4736842105263186E-2</v>
      </c>
      <c r="AH628" s="1">
        <f>(Table2[[#This Row],[Current Month High]]/Table2[[#This Row],[Close Price]])-1</f>
        <v>7.5146935348446853E-3</v>
      </c>
      <c r="AI628">
        <v>24.7271200671704</v>
      </c>
      <c r="AJ628">
        <v>26.031746031746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0.01</v>
      </c>
      <c r="AM628" t="s">
        <v>3219</v>
      </c>
      <c r="AN628">
        <v>5.24</v>
      </c>
      <c r="AO628" t="s">
        <v>3219</v>
      </c>
      <c r="AP628">
        <v>-0.117122400840623</v>
      </c>
      <c r="AQ628">
        <f>(Table2[[#This Row],[Sharpe Ratio]]-AVERAGE(Table2[Sharpe Ratio]))/_xlfn.STDEV.P(Table2[Sharpe Ratio])</f>
        <v>-2.0453942663694624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515</v>
      </c>
      <c r="AT628">
        <f>_xlfn.RANK.AVG(Table2[[#This Row],[6M Return vs Nifty Z-Score]],Table2[6M Return vs Nifty Z-Score])</f>
        <v>478</v>
      </c>
      <c r="AU628">
        <f>_xlfn.RANK.AVG(Table2[[#This Row],[Sharpe Ratio Z-Score]],Table2[Sharpe Ratio Z-Score])</f>
        <v>724</v>
      </c>
      <c r="AV628">
        <f>(Table2[[#This Row],[Rank 1Y]]+Table2[[#This Row],[Rank 6M]]+Table2[[#This Row],[Rank Sharpe]])/3</f>
        <v>572.33333333333337</v>
      </c>
    </row>
    <row r="629" spans="1:48" x14ac:dyDescent="0.3">
      <c r="A629" t="s">
        <v>811</v>
      </c>
      <c r="B629" t="s">
        <v>812</v>
      </c>
      <c r="C629" t="s">
        <v>3185</v>
      </c>
      <c r="D629" t="s">
        <v>513</v>
      </c>
      <c r="E629">
        <v>19843.081918100001</v>
      </c>
      <c r="F629">
        <v>164.5</v>
      </c>
      <c r="G629">
        <v>-26.6432372784971</v>
      </c>
      <c r="H629">
        <f>(Table2[[#This Row],[1Y Return vs Nifty]]-AVERAGE(Table2[1Y Return vs Nifty]))/_xlfn.STDEV.P(Table2[1Y Return vs Nifty])</f>
        <v>-0.89328720922222127</v>
      </c>
      <c r="I629">
        <v>-5.4417582653290602</v>
      </c>
      <c r="J629">
        <f>(Table2[[#This Row],[1M Return vs Nifty]]-AVERAGE(Table2[1M Return vs Nifty]))/_xlfn.STDEV.P(Table2[1M Return vs Nifty])</f>
        <v>-0.47414400327782863</v>
      </c>
      <c r="K629">
        <v>-1.4740072104970201</v>
      </c>
      <c r="L629">
        <f>(Table2[[#This Row],[6M Return vs Nifty]]-AVERAGE(Table2[6M Return vs Nifty]))/_xlfn.STDEV.P(Table2[6M Return vs Nifty])</f>
        <v>-0.35176870908577629</v>
      </c>
      <c r="M629">
        <v>-1.0470592790428499</v>
      </c>
      <c r="N629">
        <f>(Table2[[#This Row],[1W Return vs Nifty]]-AVERAGE(Table2[1W Return vs Nifty]))/_xlfn.STDEV.P(Table2[1W Return vs Nifty])</f>
        <v>-0.80942614364758192</v>
      </c>
      <c r="O629">
        <v>167.2</v>
      </c>
      <c r="P629">
        <v>171.81000269429899</v>
      </c>
      <c r="Q629">
        <v>173.93177930841199</v>
      </c>
      <c r="R629">
        <v>41.809891343261398</v>
      </c>
      <c r="S629" s="1">
        <f>(Table2[[#This Row],[Close Price]]-Table2[[#This Row],[20D EMA]])/Table2[[#This Row],[20D EMA]]</f>
        <v>-1.6148325358851606E-2</v>
      </c>
      <c r="T629" s="1">
        <f>(Table2[[#This Row],[Close Price]]-Table2[[#This Row],[50D EMA]])/Table2[[#This Row],[50D EMA]]</f>
        <v>-4.254701460720918E-2</v>
      </c>
      <c r="U629" s="1">
        <f>(Table2[[#This Row],[Close Price]]-Table2[[#This Row],[200D EMA]])/Table2[[#This Row],[200D EMA]]</f>
        <v>-5.4226889105111531E-2</v>
      </c>
      <c r="V629">
        <v>0.53009534983150097</v>
      </c>
      <c r="W629">
        <v>164.1</v>
      </c>
      <c r="X629">
        <v>167.04</v>
      </c>
      <c r="Y629">
        <v>164.1</v>
      </c>
      <c r="Z629">
        <v>168.05</v>
      </c>
      <c r="AA629">
        <v>164.1</v>
      </c>
      <c r="AB629">
        <v>168.05</v>
      </c>
      <c r="AC629" s="1">
        <f>(Table2[[#This Row],[Close Price]]/Table2[[#This Row],[Day Low]])-1</f>
        <v>2.4375380865326868E-3</v>
      </c>
      <c r="AD629" s="1">
        <f>(Table2[[#This Row],[Day High]]/Table2[[#This Row],[Close Price]])-1</f>
        <v>1.5440729483282567E-2</v>
      </c>
      <c r="AE629" s="1">
        <f>(Table2[[#This Row],[Close Price]]/Table2[[#This Row],[Current Week Low]])-1</f>
        <v>2.4375380865326868E-3</v>
      </c>
      <c r="AF629" s="1">
        <f>(Table2[[#This Row],[Current Week High]]/Table2[[#This Row],[Close Price]])-1</f>
        <v>2.1580547112462156E-2</v>
      </c>
      <c r="AG629" s="1">
        <f>(Table2[[#This Row],[Close Price]]/Table2[[#This Row],[Current Month Low]])-1</f>
        <v>2.4375380865326868E-3</v>
      </c>
      <c r="AH629" s="1">
        <f>(Table2[[#This Row],[Current Month High]]/Table2[[#This Row],[Close Price]])-1</f>
        <v>2.1580547112462156E-2</v>
      </c>
      <c r="AI629">
        <v>35.404255319148902</v>
      </c>
      <c r="AJ629">
        <v>15.6414762741652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-0.02</v>
      </c>
      <c r="AM629" t="s">
        <v>3218</v>
      </c>
      <c r="AN629">
        <v>0.33</v>
      </c>
      <c r="AO629" t="s">
        <v>3219</v>
      </c>
      <c r="AP629">
        <v>-5.4660231538767E-2</v>
      </c>
      <c r="AQ629">
        <f>(Table2[[#This Row],[Sharpe Ratio]]-AVERAGE(Table2[Sharpe Ratio]))/_xlfn.STDEV.P(Table2[Sharpe Ratio])</f>
        <v>-1.320383462110998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626</v>
      </c>
      <c r="AT629">
        <f>_xlfn.RANK.AVG(Table2[[#This Row],[6M Return vs Nifty Z-Score]],Table2[6M Return vs Nifty Z-Score])</f>
        <v>421</v>
      </c>
      <c r="AU629">
        <f>_xlfn.RANK.AVG(Table2[[#This Row],[Sharpe Ratio Z-Score]],Table2[Sharpe Ratio Z-Score])</f>
        <v>672</v>
      </c>
      <c r="AV629">
        <f>(Table2[[#This Row],[Rank 1Y]]+Table2[[#This Row],[Rank 6M]]+Table2[[#This Row],[Rank Sharpe]])/3</f>
        <v>573</v>
      </c>
    </row>
    <row r="630" spans="1:48" x14ac:dyDescent="0.3">
      <c r="A630" t="s">
        <v>1747</v>
      </c>
      <c r="B630" t="s">
        <v>1748</v>
      </c>
      <c r="C630" t="s">
        <v>3184</v>
      </c>
      <c r="D630" t="s">
        <v>1196</v>
      </c>
      <c r="E630">
        <v>4858.0415585000001</v>
      </c>
      <c r="F630">
        <v>2886.35</v>
      </c>
      <c r="G630">
        <v>-6.5769736674310399</v>
      </c>
      <c r="H630">
        <f>(Table2[[#This Row],[1Y Return vs Nifty]]-AVERAGE(Table2[1Y Return vs Nifty]))/_xlfn.STDEV.P(Table2[1Y Return vs Nifty])</f>
        <v>-0.50150955272493425</v>
      </c>
      <c r="I630">
        <v>2.3135394162888798</v>
      </c>
      <c r="J630">
        <f>(Table2[[#This Row],[1M Return vs Nifty]]-AVERAGE(Table2[1M Return vs Nifty]))/_xlfn.STDEV.P(Table2[1M Return vs Nifty])</f>
        <v>0.36147992181105837</v>
      </c>
      <c r="K630">
        <v>-9.5459011595870908</v>
      </c>
      <c r="L630">
        <f>(Table2[[#This Row],[6M Return vs Nifty]]-AVERAGE(Table2[6M Return vs Nifty]))/_xlfn.STDEV.P(Table2[6M Return vs Nifty])</f>
        <v>-0.59071258259362358</v>
      </c>
      <c r="M630">
        <v>4.7197101888263999</v>
      </c>
      <c r="N630">
        <f>(Table2[[#This Row],[1W Return vs Nifty]]-AVERAGE(Table2[1W Return vs Nifty]))/_xlfn.STDEV.P(Table2[1W Return vs Nifty])</f>
        <v>0.35370426839006891</v>
      </c>
      <c r="O630">
        <v>2820.24</v>
      </c>
      <c r="P630">
        <v>2877.2497563566399</v>
      </c>
      <c r="Q630">
        <v>2951.7738690089</v>
      </c>
      <c r="R630">
        <v>66.352115920061806</v>
      </c>
      <c r="S630" s="1">
        <f>(Table2[[#This Row],[Close Price]]-Table2[[#This Row],[20D EMA]])/Table2[[#This Row],[20D EMA]]</f>
        <v>2.3441267409865876E-2</v>
      </c>
      <c r="T630" s="1">
        <f>(Table2[[#This Row],[Close Price]]-Table2[[#This Row],[50D EMA]])/Table2[[#This Row],[50D EMA]]</f>
        <v>3.162827148826789E-3</v>
      </c>
      <c r="U630" s="1">
        <f>(Table2[[#This Row],[Close Price]]-Table2[[#This Row],[200D EMA]])/Table2[[#This Row],[200D EMA]]</f>
        <v>-2.2164255092774789E-2</v>
      </c>
      <c r="V630">
        <v>0.636447441580128</v>
      </c>
      <c r="W630">
        <v>2870</v>
      </c>
      <c r="X630">
        <v>2911.65</v>
      </c>
      <c r="Y630">
        <v>2850</v>
      </c>
      <c r="Z630">
        <v>2916.9</v>
      </c>
      <c r="AA630">
        <v>2850</v>
      </c>
      <c r="AB630">
        <v>2916.9</v>
      </c>
      <c r="AC630" s="1">
        <f>(Table2[[#This Row],[Close Price]]/Table2[[#This Row],[Day Low]])-1</f>
        <v>5.6968641114982788E-3</v>
      </c>
      <c r="AD630" s="1">
        <f>(Table2[[#This Row],[Day High]]/Table2[[#This Row],[Close Price]])-1</f>
        <v>8.7653957420272821E-3</v>
      </c>
      <c r="AE630" s="1">
        <f>(Table2[[#This Row],[Close Price]]/Table2[[#This Row],[Current Week Low]])-1</f>
        <v>1.2754385964912185E-2</v>
      </c>
      <c r="AF630" s="1">
        <f>(Table2[[#This Row],[Current Week High]]/Table2[[#This Row],[Close Price]])-1</f>
        <v>1.0584301973080246E-2</v>
      </c>
      <c r="AG630" s="1">
        <f>(Table2[[#This Row],[Close Price]]/Table2[[#This Row],[Current Month Low]])-1</f>
        <v>1.2754385964912185E-2</v>
      </c>
      <c r="AH630" s="1">
        <f>(Table2[[#This Row],[Current Month High]]/Table2[[#This Row],[Close Price]])-1</f>
        <v>1.0584301973080246E-2</v>
      </c>
      <c r="AI630">
        <v>28.189581998025101</v>
      </c>
      <c r="AJ630">
        <v>19.1303630022494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</v>
      </c>
      <c r="AM630">
        <v>0</v>
      </c>
      <c r="AN630">
        <v>6.04</v>
      </c>
      <c r="AO630" t="s">
        <v>3219</v>
      </c>
      <c r="AP630">
        <v>-6.9207783832999997E-2</v>
      </c>
      <c r="AQ630">
        <f>(Table2[[#This Row],[Sharpe Ratio]]-AVERAGE(Table2[Sharpe Ratio]))/_xlfn.STDEV.P(Table2[Sharpe Ratio])</f>
        <v>-1.4892397907771324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490</v>
      </c>
      <c r="AT630">
        <f>_xlfn.RANK.AVG(Table2[[#This Row],[6M Return vs Nifty Z-Score]],Table2[6M Return vs Nifty Z-Score])</f>
        <v>539</v>
      </c>
      <c r="AU630">
        <f>_xlfn.RANK.AVG(Table2[[#This Row],[Sharpe Ratio Z-Score]],Table2[Sharpe Ratio Z-Score])</f>
        <v>690</v>
      </c>
      <c r="AV630">
        <f>(Table2[[#This Row],[Rank 1Y]]+Table2[[#This Row],[Rank 6M]]+Table2[[#This Row],[Rank Sharpe]])/3</f>
        <v>573</v>
      </c>
    </row>
    <row r="631" spans="1:48" x14ac:dyDescent="0.3">
      <c r="A631" t="s">
        <v>98</v>
      </c>
      <c r="B631" t="s">
        <v>99</v>
      </c>
      <c r="C631" t="s">
        <v>3173</v>
      </c>
      <c r="D631" t="s">
        <v>37</v>
      </c>
      <c r="E631">
        <v>259599.37944321</v>
      </c>
      <c r="F631">
        <v>1628.1</v>
      </c>
      <c r="G631">
        <v>-23.531374835745499</v>
      </c>
      <c r="H631">
        <f>(Table2[[#This Row],[1Y Return vs Nifty]]-AVERAGE(Table2[1Y Return vs Nifty]))/_xlfn.STDEV.P(Table2[1Y Return vs Nifty])</f>
        <v>-0.83253059808656327</v>
      </c>
      <c r="I631">
        <v>-10.085925452346199</v>
      </c>
      <c r="J631">
        <f>(Table2[[#This Row],[1M Return vs Nifty]]-AVERAGE(Table2[1M Return vs Nifty]))/_xlfn.STDEV.P(Table2[1M Return vs Nifty])</f>
        <v>-0.9745473885382967</v>
      </c>
      <c r="K631">
        <v>-1.5948341600551099</v>
      </c>
      <c r="L631">
        <f>(Table2[[#This Row],[6M Return vs Nifty]]-AVERAGE(Table2[6M Return vs Nifty]))/_xlfn.STDEV.P(Table2[6M Return vs Nifty])</f>
        <v>-0.35534542348931492</v>
      </c>
      <c r="M631">
        <v>-9.7717429405176998E-2</v>
      </c>
      <c r="N631">
        <f>(Table2[[#This Row],[1W Return vs Nifty]]-AVERAGE(Table2[1W Return vs Nifty]))/_xlfn.STDEV.P(Table2[1W Return vs Nifty])</f>
        <v>-0.61794833568491281</v>
      </c>
      <c r="O631">
        <v>1640.43</v>
      </c>
      <c r="P631">
        <v>1701.2595992803101</v>
      </c>
      <c r="Q631">
        <v>1677.0966337592399</v>
      </c>
      <c r="R631">
        <v>53.219976346666002</v>
      </c>
      <c r="S631" s="1">
        <f>(Table2[[#This Row],[Close Price]]-Table2[[#This Row],[20D EMA]])/Table2[[#This Row],[20D EMA]]</f>
        <v>-7.5163219399792458E-3</v>
      </c>
      <c r="T631" s="1">
        <f>(Table2[[#This Row],[Close Price]]-Table2[[#This Row],[50D EMA]])/Table2[[#This Row],[50D EMA]]</f>
        <v>-4.3003195580062659E-2</v>
      </c>
      <c r="U631" s="1">
        <f>(Table2[[#This Row],[Close Price]]-Table2[[#This Row],[200D EMA]])/Table2[[#This Row],[200D EMA]]</f>
        <v>-2.9215152408608228E-2</v>
      </c>
      <c r="V631">
        <v>1.1766632968012201</v>
      </c>
      <c r="W631">
        <v>1606.1</v>
      </c>
      <c r="X631">
        <v>1632.25</v>
      </c>
      <c r="Y631">
        <v>1567</v>
      </c>
      <c r="Z631">
        <v>1632.25</v>
      </c>
      <c r="AA631">
        <v>1567</v>
      </c>
      <c r="AB631">
        <v>1632.25</v>
      </c>
      <c r="AC631" s="1">
        <f>(Table2[[#This Row],[Close Price]]/Table2[[#This Row],[Day Low]])-1</f>
        <v>1.3697777224332297E-2</v>
      </c>
      <c r="AD631" s="1">
        <f>(Table2[[#This Row],[Day High]]/Table2[[#This Row],[Close Price]])-1</f>
        <v>2.5489834776735165E-3</v>
      </c>
      <c r="AE631" s="1">
        <f>(Table2[[#This Row],[Close Price]]/Table2[[#This Row],[Current Week Low]])-1</f>
        <v>3.8991703892788721E-2</v>
      </c>
      <c r="AF631" s="1">
        <f>(Table2[[#This Row],[Current Week High]]/Table2[[#This Row],[Close Price]])-1</f>
        <v>2.5489834776735165E-3</v>
      </c>
      <c r="AG631" s="1">
        <f>(Table2[[#This Row],[Close Price]]/Table2[[#This Row],[Current Month Low]])-1</f>
        <v>3.8991703892788721E-2</v>
      </c>
      <c r="AH631" s="1">
        <f>(Table2[[#This Row],[Current Month High]]/Table2[[#This Row],[Close Price]])-1</f>
        <v>2.5489834776735165E-3</v>
      </c>
      <c r="AI631">
        <v>24.679073766967601</v>
      </c>
      <c r="AJ631">
        <v>14.7316866918008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-0.16</v>
      </c>
      <c r="AM631" t="s">
        <v>3218</v>
      </c>
      <c r="AN631">
        <v>-0.71</v>
      </c>
      <c r="AO631" t="s">
        <v>3218</v>
      </c>
      <c r="AP631">
        <v>-6.8594542280178E-2</v>
      </c>
      <c r="AQ631">
        <f>(Table2[[#This Row],[Sharpe Ratio]]-AVERAGE(Table2[Sharpe Ratio]))/_xlfn.STDEV.P(Table2[Sharpe Ratio])</f>
        <v>-1.4821217742819388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607</v>
      </c>
      <c r="AT631">
        <f>_xlfn.RANK.AVG(Table2[[#This Row],[6M Return vs Nifty Z-Score]],Table2[6M Return vs Nifty Z-Score])</f>
        <v>425</v>
      </c>
      <c r="AU631">
        <f>_xlfn.RANK.AVG(Table2[[#This Row],[Sharpe Ratio Z-Score]],Table2[Sharpe Ratio Z-Score])</f>
        <v>689</v>
      </c>
      <c r="AV631">
        <f>(Table2[[#This Row],[Rank 1Y]]+Table2[[#This Row],[Rank 6M]]+Table2[[#This Row],[Rank Sharpe]])/3</f>
        <v>573.66666666666663</v>
      </c>
    </row>
    <row r="632" spans="1:48" x14ac:dyDescent="0.3">
      <c r="A632" t="s">
        <v>2182</v>
      </c>
      <c r="B632" t="s">
        <v>2183</v>
      </c>
      <c r="C632" t="s">
        <v>3178</v>
      </c>
      <c r="D632" t="s">
        <v>1069</v>
      </c>
      <c r="E632">
        <v>2813.4287345500002</v>
      </c>
      <c r="F632">
        <v>680.05</v>
      </c>
      <c r="G632">
        <v>-32.527012775289101</v>
      </c>
      <c r="H632">
        <f>(Table2[[#This Row],[1Y Return vs Nifty]]-AVERAGE(Table2[1Y Return vs Nifty]))/_xlfn.STDEV.P(Table2[1Y Return vs Nifty])</f>
        <v>-1.0081631931207935</v>
      </c>
      <c r="I632">
        <v>4.7310226478268902</v>
      </c>
      <c r="J632">
        <f>(Table2[[#This Row],[1M Return vs Nifty]]-AVERAGE(Table2[1M Return vs Nifty]))/_xlfn.STDEV.P(Table2[1M Return vs Nifty])</f>
        <v>0.62196080980618129</v>
      </c>
      <c r="K632">
        <v>-7.8274144567162303</v>
      </c>
      <c r="L632">
        <f>(Table2[[#This Row],[6M Return vs Nifty]]-AVERAGE(Table2[6M Return vs Nifty]))/_xlfn.STDEV.P(Table2[6M Return vs Nifty])</f>
        <v>-0.53984200972119623</v>
      </c>
      <c r="M632">
        <v>2.4071068378357001</v>
      </c>
      <c r="N632">
        <f>(Table2[[#This Row],[1W Return vs Nifty]]-AVERAGE(Table2[1W Return vs Nifty]))/_xlfn.STDEV.P(Table2[1W Return vs Nifty])</f>
        <v>-0.11273700405970956</v>
      </c>
      <c r="O632">
        <v>643.41</v>
      </c>
      <c r="P632">
        <v>633.56072835527402</v>
      </c>
      <c r="Q632">
        <v>662.423268552791</v>
      </c>
      <c r="R632">
        <v>70.460602345770695</v>
      </c>
      <c r="S632" s="1">
        <f>(Table2[[#This Row],[Close Price]]-Table2[[#This Row],[20D EMA]])/Table2[[#This Row],[20D EMA]]</f>
        <v>5.6946581495469432E-2</v>
      </c>
      <c r="T632" s="1">
        <f>(Table2[[#This Row],[Close Price]]-Table2[[#This Row],[50D EMA]])/Table2[[#This Row],[50D EMA]]</f>
        <v>7.3377767219588011E-2</v>
      </c>
      <c r="U632" s="1">
        <f>(Table2[[#This Row],[Close Price]]-Table2[[#This Row],[200D EMA]])/Table2[[#This Row],[200D EMA]]</f>
        <v>2.6609469026832974E-2</v>
      </c>
      <c r="V632">
        <v>0.59906831100042401</v>
      </c>
      <c r="W632">
        <v>655.29999999999995</v>
      </c>
      <c r="X632">
        <v>687</v>
      </c>
      <c r="Y632">
        <v>650</v>
      </c>
      <c r="Z632">
        <v>687</v>
      </c>
      <c r="AA632">
        <v>650</v>
      </c>
      <c r="AB632">
        <v>687</v>
      </c>
      <c r="AC632" s="1">
        <f>(Table2[[#This Row],[Close Price]]/Table2[[#This Row],[Day Low]])-1</f>
        <v>3.7768960781321637E-2</v>
      </c>
      <c r="AD632" s="1">
        <f>(Table2[[#This Row],[Day High]]/Table2[[#This Row],[Close Price]])-1</f>
        <v>1.021983677670768E-2</v>
      </c>
      <c r="AE632" s="1">
        <f>(Table2[[#This Row],[Close Price]]/Table2[[#This Row],[Current Week Low]])-1</f>
        <v>4.6230769230769075E-2</v>
      </c>
      <c r="AF632" s="1">
        <f>(Table2[[#This Row],[Current Week High]]/Table2[[#This Row],[Close Price]])-1</f>
        <v>1.021983677670768E-2</v>
      </c>
      <c r="AG632" s="1">
        <f>(Table2[[#This Row],[Close Price]]/Table2[[#This Row],[Current Month Low]])-1</f>
        <v>4.6230769230769075E-2</v>
      </c>
      <c r="AH632" s="1">
        <f>(Table2[[#This Row],[Current Month High]]/Table2[[#This Row],[Close Price]])-1</f>
        <v>1.021983677670768E-2</v>
      </c>
      <c r="AI632">
        <v>33.078450113962198</v>
      </c>
      <c r="AJ632">
        <v>25.655949741315499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0.26</v>
      </c>
      <c r="AM632" t="s">
        <v>3219</v>
      </c>
      <c r="AN632">
        <v>9.69</v>
      </c>
      <c r="AO632" t="s">
        <v>3219</v>
      </c>
      <c r="AQ632">
        <f>(Table2[[#This Row],[Sharpe Ratio]]-AVERAGE(Table2[Sharpe Ratio]))/_xlfn.STDEV.P(Table2[Sharpe Ratio])</f>
        <v>-0.68593129895665506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663</v>
      </c>
      <c r="AT632">
        <f>_xlfn.RANK.AVG(Table2[[#This Row],[6M Return vs Nifty Z-Score]],Table2[6M Return vs Nifty Z-Score])</f>
        <v>519</v>
      </c>
      <c r="AU632">
        <f>_xlfn.RANK.AVG(Table2[[#This Row],[Sharpe Ratio Z-Score]],Table2[Sharpe Ratio Z-Score])</f>
        <v>539.5</v>
      </c>
      <c r="AV632">
        <f>(Table2[[#This Row],[Rank 1Y]]+Table2[[#This Row],[Rank 6M]]+Table2[[#This Row],[Rank Sharpe]])/3</f>
        <v>573.83333333333337</v>
      </c>
    </row>
    <row r="633" spans="1:48" x14ac:dyDescent="0.3">
      <c r="A633" t="s">
        <v>519</v>
      </c>
      <c r="B633" t="s">
        <v>520</v>
      </c>
      <c r="C633" t="s">
        <v>3180</v>
      </c>
      <c r="D633" t="s">
        <v>69</v>
      </c>
      <c r="E633">
        <v>42075.614147779997</v>
      </c>
      <c r="F633">
        <v>2240.6</v>
      </c>
      <c r="G633">
        <v>-4.7970799003851798</v>
      </c>
      <c r="H633">
        <f>(Table2[[#This Row],[1Y Return vs Nifty]]-AVERAGE(Table2[1Y Return vs Nifty]))/_xlfn.STDEV.P(Table2[1Y Return vs Nifty])</f>
        <v>-0.46675855859951076</v>
      </c>
      <c r="I633">
        <v>-3.4357449431981801</v>
      </c>
      <c r="J633">
        <f>(Table2[[#This Row],[1M Return vs Nifty]]-AVERAGE(Table2[1M Return vs Nifty]))/_xlfn.STDEV.P(Table2[1M Return vs Nifty])</f>
        <v>-0.25799849928346835</v>
      </c>
      <c r="K633">
        <v>-13.6189950431773</v>
      </c>
      <c r="L633">
        <f>(Table2[[#This Row],[6M Return vs Nifty]]-AVERAGE(Table2[6M Return vs Nifty]))/_xlfn.STDEV.P(Table2[6M Return vs Nifty])</f>
        <v>-0.71128414062504164</v>
      </c>
      <c r="M633">
        <v>7.6767973986660598</v>
      </c>
      <c r="N633">
        <f>(Table2[[#This Row],[1W Return vs Nifty]]-AVERAGE(Table2[1W Return vs Nifty]))/_xlfn.STDEV.P(Table2[1W Return vs Nifty])</f>
        <v>0.95013491885664891</v>
      </c>
      <c r="O633">
        <v>2223.2199999999998</v>
      </c>
      <c r="P633">
        <v>2282.36890260159</v>
      </c>
      <c r="Q633">
        <v>2364.1723531339098</v>
      </c>
      <c r="R633">
        <v>54.578849740069998</v>
      </c>
      <c r="S633" s="1">
        <f>(Table2[[#This Row],[Close Price]]-Table2[[#This Row],[20D EMA]])/Table2[[#This Row],[20D EMA]]</f>
        <v>7.817489947013841E-3</v>
      </c>
      <c r="T633" s="1">
        <f>(Table2[[#This Row],[Close Price]]-Table2[[#This Row],[50D EMA]])/Table2[[#This Row],[50D EMA]]</f>
        <v>-1.830067985678354E-2</v>
      </c>
      <c r="U633" s="1">
        <f>(Table2[[#This Row],[Close Price]]-Table2[[#This Row],[200D EMA]])/Table2[[#This Row],[200D EMA]]</f>
        <v>-5.2268758227421261E-2</v>
      </c>
      <c r="V633">
        <v>2.0449142972800201</v>
      </c>
      <c r="W633">
        <v>2235.6999999999998</v>
      </c>
      <c r="X633">
        <v>2294</v>
      </c>
      <c r="Y633">
        <v>2212.35</v>
      </c>
      <c r="Z633">
        <v>2314.9</v>
      </c>
      <c r="AA633">
        <v>2212.35</v>
      </c>
      <c r="AB633">
        <v>2314.9</v>
      </c>
      <c r="AC633" s="1">
        <f>(Table2[[#This Row],[Close Price]]/Table2[[#This Row],[Day Low]])-1</f>
        <v>2.1917072952544192E-3</v>
      </c>
      <c r="AD633" s="1">
        <f>(Table2[[#This Row],[Day High]]/Table2[[#This Row],[Close Price]])-1</f>
        <v>2.3832901901276404E-2</v>
      </c>
      <c r="AE633" s="1">
        <f>(Table2[[#This Row],[Close Price]]/Table2[[#This Row],[Current Week Low]])-1</f>
        <v>1.2769227292245722E-2</v>
      </c>
      <c r="AF633" s="1">
        <f>(Table2[[#This Row],[Current Week High]]/Table2[[#This Row],[Close Price]])-1</f>
        <v>3.3160760510577703E-2</v>
      </c>
      <c r="AG633" s="1">
        <f>(Table2[[#This Row],[Close Price]]/Table2[[#This Row],[Current Month Low]])-1</f>
        <v>1.2769227292245722E-2</v>
      </c>
      <c r="AH633" s="1">
        <f>(Table2[[#This Row],[Current Month High]]/Table2[[#This Row],[Close Price]])-1</f>
        <v>3.3160760510577703E-2</v>
      </c>
      <c r="AI633">
        <v>26.930286530393602</v>
      </c>
      <c r="AJ633">
        <v>19.9336259501124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-0.06</v>
      </c>
      <c r="AM633" t="s">
        <v>3218</v>
      </c>
      <c r="AN633">
        <v>2.4</v>
      </c>
      <c r="AO633" t="s">
        <v>3219</v>
      </c>
      <c r="AP633">
        <v>-4.3516207198731997E-2</v>
      </c>
      <c r="AQ633">
        <f>(Table2[[#This Row],[Sharpe Ratio]]-AVERAGE(Table2[Sharpe Ratio]))/_xlfn.STDEV.P(Table2[Sharpe Ratio])</f>
        <v>-1.1910325583599719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477</v>
      </c>
      <c r="AT633">
        <f>_xlfn.RANK.AVG(Table2[[#This Row],[6M Return vs Nifty Z-Score]],Table2[6M Return vs Nifty Z-Score])</f>
        <v>590</v>
      </c>
      <c r="AU633">
        <f>_xlfn.RANK.AVG(Table2[[#This Row],[Sharpe Ratio Z-Score]],Table2[Sharpe Ratio Z-Score])</f>
        <v>655</v>
      </c>
      <c r="AV633">
        <f>(Table2[[#This Row],[Rank 1Y]]+Table2[[#This Row],[Rank 6M]]+Table2[[#This Row],[Rank Sharpe]])/3</f>
        <v>574</v>
      </c>
    </row>
    <row r="634" spans="1:48" x14ac:dyDescent="0.3">
      <c r="A634" t="s">
        <v>2045</v>
      </c>
      <c r="B634" t="s">
        <v>2046</v>
      </c>
      <c r="C634" t="s">
        <v>3178</v>
      </c>
      <c r="D634" t="s">
        <v>226</v>
      </c>
      <c r="E634">
        <v>3328.0001952749999</v>
      </c>
      <c r="F634">
        <v>212.07</v>
      </c>
      <c r="G634">
        <v>-45.862847280572097</v>
      </c>
      <c r="H634">
        <f>(Table2[[#This Row],[1Y Return vs Nifty]]-AVERAGE(Table2[1Y Return vs Nifty]))/_xlfn.STDEV.P(Table2[1Y Return vs Nifty])</f>
        <v>-1.2685346350186337</v>
      </c>
      <c r="I634">
        <v>-2.0202324466923498</v>
      </c>
      <c r="J634">
        <f>(Table2[[#This Row],[1M Return vs Nifty]]-AVERAGE(Table2[1M Return vs Nifty]))/_xlfn.STDEV.P(Table2[1M Return vs Nifty])</f>
        <v>-0.10547874351107564</v>
      </c>
      <c r="K634">
        <v>-7.3346654125831003</v>
      </c>
      <c r="L634">
        <f>(Table2[[#This Row],[6M Return vs Nifty]]-AVERAGE(Table2[6M Return vs Nifty]))/_xlfn.STDEV.P(Table2[6M Return vs Nifty])</f>
        <v>-0.52525567273324159</v>
      </c>
      <c r="M634">
        <v>0.34757054781944002</v>
      </c>
      <c r="N634">
        <f>(Table2[[#This Row],[1W Return vs Nifty]]-AVERAGE(Table2[1W Return vs Nifty]))/_xlfn.STDEV.P(Table2[1W Return vs Nifty])</f>
        <v>-0.52813583471527559</v>
      </c>
      <c r="O634">
        <v>206.06</v>
      </c>
      <c r="P634">
        <v>208.69913787611301</v>
      </c>
      <c r="Q634">
        <v>220.89693821585499</v>
      </c>
      <c r="R634">
        <v>64.495009709177296</v>
      </c>
      <c r="S634" s="1">
        <f>(Table2[[#This Row],[Close Price]]-Table2[[#This Row],[20D EMA]])/Table2[[#This Row],[20D EMA]]</f>
        <v>2.9166262253712466E-2</v>
      </c>
      <c r="T634" s="1">
        <f>(Table2[[#This Row],[Close Price]]-Table2[[#This Row],[50D EMA]])/Table2[[#This Row],[50D EMA]]</f>
        <v>1.6151777904746183E-2</v>
      </c>
      <c r="U634" s="1">
        <f>(Table2[[#This Row],[Close Price]]-Table2[[#This Row],[200D EMA]])/Table2[[#This Row],[200D EMA]]</f>
        <v>-3.9959531748826368E-2</v>
      </c>
      <c r="V634">
        <v>0.61632330809701497</v>
      </c>
      <c r="W634">
        <v>206.5</v>
      </c>
      <c r="X634">
        <v>214.48</v>
      </c>
      <c r="Y634">
        <v>201.17</v>
      </c>
      <c r="Z634">
        <v>214.48</v>
      </c>
      <c r="AA634">
        <v>201.17</v>
      </c>
      <c r="AB634">
        <v>214.48</v>
      </c>
      <c r="AC634" s="1">
        <f>(Table2[[#This Row],[Close Price]]/Table2[[#This Row],[Day Low]])-1</f>
        <v>2.6973365617433354E-2</v>
      </c>
      <c r="AD634" s="1">
        <f>(Table2[[#This Row],[Day High]]/Table2[[#This Row],[Close Price]])-1</f>
        <v>1.1364172207290135E-2</v>
      </c>
      <c r="AE634" s="1">
        <f>(Table2[[#This Row],[Close Price]]/Table2[[#This Row],[Current Week Low]])-1</f>
        <v>5.4183029278719541E-2</v>
      </c>
      <c r="AF634" s="1">
        <f>(Table2[[#This Row],[Current Week High]]/Table2[[#This Row],[Close Price]])-1</f>
        <v>1.1364172207290135E-2</v>
      </c>
      <c r="AG634" s="1">
        <f>(Table2[[#This Row],[Close Price]]/Table2[[#This Row],[Current Month Low]])-1</f>
        <v>5.4183029278719541E-2</v>
      </c>
      <c r="AH634" s="1">
        <f>(Table2[[#This Row],[Current Month High]]/Table2[[#This Row],[Close Price]])-1</f>
        <v>1.1364172207290135E-2</v>
      </c>
      <c r="AI634">
        <v>36.511529212052601</v>
      </c>
      <c r="AJ634">
        <v>12.295472597299399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0.05</v>
      </c>
      <c r="AM634" t="s">
        <v>3219</v>
      </c>
      <c r="AN634">
        <v>5.03</v>
      </c>
      <c r="AO634" t="s">
        <v>3219</v>
      </c>
      <c r="AP634">
        <v>6.8056875555029999E-3</v>
      </c>
      <c r="AQ634">
        <f>(Table2[[#This Row],[Sharpe Ratio]]-AVERAGE(Table2[Sharpe Ratio]))/_xlfn.STDEV.P(Table2[Sharpe Ratio])</f>
        <v>-0.60693633187022633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710</v>
      </c>
      <c r="AT634">
        <f>_xlfn.RANK.AVG(Table2[[#This Row],[6M Return vs Nifty Z-Score]],Table2[6M Return vs Nifty Z-Score])</f>
        <v>513</v>
      </c>
      <c r="AU634">
        <f>_xlfn.RANK.AVG(Table2[[#This Row],[Sharpe Ratio Z-Score]],Table2[Sharpe Ratio Z-Score])</f>
        <v>499</v>
      </c>
      <c r="AV634">
        <f>(Table2[[#This Row],[Rank 1Y]]+Table2[[#This Row],[Rank 6M]]+Table2[[#This Row],[Rank Sharpe]])/3</f>
        <v>574</v>
      </c>
    </row>
    <row r="635" spans="1:48" x14ac:dyDescent="0.3">
      <c r="A635" t="s">
        <v>500</v>
      </c>
      <c r="B635" t="s">
        <v>501</v>
      </c>
      <c r="C635" t="s">
        <v>3172</v>
      </c>
      <c r="D635" t="s">
        <v>247</v>
      </c>
      <c r="E635">
        <v>44462.791256520002</v>
      </c>
      <c r="F635">
        <v>7138.95</v>
      </c>
      <c r="G635">
        <v>-33.797275551929502</v>
      </c>
      <c r="H635">
        <f>(Table2[[#This Row],[1Y Return vs Nifty]]-AVERAGE(Table2[1Y Return vs Nifty]))/_xlfn.STDEV.P(Table2[1Y Return vs Nifty])</f>
        <v>-1.0329640520855619</v>
      </c>
      <c r="I635">
        <v>-2.6439816209122502</v>
      </c>
      <c r="J635">
        <f>(Table2[[#This Row],[1M Return vs Nifty]]-AVERAGE(Table2[1M Return vs Nifty]))/_xlfn.STDEV.P(Table2[1M Return vs Nifty])</f>
        <v>-0.17268696099420472</v>
      </c>
      <c r="K635">
        <v>-5.66619421993932</v>
      </c>
      <c r="L635">
        <f>(Table2[[#This Row],[6M Return vs Nifty]]-AVERAGE(Table2[6M Return vs Nifty]))/_xlfn.STDEV.P(Table2[6M Return vs Nifty])</f>
        <v>-0.47586565694252325</v>
      </c>
      <c r="M635">
        <v>4.5179331475122302</v>
      </c>
      <c r="N635">
        <f>(Table2[[#This Row],[1W Return vs Nifty]]-AVERAGE(Table2[1W Return vs Nifty]))/_xlfn.STDEV.P(Table2[1W Return vs Nifty])</f>
        <v>0.31300678351380862</v>
      </c>
      <c r="O635">
        <v>6838.51</v>
      </c>
      <c r="P635">
        <v>7032.0317731635596</v>
      </c>
      <c r="Q635">
        <v>7299.85903464078</v>
      </c>
      <c r="R635">
        <v>71.451100425128601</v>
      </c>
      <c r="S635" s="1">
        <f>(Table2[[#This Row],[Close Price]]-Table2[[#This Row],[20D EMA]])/Table2[[#This Row],[20D EMA]]</f>
        <v>4.3933546927620137E-2</v>
      </c>
      <c r="T635" s="1">
        <f>(Table2[[#This Row],[Close Price]]-Table2[[#This Row],[50D EMA]])/Table2[[#This Row],[50D EMA]]</f>
        <v>1.5204457301298572E-2</v>
      </c>
      <c r="U635" s="1">
        <f>(Table2[[#This Row],[Close Price]]-Table2[[#This Row],[200D EMA]])/Table2[[#This Row],[200D EMA]]</f>
        <v>-2.2042759165238922E-2</v>
      </c>
      <c r="V635">
        <v>1.13714504259372</v>
      </c>
      <c r="W635">
        <v>7060.4</v>
      </c>
      <c r="X635">
        <v>7199</v>
      </c>
      <c r="Y635">
        <v>6613</v>
      </c>
      <c r="Z635">
        <v>7199</v>
      </c>
      <c r="AA635">
        <v>6613</v>
      </c>
      <c r="AB635">
        <v>7199</v>
      </c>
      <c r="AC635" s="1">
        <f>(Table2[[#This Row],[Close Price]]/Table2[[#This Row],[Day Low]])-1</f>
        <v>1.1125431986856338E-2</v>
      </c>
      <c r="AD635" s="1">
        <f>(Table2[[#This Row],[Day High]]/Table2[[#This Row],[Close Price]])-1</f>
        <v>8.4116011458268414E-3</v>
      </c>
      <c r="AE635" s="1">
        <f>(Table2[[#This Row],[Close Price]]/Table2[[#This Row],[Current Week Low]])-1</f>
        <v>7.9532738545289527E-2</v>
      </c>
      <c r="AF635" s="1">
        <f>(Table2[[#This Row],[Current Week High]]/Table2[[#This Row],[Close Price]])-1</f>
        <v>8.4116011458268414E-3</v>
      </c>
      <c r="AG635" s="1">
        <f>(Table2[[#This Row],[Close Price]]/Table2[[#This Row],[Current Month Low]])-1</f>
        <v>7.9532738545289527E-2</v>
      </c>
      <c r="AH635" s="1">
        <f>(Table2[[#This Row],[Current Month High]]/Table2[[#This Row],[Close Price]])-1</f>
        <v>8.4116011458268414E-3</v>
      </c>
      <c r="AI635">
        <v>28.870492159211</v>
      </c>
      <c r="AJ635">
        <v>13.569042316258299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-0.09</v>
      </c>
      <c r="AM635" t="s">
        <v>3218</v>
      </c>
      <c r="AN635">
        <v>11.99</v>
      </c>
      <c r="AO635" t="s">
        <v>3219</v>
      </c>
      <c r="AP635">
        <v>-5.1455116374270003E-3</v>
      </c>
      <c r="AQ635">
        <f>(Table2[[#This Row],[Sharpe Ratio]]-AVERAGE(Table2[Sharpe Ratio]))/_xlfn.STDEV.P(Table2[Sharpe Ratio])</f>
        <v>-0.74565627444612126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675</v>
      </c>
      <c r="AT635">
        <f>_xlfn.RANK.AVG(Table2[[#This Row],[6M Return vs Nifty Z-Score]],Table2[6M Return vs Nifty Z-Score])</f>
        <v>482</v>
      </c>
      <c r="AU635">
        <f>_xlfn.RANK.AVG(Table2[[#This Row],[Sharpe Ratio Z-Score]],Table2[Sharpe Ratio Z-Score])</f>
        <v>572</v>
      </c>
      <c r="AV635">
        <f>(Table2[[#This Row],[Rank 1Y]]+Table2[[#This Row],[Rank 6M]]+Table2[[#This Row],[Rank Sharpe]])/3</f>
        <v>576.33333333333337</v>
      </c>
    </row>
    <row r="636" spans="1:48" x14ac:dyDescent="0.3">
      <c r="A636" t="s">
        <v>1620</v>
      </c>
      <c r="B636" t="s">
        <v>1621</v>
      </c>
      <c r="C636" t="s">
        <v>3175</v>
      </c>
      <c r="D636" t="s">
        <v>1001</v>
      </c>
      <c r="E636">
        <v>5964.55326264</v>
      </c>
      <c r="F636">
        <v>130.04</v>
      </c>
      <c r="G636">
        <v>-48.589195061393703</v>
      </c>
      <c r="H636">
        <f>(Table2[[#This Row],[1Y Return vs Nifty]]-AVERAGE(Table2[1Y Return vs Nifty]))/_xlfn.STDEV.P(Table2[1Y Return vs Nifty])</f>
        <v>-1.3217643824728544</v>
      </c>
      <c r="I636">
        <v>-6.7833924033650597</v>
      </c>
      <c r="J636">
        <f>(Table2[[#This Row],[1M Return vs Nifty]]-AVERAGE(Table2[1M Return vs Nifty]))/_xlfn.STDEV.P(Table2[1M Return vs Nifty])</f>
        <v>-0.61870345547218963</v>
      </c>
      <c r="K636">
        <v>-15.7258078802958</v>
      </c>
      <c r="L636">
        <f>(Table2[[#This Row],[6M Return vs Nifty]]-AVERAGE(Table2[6M Return vs Nifty]))/_xlfn.STDEV.P(Table2[6M Return vs Nifty])</f>
        <v>-0.77364992779124953</v>
      </c>
      <c r="M636">
        <v>1.4668632652081</v>
      </c>
      <c r="N636">
        <f>(Table2[[#This Row],[1W Return vs Nifty]]-AVERAGE(Table2[1W Return vs Nifty]))/_xlfn.STDEV.P(Table2[1W Return vs Nifty])</f>
        <v>-0.30237973213119856</v>
      </c>
      <c r="O636">
        <v>125.85</v>
      </c>
      <c r="P636">
        <v>128.84353359950299</v>
      </c>
      <c r="Q636">
        <v>141.63609020304801</v>
      </c>
      <c r="R636">
        <v>73.020784852116904</v>
      </c>
      <c r="S636" s="1">
        <f>(Table2[[#This Row],[Close Price]]-Table2[[#This Row],[20D EMA]])/Table2[[#This Row],[20D EMA]]</f>
        <v>3.3293603496225649E-2</v>
      </c>
      <c r="T636" s="1">
        <f>(Table2[[#This Row],[Close Price]]-Table2[[#This Row],[50D EMA]])/Table2[[#This Row],[50D EMA]]</f>
        <v>9.2861967308044795E-3</v>
      </c>
      <c r="U636" s="1">
        <f>(Table2[[#This Row],[Close Price]]-Table2[[#This Row],[200D EMA]])/Table2[[#This Row],[200D EMA]]</f>
        <v>-8.1872425216087147E-2</v>
      </c>
      <c r="V636">
        <v>0.42172444847310803</v>
      </c>
      <c r="W636">
        <v>127.35</v>
      </c>
      <c r="X636">
        <v>134.82</v>
      </c>
      <c r="Y636">
        <v>122.68</v>
      </c>
      <c r="Z636">
        <v>134.82</v>
      </c>
      <c r="AA636">
        <v>122.68</v>
      </c>
      <c r="AB636">
        <v>134.82</v>
      </c>
      <c r="AC636" s="1">
        <f>(Table2[[#This Row],[Close Price]]/Table2[[#This Row],[Day Low]])-1</f>
        <v>2.1122889674126455E-2</v>
      </c>
      <c r="AD636" s="1">
        <f>(Table2[[#This Row],[Day High]]/Table2[[#This Row],[Close Price]])-1</f>
        <v>3.675792063980321E-2</v>
      </c>
      <c r="AE636" s="1">
        <f>(Table2[[#This Row],[Close Price]]/Table2[[#This Row],[Current Week Low]])-1</f>
        <v>5.9993478969676994E-2</v>
      </c>
      <c r="AF636" s="1">
        <f>(Table2[[#This Row],[Current Week High]]/Table2[[#This Row],[Close Price]])-1</f>
        <v>3.675792063980321E-2</v>
      </c>
      <c r="AG636" s="1">
        <f>(Table2[[#This Row],[Close Price]]/Table2[[#This Row],[Current Month Low]])-1</f>
        <v>5.9993478969676994E-2</v>
      </c>
      <c r="AH636" s="1">
        <f>(Table2[[#This Row],[Current Month High]]/Table2[[#This Row],[Close Price]])-1</f>
        <v>3.675792063980321E-2</v>
      </c>
      <c r="AI636">
        <v>61.950169178714198</v>
      </c>
      <c r="AJ636">
        <v>10.4186125498853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7.0000000000000007E-2</v>
      </c>
      <c r="AM636" t="s">
        <v>3219</v>
      </c>
      <c r="AN636">
        <v>7.06</v>
      </c>
      <c r="AO636" t="s">
        <v>3219</v>
      </c>
      <c r="AP636">
        <v>4.3279314679419999E-2</v>
      </c>
      <c r="AQ636">
        <f>(Table2[[#This Row],[Sharpe Ratio]]-AVERAGE(Table2[Sharpe Ratio]))/_xlfn.STDEV.P(Table2[Sharpe Ratio])</f>
        <v>-0.18357969807254862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715</v>
      </c>
      <c r="AT636">
        <f>_xlfn.RANK.AVG(Table2[[#This Row],[6M Return vs Nifty Z-Score]],Table2[6M Return vs Nifty Z-Score])</f>
        <v>611</v>
      </c>
      <c r="AU636">
        <f>_xlfn.RANK.AVG(Table2[[#This Row],[Sharpe Ratio Z-Score]],Table2[Sharpe Ratio Z-Score])</f>
        <v>403</v>
      </c>
      <c r="AV636">
        <f>(Table2[[#This Row],[Rank 1Y]]+Table2[[#This Row],[Rank 6M]]+Table2[[#This Row],[Rank Sharpe]])/3</f>
        <v>576.33333333333337</v>
      </c>
    </row>
    <row r="637" spans="1:48" x14ac:dyDescent="0.3">
      <c r="A637" t="s">
        <v>356</v>
      </c>
      <c r="B637" t="s">
        <v>357</v>
      </c>
      <c r="C637" t="s">
        <v>3187</v>
      </c>
      <c r="D637" t="s">
        <v>166</v>
      </c>
      <c r="E637">
        <v>69176.661410250003</v>
      </c>
      <c r="F637">
        <v>2333.6999999999998</v>
      </c>
      <c r="G637">
        <v>-23.6516755725604</v>
      </c>
      <c r="H637">
        <f>(Table2[[#This Row],[1Y Return vs Nifty]]-AVERAGE(Table2[1Y Return vs Nifty]))/_xlfn.STDEV.P(Table2[1Y Return vs Nifty])</f>
        <v>-0.83487937320771977</v>
      </c>
      <c r="I637">
        <v>0.87588430348411395</v>
      </c>
      <c r="J637">
        <f>(Table2[[#This Row],[1M Return vs Nifty]]-AVERAGE(Table2[1M Return vs Nifty]))/_xlfn.STDEV.P(Table2[1M Return vs Nifty])</f>
        <v>0.20657432597126113</v>
      </c>
      <c r="K637">
        <v>-5.4134592296102699</v>
      </c>
      <c r="L637">
        <f>(Table2[[#This Row],[6M Return vs Nifty]]-AVERAGE(Table2[6M Return vs Nifty]))/_xlfn.STDEV.P(Table2[6M Return vs Nifty])</f>
        <v>-0.46838420612799669</v>
      </c>
      <c r="M637">
        <v>2.1142494911688199</v>
      </c>
      <c r="N637">
        <f>(Table2[[#This Row],[1W Return vs Nifty]]-AVERAGE(Table2[1W Return vs Nifty]))/_xlfn.STDEV.P(Table2[1W Return vs Nifty])</f>
        <v>-0.17180496025161204</v>
      </c>
      <c r="O637">
        <v>2267.4</v>
      </c>
      <c r="P637">
        <v>2304.69689300041</v>
      </c>
      <c r="Q637">
        <v>2376.5997869305502</v>
      </c>
      <c r="R637">
        <v>66.603222260164202</v>
      </c>
      <c r="S637" s="1">
        <f>(Table2[[#This Row],[Close Price]]-Table2[[#This Row],[20D EMA]])/Table2[[#This Row],[20D EMA]]</f>
        <v>2.9240539825350499E-2</v>
      </c>
      <c r="T637" s="1">
        <f>(Table2[[#This Row],[Close Price]]-Table2[[#This Row],[50D EMA]])/Table2[[#This Row],[50D EMA]]</f>
        <v>1.2584347680458585E-2</v>
      </c>
      <c r="U637" s="1">
        <f>(Table2[[#This Row],[Close Price]]-Table2[[#This Row],[200D EMA]])/Table2[[#This Row],[200D EMA]]</f>
        <v>-1.8050909188188021E-2</v>
      </c>
      <c r="V637">
        <v>0.67180890301659602</v>
      </c>
      <c r="W637">
        <v>2311.3000000000002</v>
      </c>
      <c r="X637">
        <v>2348</v>
      </c>
      <c r="Y637">
        <v>2245.1</v>
      </c>
      <c r="Z637">
        <v>2348</v>
      </c>
      <c r="AA637">
        <v>2245.1</v>
      </c>
      <c r="AB637">
        <v>2348</v>
      </c>
      <c r="AC637" s="1">
        <f>(Table2[[#This Row],[Close Price]]/Table2[[#This Row],[Day Low]])-1</f>
        <v>9.6915155972827627E-3</v>
      </c>
      <c r="AD637" s="1">
        <f>(Table2[[#This Row],[Day High]]/Table2[[#This Row],[Close Price]])-1</f>
        <v>6.1276085186614537E-3</v>
      </c>
      <c r="AE637" s="1">
        <f>(Table2[[#This Row],[Close Price]]/Table2[[#This Row],[Current Week Low]])-1</f>
        <v>3.9463720992383378E-2</v>
      </c>
      <c r="AF637" s="1">
        <f>(Table2[[#This Row],[Current Week High]]/Table2[[#This Row],[Close Price]])-1</f>
        <v>6.1276085186614537E-3</v>
      </c>
      <c r="AG637" s="1">
        <f>(Table2[[#This Row],[Close Price]]/Table2[[#This Row],[Current Month Low]])-1</f>
        <v>3.9463720992383378E-2</v>
      </c>
      <c r="AH637" s="1">
        <f>(Table2[[#This Row],[Current Month High]]/Table2[[#This Row],[Close Price]])-1</f>
        <v>6.1276085186614537E-3</v>
      </c>
      <c r="AI637">
        <v>15.4368599220122</v>
      </c>
      <c r="AJ637">
        <v>11.7083911732324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0.02</v>
      </c>
      <c r="AM637" t="s">
        <v>3219</v>
      </c>
      <c r="AN637">
        <v>4.41</v>
      </c>
      <c r="AO637" t="s">
        <v>3219</v>
      </c>
      <c r="AP637">
        <v>-3.7487238309778001E-2</v>
      </c>
      <c r="AQ637">
        <f>(Table2[[#This Row],[Sharpe Ratio]]-AVERAGE(Table2[Sharpe Ratio]))/_xlfn.STDEV.P(Table2[Sharpe Ratio])</f>
        <v>-1.121053119094805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610</v>
      </c>
      <c r="AT637">
        <f>_xlfn.RANK.AVG(Table2[[#This Row],[6M Return vs Nifty Z-Score]],Table2[6M Return vs Nifty Z-Score])</f>
        <v>480</v>
      </c>
      <c r="AU637">
        <f>_xlfn.RANK.AVG(Table2[[#This Row],[Sharpe Ratio Z-Score]],Table2[Sharpe Ratio Z-Score])</f>
        <v>642</v>
      </c>
      <c r="AV637">
        <f>(Table2[[#This Row],[Rank 1Y]]+Table2[[#This Row],[Rank 6M]]+Table2[[#This Row],[Rank Sharpe]])/3</f>
        <v>577.33333333333337</v>
      </c>
    </row>
    <row r="638" spans="1:48" x14ac:dyDescent="0.3">
      <c r="A638" t="s">
        <v>1525</v>
      </c>
      <c r="B638" t="s">
        <v>1526</v>
      </c>
      <c r="C638" t="s">
        <v>3182</v>
      </c>
      <c r="D638" t="s">
        <v>117</v>
      </c>
      <c r="E638">
        <v>6871.30648475</v>
      </c>
      <c r="F638">
        <v>1442.5</v>
      </c>
      <c r="G638">
        <v>-23.901941658261698</v>
      </c>
      <c r="H638">
        <f>(Table2[[#This Row],[1Y Return vs Nifty]]-AVERAGE(Table2[1Y Return vs Nifty]))/_xlfn.STDEV.P(Table2[1Y Return vs Nifty])</f>
        <v>-0.83976561722689691</v>
      </c>
      <c r="I638">
        <v>-16.894479423898701</v>
      </c>
      <c r="J638">
        <f>(Table2[[#This Row],[1M Return vs Nifty]]-AVERAGE(Table2[1M Return vs Nifty]))/_xlfn.STDEV.P(Table2[1M Return vs Nifty])</f>
        <v>-1.7081608264045902</v>
      </c>
      <c r="K638">
        <v>-1.38470327091752</v>
      </c>
      <c r="L638">
        <f>(Table2[[#This Row],[6M Return vs Nifty]]-AVERAGE(Table2[6M Return vs Nifty]))/_xlfn.STDEV.P(Table2[6M Return vs Nifty])</f>
        <v>-0.34912513753029983</v>
      </c>
      <c r="M638">
        <v>-4.45276915831335</v>
      </c>
      <c r="N638">
        <f>(Table2[[#This Row],[1W Return vs Nifty]]-AVERAGE(Table2[1W Return vs Nifty]))/_xlfn.STDEV.P(Table2[1W Return vs Nifty])</f>
        <v>-1.4963418868947695</v>
      </c>
      <c r="O638">
        <v>1487.38</v>
      </c>
      <c r="P638">
        <v>1510.0561136490401</v>
      </c>
      <c r="Q638">
        <v>1468.22328592702</v>
      </c>
      <c r="R638">
        <v>39.2301737890851</v>
      </c>
      <c r="S638" s="1">
        <f>(Table2[[#This Row],[Close Price]]-Table2[[#This Row],[20D EMA]])/Table2[[#This Row],[20D EMA]]</f>
        <v>-3.0173862765399632E-2</v>
      </c>
      <c r="T638" s="1">
        <f>(Table2[[#This Row],[Close Price]]-Table2[[#This Row],[50D EMA]])/Table2[[#This Row],[50D EMA]]</f>
        <v>-4.4737485606274059E-2</v>
      </c>
      <c r="U638" s="1">
        <f>(Table2[[#This Row],[Close Price]]-Table2[[#This Row],[200D EMA]])/Table2[[#This Row],[200D EMA]]</f>
        <v>-1.7520009506441395E-2</v>
      </c>
      <c r="V638">
        <v>0.14225616037403399</v>
      </c>
      <c r="W638">
        <v>1423.05</v>
      </c>
      <c r="X638">
        <v>1448</v>
      </c>
      <c r="Y638">
        <v>1392.45</v>
      </c>
      <c r="Z638">
        <v>1448</v>
      </c>
      <c r="AA638">
        <v>1392.45</v>
      </c>
      <c r="AB638">
        <v>1448</v>
      </c>
      <c r="AC638" s="1">
        <f>(Table2[[#This Row],[Close Price]]/Table2[[#This Row],[Day Low]])-1</f>
        <v>1.3667826148062279E-2</v>
      </c>
      <c r="AD638" s="1">
        <f>(Table2[[#This Row],[Day High]]/Table2[[#This Row],[Close Price]])-1</f>
        <v>3.8128249566724559E-3</v>
      </c>
      <c r="AE638" s="1">
        <f>(Table2[[#This Row],[Close Price]]/Table2[[#This Row],[Current Week Low]])-1</f>
        <v>3.5943839994254656E-2</v>
      </c>
      <c r="AF638" s="1">
        <f>(Table2[[#This Row],[Current Week High]]/Table2[[#This Row],[Close Price]])-1</f>
        <v>3.8128249566724559E-3</v>
      </c>
      <c r="AG638" s="1">
        <f>(Table2[[#This Row],[Close Price]]/Table2[[#This Row],[Current Month Low]])-1</f>
        <v>3.5943839994254656E-2</v>
      </c>
      <c r="AH638" s="1">
        <f>(Table2[[#This Row],[Current Month High]]/Table2[[#This Row],[Close Price]])-1</f>
        <v>3.8128249566724559E-3</v>
      </c>
      <c r="AI638">
        <v>19.2582322357019</v>
      </c>
      <c r="AJ638">
        <v>15.399999999999901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0.03</v>
      </c>
      <c r="AM638" t="s">
        <v>3219</v>
      </c>
      <c r="AN638">
        <v>-3.84</v>
      </c>
      <c r="AO638" t="s">
        <v>3218</v>
      </c>
      <c r="AP638">
        <v>-9.5540458986942994E-2</v>
      </c>
      <c r="AQ638">
        <f>(Table2[[#This Row],[Sharpe Ratio]]-AVERAGE(Table2[Sharpe Ratio]))/_xlfn.STDEV.P(Table2[Sharpe Ratio])</f>
        <v>-1.7948883810362257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611</v>
      </c>
      <c r="AT638">
        <f>_xlfn.RANK.AVG(Table2[[#This Row],[6M Return vs Nifty Z-Score]],Table2[6M Return vs Nifty Z-Score])</f>
        <v>419</v>
      </c>
      <c r="AU638">
        <f>_xlfn.RANK.AVG(Table2[[#This Row],[Sharpe Ratio Z-Score]],Table2[Sharpe Ratio Z-Score])</f>
        <v>711</v>
      </c>
      <c r="AV638">
        <f>(Table2[[#This Row],[Rank 1Y]]+Table2[[#This Row],[Rank 6M]]+Table2[[#This Row],[Rank Sharpe]])/3</f>
        <v>580.33333333333337</v>
      </c>
    </row>
    <row r="639" spans="1:48" x14ac:dyDescent="0.3">
      <c r="A639" t="s">
        <v>2447</v>
      </c>
      <c r="B639" t="s">
        <v>2448</v>
      </c>
      <c r="C639" t="s">
        <v>3180</v>
      </c>
      <c r="D639" t="s">
        <v>69</v>
      </c>
      <c r="E639">
        <v>2113.1066799999999</v>
      </c>
      <c r="F639">
        <v>81.8</v>
      </c>
      <c r="G639">
        <v>-50.696459808989502</v>
      </c>
      <c r="H639">
        <f>(Table2[[#This Row],[1Y Return vs Nifty]]-AVERAGE(Table2[1Y Return vs Nifty]))/_xlfn.STDEV.P(Table2[1Y Return vs Nifty])</f>
        <v>-1.3629070316692471</v>
      </c>
      <c r="I639">
        <v>-5.7940541249616704</v>
      </c>
      <c r="J639">
        <f>(Table2[[#This Row],[1M Return vs Nifty]]-AVERAGE(Table2[1M Return vs Nifty]))/_xlfn.STDEV.P(Table2[1M Return vs Nifty])</f>
        <v>-0.51210345513955902</v>
      </c>
      <c r="K639">
        <v>-15.961989586298399</v>
      </c>
      <c r="L639">
        <f>(Table2[[#This Row],[6M Return vs Nifty]]-AVERAGE(Table2[6M Return vs Nifty]))/_xlfn.STDEV.P(Table2[6M Return vs Nifty])</f>
        <v>-0.78064136896229153</v>
      </c>
      <c r="M639">
        <v>5.86064000263646</v>
      </c>
      <c r="N639">
        <f>(Table2[[#This Row],[1W Return vs Nifty]]-AVERAGE(Table2[1W Return vs Nifty]))/_xlfn.STDEV.P(Table2[1W Return vs Nifty])</f>
        <v>0.58382447205641452</v>
      </c>
      <c r="O639">
        <v>81.66</v>
      </c>
      <c r="P639">
        <v>83.089864736721395</v>
      </c>
      <c r="Q639">
        <v>91.132577067715303</v>
      </c>
      <c r="R639">
        <v>51.545152489383</v>
      </c>
      <c r="S639" s="1">
        <f>(Table2[[#This Row],[Close Price]]-Table2[[#This Row],[20D EMA]])/Table2[[#This Row],[20D EMA]]</f>
        <v>1.7144256674014276E-3</v>
      </c>
      <c r="T639" s="1">
        <f>(Table2[[#This Row],[Close Price]]-Table2[[#This Row],[50D EMA]])/Table2[[#This Row],[50D EMA]]</f>
        <v>-1.5523731333640566E-2</v>
      </c>
      <c r="U639" s="1">
        <f>(Table2[[#This Row],[Close Price]]-Table2[[#This Row],[200D EMA]])/Table2[[#This Row],[200D EMA]]</f>
        <v>-0.10240659671876515</v>
      </c>
      <c r="V639">
        <v>1.1803979479614599</v>
      </c>
      <c r="W639">
        <v>81.47</v>
      </c>
      <c r="X639">
        <v>84.57</v>
      </c>
      <c r="Y639">
        <v>80.56</v>
      </c>
      <c r="Z639">
        <v>84.57</v>
      </c>
      <c r="AA639">
        <v>80.56</v>
      </c>
      <c r="AB639">
        <v>84.57</v>
      </c>
      <c r="AC639" s="1">
        <f>(Table2[[#This Row],[Close Price]]/Table2[[#This Row],[Day Low]])-1</f>
        <v>4.0505707622437992E-3</v>
      </c>
      <c r="AD639" s="1">
        <f>(Table2[[#This Row],[Day High]]/Table2[[#This Row],[Close Price]])-1</f>
        <v>3.3863080684596536E-2</v>
      </c>
      <c r="AE639" s="1">
        <f>(Table2[[#This Row],[Close Price]]/Table2[[#This Row],[Current Week Low]])-1</f>
        <v>1.5392254220456758E-2</v>
      </c>
      <c r="AF639" s="1">
        <f>(Table2[[#This Row],[Current Week High]]/Table2[[#This Row],[Close Price]])-1</f>
        <v>3.3863080684596536E-2</v>
      </c>
      <c r="AG639" s="1">
        <f>(Table2[[#This Row],[Close Price]]/Table2[[#This Row],[Current Month Low]])-1</f>
        <v>1.5392254220456758E-2</v>
      </c>
      <c r="AH639" s="1">
        <f>(Table2[[#This Row],[Current Month High]]/Table2[[#This Row],[Close Price]])-1</f>
        <v>3.3863080684596536E-2</v>
      </c>
      <c r="AI639">
        <v>90.709046454767702</v>
      </c>
      <c r="AJ639">
        <v>12.5017191583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-0.01</v>
      </c>
      <c r="AM639" t="s">
        <v>3218</v>
      </c>
      <c r="AN639">
        <v>1.06</v>
      </c>
      <c r="AO639" t="s">
        <v>3219</v>
      </c>
      <c r="AP639">
        <v>3.8644621602283998E-2</v>
      </c>
      <c r="AQ639">
        <f>(Table2[[#This Row],[Sharpe Ratio]]-AVERAGE(Table2[Sharpe Ratio]))/_xlfn.STDEV.P(Table2[Sharpe Ratio])</f>
        <v>-0.23737550108263816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720</v>
      </c>
      <c r="AT639">
        <f>_xlfn.RANK.AVG(Table2[[#This Row],[6M Return vs Nifty Z-Score]],Table2[6M Return vs Nifty Z-Score])</f>
        <v>613</v>
      </c>
      <c r="AU639">
        <f>_xlfn.RANK.AVG(Table2[[#This Row],[Sharpe Ratio Z-Score]],Table2[Sharpe Ratio Z-Score])</f>
        <v>408</v>
      </c>
      <c r="AV639">
        <f>(Table2[[#This Row],[Rank 1Y]]+Table2[[#This Row],[Rank 6M]]+Table2[[#This Row],[Rank Sharpe]])/3</f>
        <v>580.33333333333337</v>
      </c>
    </row>
    <row r="640" spans="1:48" x14ac:dyDescent="0.3">
      <c r="A640" t="s">
        <v>1021</v>
      </c>
      <c r="B640" t="s">
        <v>1022</v>
      </c>
      <c r="C640" t="s">
        <v>3183</v>
      </c>
      <c r="D640" t="s">
        <v>111</v>
      </c>
      <c r="E640">
        <v>14137.2426204</v>
      </c>
      <c r="F640">
        <v>48.24</v>
      </c>
      <c r="G640">
        <v>-9.9703887363167603</v>
      </c>
      <c r="H640">
        <f>(Table2[[#This Row],[1Y Return vs Nifty]]-AVERAGE(Table2[1Y Return vs Nifty]))/_xlfn.STDEV.P(Table2[1Y Return vs Nifty])</f>
        <v>-0.56776325241606462</v>
      </c>
      <c r="I640">
        <v>-0.62320912105832804</v>
      </c>
      <c r="J640">
        <f>(Table2[[#This Row],[1M Return vs Nifty]]-AVERAGE(Table2[1M Return vs Nifty]))/_xlfn.STDEV.P(Table2[1M Return vs Nifty])</f>
        <v>4.5048826510387038E-2</v>
      </c>
      <c r="K640">
        <v>-24.173217915234002</v>
      </c>
      <c r="L640">
        <f>(Table2[[#This Row],[6M Return vs Nifty]]-AVERAGE(Table2[6M Return vs Nifty]))/_xlfn.STDEV.P(Table2[6M Return vs Nifty])</f>
        <v>-1.0237098130657249</v>
      </c>
      <c r="M640">
        <v>6.3100124947392597</v>
      </c>
      <c r="N640">
        <f>(Table2[[#This Row],[1W Return vs Nifty]]-AVERAGE(Table2[1W Return vs Nifty]))/_xlfn.STDEV.P(Table2[1W Return vs Nifty])</f>
        <v>0.67446080056063662</v>
      </c>
      <c r="O640">
        <v>46.36</v>
      </c>
      <c r="P640">
        <v>48.071821925837099</v>
      </c>
      <c r="Q640">
        <v>52.426311056952599</v>
      </c>
      <c r="R640">
        <v>72.665964307193605</v>
      </c>
      <c r="S640" s="1">
        <f>(Table2[[#This Row],[Close Price]]-Table2[[#This Row],[20D EMA]])/Table2[[#This Row],[20D EMA]]</f>
        <v>4.0552200172562607E-2</v>
      </c>
      <c r="T640" s="1">
        <f>(Table2[[#This Row],[Close Price]]-Table2[[#This Row],[50D EMA]])/Table2[[#This Row],[50D EMA]]</f>
        <v>3.4984751445942637E-3</v>
      </c>
      <c r="U640" s="1">
        <f>(Table2[[#This Row],[Close Price]]-Table2[[#This Row],[200D EMA]])/Table2[[#This Row],[200D EMA]]</f>
        <v>-7.9851337478329454E-2</v>
      </c>
      <c r="V640">
        <v>1.1556177762061799</v>
      </c>
      <c r="W640">
        <v>48.01</v>
      </c>
      <c r="X640">
        <v>48.75</v>
      </c>
      <c r="Y640">
        <v>45.49</v>
      </c>
      <c r="Z640">
        <v>49.5</v>
      </c>
      <c r="AA640">
        <v>45.49</v>
      </c>
      <c r="AB640">
        <v>49.5</v>
      </c>
      <c r="AC640" s="1">
        <f>(Table2[[#This Row],[Close Price]]/Table2[[#This Row],[Day Low]])-1</f>
        <v>4.7906686107062058E-3</v>
      </c>
      <c r="AD640" s="1">
        <f>(Table2[[#This Row],[Day High]]/Table2[[#This Row],[Close Price]])-1</f>
        <v>1.0572139303482553E-2</v>
      </c>
      <c r="AE640" s="1">
        <f>(Table2[[#This Row],[Close Price]]/Table2[[#This Row],[Current Week Low]])-1</f>
        <v>6.0452846779512015E-2</v>
      </c>
      <c r="AF640" s="1">
        <f>(Table2[[#This Row],[Current Week High]]/Table2[[#This Row],[Close Price]])-1</f>
        <v>2.6119402985074647E-2</v>
      </c>
      <c r="AG640" s="1">
        <f>(Table2[[#This Row],[Close Price]]/Table2[[#This Row],[Current Month Low]])-1</f>
        <v>6.0452846779512015E-2</v>
      </c>
      <c r="AH640" s="1">
        <f>(Table2[[#This Row],[Current Month High]]/Table2[[#This Row],[Close Price]])-1</f>
        <v>2.6119402985074647E-2</v>
      </c>
      <c r="AI640">
        <v>52.7777777777777</v>
      </c>
      <c r="AJ640">
        <v>12.3166472642607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-0.08</v>
      </c>
      <c r="AM640" t="s">
        <v>3218</v>
      </c>
      <c r="AN640">
        <v>9.99</v>
      </c>
      <c r="AO640" t="s">
        <v>3219</v>
      </c>
      <c r="AQ640">
        <f>(Table2[[#This Row],[Sharpe Ratio]]-AVERAGE(Table2[Sharpe Ratio]))/_xlfn.STDEV.P(Table2[Sharpe Ratio])</f>
        <v>-0.68593129895665506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517</v>
      </c>
      <c r="AT640">
        <f>_xlfn.RANK.AVG(Table2[[#This Row],[6M Return vs Nifty Z-Score]],Table2[6M Return vs Nifty Z-Score])</f>
        <v>685</v>
      </c>
      <c r="AU640">
        <f>_xlfn.RANK.AVG(Table2[[#This Row],[Sharpe Ratio Z-Score]],Table2[Sharpe Ratio Z-Score])</f>
        <v>539.5</v>
      </c>
      <c r="AV640">
        <f>(Table2[[#This Row],[Rank 1Y]]+Table2[[#This Row],[Rank 6M]]+Table2[[#This Row],[Rank Sharpe]])/3</f>
        <v>580.5</v>
      </c>
    </row>
    <row r="641" spans="1:48" x14ac:dyDescent="0.3">
      <c r="A641" t="s">
        <v>473</v>
      </c>
      <c r="B641" t="s">
        <v>474</v>
      </c>
      <c r="C641" t="s">
        <v>3185</v>
      </c>
      <c r="D641" t="s">
        <v>475</v>
      </c>
      <c r="E641">
        <v>48336.007046530001</v>
      </c>
      <c r="F641">
        <v>169.1</v>
      </c>
      <c r="G641">
        <v>-19.237922423326101</v>
      </c>
      <c r="H641">
        <f>(Table2[[#This Row],[1Y Return vs Nifty]]-AVERAGE(Table2[1Y Return vs Nifty]))/_xlfn.STDEV.P(Table2[1Y Return vs Nifty])</f>
        <v>-0.74870439321737825</v>
      </c>
      <c r="I641">
        <v>-9.2897981864391799</v>
      </c>
      <c r="J641">
        <f>(Table2[[#This Row],[1M Return vs Nifty]]-AVERAGE(Table2[1M Return vs Nifty]))/_xlfn.STDEV.P(Table2[1M Return vs Nifty])</f>
        <v>-0.88876564061334562</v>
      </c>
      <c r="K641">
        <v>-3.9582579530475699</v>
      </c>
      <c r="L641">
        <f>(Table2[[#This Row],[6M Return vs Nifty]]-AVERAGE(Table2[6M Return vs Nifty]))/_xlfn.STDEV.P(Table2[6M Return vs Nifty])</f>
        <v>-0.42530739764308684</v>
      </c>
      <c r="M641">
        <v>0.29483713526916999</v>
      </c>
      <c r="N641">
        <f>(Table2[[#This Row],[1W Return vs Nifty]]-AVERAGE(Table2[1W Return vs Nifty]))/_xlfn.STDEV.P(Table2[1W Return vs Nifty])</f>
        <v>-0.53877191722377404</v>
      </c>
      <c r="O641">
        <v>173.89</v>
      </c>
      <c r="P641">
        <v>180.95925643925099</v>
      </c>
      <c r="Q641">
        <v>179.91911425658199</v>
      </c>
      <c r="R641">
        <v>37.862141815918797</v>
      </c>
      <c r="S641" s="1">
        <f>(Table2[[#This Row],[Close Price]]-Table2[[#This Row],[20D EMA]])/Table2[[#This Row],[20D EMA]]</f>
        <v>-2.7546149864857049E-2</v>
      </c>
      <c r="T641" s="1">
        <f>(Table2[[#This Row],[Close Price]]-Table2[[#This Row],[50D EMA]])/Table2[[#This Row],[50D EMA]]</f>
        <v>-6.5535506017246573E-2</v>
      </c>
      <c r="U641" s="1">
        <f>(Table2[[#This Row],[Close Price]]-Table2[[#This Row],[200D EMA]])/Table2[[#This Row],[200D EMA]]</f>
        <v>-6.0133212089699919E-2</v>
      </c>
      <c r="V641">
        <v>0.86440797358655697</v>
      </c>
      <c r="W641">
        <v>168.39</v>
      </c>
      <c r="X641">
        <v>175.63</v>
      </c>
      <c r="Y641">
        <v>168.11</v>
      </c>
      <c r="Z641">
        <v>175.63</v>
      </c>
      <c r="AA641">
        <v>168.11</v>
      </c>
      <c r="AB641">
        <v>175.63</v>
      </c>
      <c r="AC641" s="1">
        <f>(Table2[[#This Row],[Close Price]]/Table2[[#This Row],[Day Low]])-1</f>
        <v>4.2164023991924093E-3</v>
      </c>
      <c r="AD641" s="1">
        <f>(Table2[[#This Row],[Day High]]/Table2[[#This Row],[Close Price]])-1</f>
        <v>3.8616203429923113E-2</v>
      </c>
      <c r="AE641" s="1">
        <f>(Table2[[#This Row],[Close Price]]/Table2[[#This Row],[Current Week Low]])-1</f>
        <v>5.8890012491819022E-3</v>
      </c>
      <c r="AF641" s="1">
        <f>(Table2[[#This Row],[Current Week High]]/Table2[[#This Row],[Close Price]])-1</f>
        <v>3.8616203429923113E-2</v>
      </c>
      <c r="AG641" s="1">
        <f>(Table2[[#This Row],[Close Price]]/Table2[[#This Row],[Current Month Low]])-1</f>
        <v>5.8890012491819022E-3</v>
      </c>
      <c r="AH641" s="1">
        <f>(Table2[[#This Row],[Current Month High]]/Table2[[#This Row],[Close Price]])-1</f>
        <v>3.8616203429923113E-2</v>
      </c>
      <c r="AI641">
        <v>35.8959195742164</v>
      </c>
      <c r="AJ641">
        <v>20.9585121602288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-0.19</v>
      </c>
      <c r="AM641" t="s">
        <v>3218</v>
      </c>
      <c r="AN641">
        <v>-1.1399999999999999</v>
      </c>
      <c r="AO641" t="s">
        <v>3218</v>
      </c>
      <c r="AP641">
        <v>-8.5236964971283996E-2</v>
      </c>
      <c r="AQ641">
        <f>(Table2[[#This Row],[Sharpe Ratio]]-AVERAGE(Table2[Sharpe Ratio]))/_xlfn.STDEV.P(Table2[Sharpe Ratio])</f>
        <v>-1.6752936796920437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579</v>
      </c>
      <c r="AT641">
        <f>_xlfn.RANK.AVG(Table2[[#This Row],[6M Return vs Nifty Z-Score]],Table2[6M Return vs Nifty Z-Score])</f>
        <v>466</v>
      </c>
      <c r="AU641">
        <f>_xlfn.RANK.AVG(Table2[[#This Row],[Sharpe Ratio Z-Score]],Table2[Sharpe Ratio Z-Score])</f>
        <v>700</v>
      </c>
      <c r="AV641">
        <f>(Table2[[#This Row],[Rank 1Y]]+Table2[[#This Row],[Rank 6M]]+Table2[[#This Row],[Rank Sharpe]])/3</f>
        <v>581.66666666666663</v>
      </c>
    </row>
    <row r="642" spans="1:48" x14ac:dyDescent="0.3">
      <c r="A642" t="s">
        <v>213</v>
      </c>
      <c r="B642" t="s">
        <v>214</v>
      </c>
      <c r="C642" t="s">
        <v>3175</v>
      </c>
      <c r="D642" t="s">
        <v>125</v>
      </c>
      <c r="E642">
        <v>116858.45814587999</v>
      </c>
      <c r="F642">
        <v>4851.55</v>
      </c>
      <c r="G642">
        <v>-18.8457614248297</v>
      </c>
      <c r="H642">
        <f>(Table2[[#This Row],[1Y Return vs Nifty]]-AVERAGE(Table2[1Y Return vs Nifty]))/_xlfn.STDEV.P(Table2[1Y Return vs Nifty])</f>
        <v>-0.74104776516053239</v>
      </c>
      <c r="I642">
        <v>-15.6197768487642</v>
      </c>
      <c r="J642">
        <f>(Table2[[#This Row],[1M Return vs Nifty]]-AVERAGE(Table2[1M Return vs Nifty]))/_xlfn.STDEV.P(Table2[1M Return vs Nifty])</f>
        <v>-1.5708131689859024</v>
      </c>
      <c r="K642">
        <v>-20.695436453863302</v>
      </c>
      <c r="L642">
        <f>(Table2[[#This Row],[6M Return vs Nifty]]-AVERAGE(Table2[6M Return vs Nifty]))/_xlfn.STDEV.P(Table2[6M Return vs Nifty])</f>
        <v>-0.92076066893241093</v>
      </c>
      <c r="M642">
        <v>-2.55110267843855</v>
      </c>
      <c r="N642">
        <f>(Table2[[#This Row],[1W Return vs Nifty]]-AVERAGE(Table2[1W Return vs Nifty]))/_xlfn.STDEV.P(Table2[1W Return vs Nifty])</f>
        <v>-1.1127846580825296</v>
      </c>
      <c r="O642">
        <v>5102.34</v>
      </c>
      <c r="P642">
        <v>5426.3476492324899</v>
      </c>
      <c r="Q642">
        <v>5430.7329811833897</v>
      </c>
      <c r="R642">
        <v>28.6637719539793</v>
      </c>
      <c r="S642" s="1">
        <f>(Table2[[#This Row],[Close Price]]-Table2[[#This Row],[20D EMA]])/Table2[[#This Row],[20D EMA]]</f>
        <v>-4.9151957729198753E-2</v>
      </c>
      <c r="T642" s="1">
        <f>(Table2[[#This Row],[Close Price]]-Table2[[#This Row],[50D EMA]])/Table2[[#This Row],[50D EMA]]</f>
        <v>-0.10592716987342118</v>
      </c>
      <c r="U642" s="1">
        <f>(Table2[[#This Row],[Close Price]]-Table2[[#This Row],[200D EMA]])/Table2[[#This Row],[200D EMA]]</f>
        <v>-0.10664913616452232</v>
      </c>
      <c r="V642">
        <v>1.09690907422318</v>
      </c>
      <c r="W642">
        <v>4841</v>
      </c>
      <c r="X642">
        <v>4973.8999999999996</v>
      </c>
      <c r="Y642">
        <v>4841</v>
      </c>
      <c r="Z642">
        <v>4973.8999999999996</v>
      </c>
      <c r="AA642">
        <v>4841</v>
      </c>
      <c r="AB642">
        <v>4973.8999999999996</v>
      </c>
      <c r="AC642" s="1">
        <f>(Table2[[#This Row],[Close Price]]/Table2[[#This Row],[Day Low]])-1</f>
        <v>2.1793017971494244E-3</v>
      </c>
      <c r="AD642" s="1">
        <f>(Table2[[#This Row],[Day High]]/Table2[[#This Row],[Close Price]])-1</f>
        <v>2.5218744524945436E-2</v>
      </c>
      <c r="AE642" s="1">
        <f>(Table2[[#This Row],[Close Price]]/Table2[[#This Row],[Current Week Low]])-1</f>
        <v>2.1793017971494244E-3</v>
      </c>
      <c r="AF642" s="1">
        <f>(Table2[[#This Row],[Current Week High]]/Table2[[#This Row],[Close Price]])-1</f>
        <v>2.5218744524945436E-2</v>
      </c>
      <c r="AG642" s="1">
        <f>(Table2[[#This Row],[Close Price]]/Table2[[#This Row],[Current Month Low]])-1</f>
        <v>2.1793017971494244E-3</v>
      </c>
      <c r="AH642" s="1">
        <f>(Table2[[#This Row],[Current Month High]]/Table2[[#This Row],[Close Price]])-1</f>
        <v>2.5218744524945436E-2</v>
      </c>
      <c r="AI642">
        <v>33.357380630932298</v>
      </c>
      <c r="AJ642">
        <v>4.5367377720318904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</v>
      </c>
      <c r="AM642" t="s">
        <v>3218</v>
      </c>
      <c r="AN642">
        <v>-1.3</v>
      </c>
      <c r="AO642" t="s">
        <v>3218</v>
      </c>
      <c r="AP642">
        <v>1.9264416950729999E-3</v>
      </c>
      <c r="AQ642">
        <f>(Table2[[#This Row],[Sharpe Ratio]]-AVERAGE(Table2[Sharpe Ratio]))/_xlfn.STDEV.P(Table2[Sharpe Ratio])</f>
        <v>-0.66357070760491643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575</v>
      </c>
      <c r="AT642">
        <f>_xlfn.RANK.AVG(Table2[[#This Row],[6M Return vs Nifty Z-Score]],Table2[6M Return vs Nifty Z-Score])</f>
        <v>663</v>
      </c>
      <c r="AU642">
        <f>_xlfn.RANK.AVG(Table2[[#This Row],[Sharpe Ratio Z-Score]],Table2[Sharpe Ratio Z-Score])</f>
        <v>509</v>
      </c>
      <c r="AV642">
        <f>(Table2[[#This Row],[Rank 1Y]]+Table2[[#This Row],[Rank 6M]]+Table2[[#This Row],[Rank Sharpe]])/3</f>
        <v>582.33333333333337</v>
      </c>
    </row>
    <row r="643" spans="1:48" x14ac:dyDescent="0.3">
      <c r="A643" t="s">
        <v>664</v>
      </c>
      <c r="B643" t="s">
        <v>665</v>
      </c>
      <c r="C643" t="s">
        <v>3173</v>
      </c>
      <c r="D643" t="s">
        <v>54</v>
      </c>
      <c r="E643">
        <v>27714.4517419</v>
      </c>
      <c r="F643">
        <v>358.6</v>
      </c>
      <c r="G643">
        <v>-35.158935438316803</v>
      </c>
      <c r="H643">
        <f>(Table2[[#This Row],[1Y Return vs Nifty]]-AVERAGE(Table2[1Y Return vs Nifty]))/_xlfn.STDEV.P(Table2[1Y Return vs Nifty])</f>
        <v>-1.0595493661019184</v>
      </c>
      <c r="I643">
        <v>-8.1829898894675495</v>
      </c>
      <c r="J643">
        <f>(Table2[[#This Row],[1M Return vs Nifty]]-AVERAGE(Table2[1M Return vs Nifty]))/_xlfn.STDEV.P(Table2[1M Return vs Nifty])</f>
        <v>-0.76950838816402001</v>
      </c>
      <c r="K643">
        <v>-27.037251546702901</v>
      </c>
      <c r="L643">
        <f>(Table2[[#This Row],[6M Return vs Nifty]]-AVERAGE(Table2[6M Return vs Nifty]))/_xlfn.STDEV.P(Table2[6M Return vs Nifty])</f>
        <v>-1.1084908191190899</v>
      </c>
      <c r="M643">
        <v>-5.3000554662781703</v>
      </c>
      <c r="N643">
        <f>(Table2[[#This Row],[1W Return vs Nifty]]-AVERAGE(Table2[1W Return vs Nifty]))/_xlfn.STDEV.P(Table2[1W Return vs Nifty])</f>
        <v>-1.6672355697423193</v>
      </c>
      <c r="O643">
        <v>359.56</v>
      </c>
      <c r="P643">
        <v>368.245559718214</v>
      </c>
      <c r="Q643">
        <v>396.60934929092599</v>
      </c>
      <c r="R643">
        <v>50.652620569375799</v>
      </c>
      <c r="S643" s="1">
        <f>(Table2[[#This Row],[Close Price]]-Table2[[#This Row],[20D EMA]])/Table2[[#This Row],[20D EMA]]</f>
        <v>-2.6699299143396918E-3</v>
      </c>
      <c r="T643" s="1">
        <f>(Table2[[#This Row],[Close Price]]-Table2[[#This Row],[50D EMA]])/Table2[[#This Row],[50D EMA]]</f>
        <v>-2.6193281802487652E-2</v>
      </c>
      <c r="U643" s="1">
        <f>(Table2[[#This Row],[Close Price]]-Table2[[#This Row],[200D EMA]])/Table2[[#This Row],[200D EMA]]</f>
        <v>-9.5835737001360652E-2</v>
      </c>
      <c r="V643">
        <v>0.72173921325998402</v>
      </c>
      <c r="W643">
        <v>350</v>
      </c>
      <c r="X643">
        <v>361.6</v>
      </c>
      <c r="Y643">
        <v>340.7</v>
      </c>
      <c r="Z643">
        <v>361.6</v>
      </c>
      <c r="AA643">
        <v>340.7</v>
      </c>
      <c r="AB643">
        <v>361.6</v>
      </c>
      <c r="AC643" s="1">
        <f>(Table2[[#This Row],[Close Price]]/Table2[[#This Row],[Day Low]])-1</f>
        <v>2.4571428571428688E-2</v>
      </c>
      <c r="AD643" s="1">
        <f>(Table2[[#This Row],[Day High]]/Table2[[#This Row],[Close Price]])-1</f>
        <v>8.3658672615727347E-3</v>
      </c>
      <c r="AE643" s="1">
        <f>(Table2[[#This Row],[Close Price]]/Table2[[#This Row],[Current Week Low]])-1</f>
        <v>5.2538890519518766E-2</v>
      </c>
      <c r="AF643" s="1">
        <f>(Table2[[#This Row],[Current Week High]]/Table2[[#This Row],[Close Price]])-1</f>
        <v>8.3658672615727347E-3</v>
      </c>
      <c r="AG643" s="1">
        <f>(Table2[[#This Row],[Close Price]]/Table2[[#This Row],[Current Month Low]])-1</f>
        <v>5.2538890519518766E-2</v>
      </c>
      <c r="AH643" s="1">
        <f>(Table2[[#This Row],[Current Month High]]/Table2[[#This Row],[Close Price]])-1</f>
        <v>8.3658672615727347E-3</v>
      </c>
      <c r="AI643">
        <v>44.924707194645798</v>
      </c>
      <c r="AJ643">
        <v>32.790224032586501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-0.13</v>
      </c>
      <c r="AM643" t="s">
        <v>3218</v>
      </c>
      <c r="AN643">
        <v>0.74</v>
      </c>
      <c r="AO643" t="s">
        <v>3219</v>
      </c>
      <c r="AP643">
        <v>5.3093087299256998E-2</v>
      </c>
      <c r="AQ643">
        <f>(Table2[[#This Row],[Sharpe Ratio]]-AVERAGE(Table2[Sharpe Ratio]))/_xlfn.STDEV.P(Table2[Sharpe Ratio])</f>
        <v>-6.9669290229792166E-2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680</v>
      </c>
      <c r="AT643">
        <f>_xlfn.RANK.AVG(Table2[[#This Row],[6M Return vs Nifty Z-Score]],Table2[6M Return vs Nifty Z-Score])</f>
        <v>696</v>
      </c>
      <c r="AU643">
        <f>_xlfn.RANK.AVG(Table2[[#This Row],[Sharpe Ratio Z-Score]],Table2[Sharpe Ratio Z-Score])</f>
        <v>371</v>
      </c>
      <c r="AV643">
        <f>(Table2[[#This Row],[Rank 1Y]]+Table2[[#This Row],[Rank 6M]]+Table2[[#This Row],[Rank Sharpe]])/3</f>
        <v>582.33333333333337</v>
      </c>
    </row>
    <row r="644" spans="1:48" x14ac:dyDescent="0.3">
      <c r="A644" t="s">
        <v>1493</v>
      </c>
      <c r="B644" t="s">
        <v>1494</v>
      </c>
      <c r="C644" t="s">
        <v>3177</v>
      </c>
      <c r="D644" t="s">
        <v>51</v>
      </c>
      <c r="E644">
        <v>7121.9507702479996</v>
      </c>
      <c r="F644">
        <v>219.46</v>
      </c>
      <c r="G644">
        <v>-38.740524616018298</v>
      </c>
      <c r="H644">
        <f>(Table2[[#This Row],[1Y Return vs Nifty]]-AVERAGE(Table2[1Y Return vs Nifty]))/_xlfn.STDEV.P(Table2[1Y Return vs Nifty])</f>
        <v>-1.1294770139078665</v>
      </c>
      <c r="I644">
        <v>-1.6147144715678301</v>
      </c>
      <c r="J644">
        <f>(Table2[[#This Row],[1M Return vs Nifty]]-AVERAGE(Table2[1M Return vs Nifty]))/_xlfn.STDEV.P(Table2[1M Return vs Nifty])</f>
        <v>-6.1784673214994569E-2</v>
      </c>
      <c r="K644">
        <v>-3.9068738300768402</v>
      </c>
      <c r="L644">
        <f>(Table2[[#This Row],[6M Return vs Nifty]]-AVERAGE(Table2[6M Return vs Nifty]))/_xlfn.STDEV.P(Table2[6M Return vs Nifty])</f>
        <v>-0.4237863269430916</v>
      </c>
      <c r="M644">
        <v>1.0005791595247799</v>
      </c>
      <c r="N644">
        <f>(Table2[[#This Row],[1W Return vs Nifty]]-AVERAGE(Table2[1W Return vs Nifty]))/_xlfn.STDEV.P(Table2[1W Return vs Nifty])</f>
        <v>-0.3964270539448862</v>
      </c>
      <c r="O644">
        <v>209.19</v>
      </c>
      <c r="P644">
        <v>211.16086954873501</v>
      </c>
      <c r="Q644">
        <v>237.16263941860799</v>
      </c>
      <c r="R644">
        <v>66.479859483464097</v>
      </c>
      <c r="S644" s="1">
        <f>(Table2[[#This Row],[Close Price]]-Table2[[#This Row],[20D EMA]])/Table2[[#This Row],[20D EMA]]</f>
        <v>4.9094124958172045E-2</v>
      </c>
      <c r="T644" s="1">
        <f>(Table2[[#This Row],[Close Price]]-Table2[[#This Row],[50D EMA]])/Table2[[#This Row],[50D EMA]]</f>
        <v>3.9302407065290083E-2</v>
      </c>
      <c r="U644" s="1">
        <f>(Table2[[#This Row],[Close Price]]-Table2[[#This Row],[200D EMA]])/Table2[[#This Row],[200D EMA]]</f>
        <v>-7.4643457595197527E-2</v>
      </c>
      <c r="V644">
        <v>1.6772978069983</v>
      </c>
      <c r="W644">
        <v>0</v>
      </c>
      <c r="X644">
        <v>0</v>
      </c>
      <c r="Y644">
        <v>213.5</v>
      </c>
      <c r="Z644">
        <v>221</v>
      </c>
      <c r="AA644">
        <v>213.5</v>
      </c>
      <c r="AB644">
        <v>221</v>
      </c>
      <c r="AC644" s="1" t="e">
        <f>(Table2[[#This Row],[Close Price]]/Table2[[#This Row],[Day Low]])-1</f>
        <v>#DIV/0!</v>
      </c>
      <c r="AD644" s="1">
        <f>(Table2[[#This Row],[Day High]]/Table2[[#This Row],[Close Price]])-1</f>
        <v>-1</v>
      </c>
      <c r="AE644" s="1">
        <f>(Table2[[#This Row],[Close Price]]/Table2[[#This Row],[Current Week Low]])-1</f>
        <v>2.7915690866510579E-2</v>
      </c>
      <c r="AF644" s="1">
        <f>(Table2[[#This Row],[Current Week High]]/Table2[[#This Row],[Close Price]])-1</f>
        <v>7.0172240955070908E-3</v>
      </c>
      <c r="AG644" s="1">
        <f>(Table2[[#This Row],[Close Price]]/Table2[[#This Row],[Current Month Low]])-1</f>
        <v>2.7915690866510579E-2</v>
      </c>
      <c r="AH644" s="1">
        <f>(Table2[[#This Row],[Current Month High]]/Table2[[#This Row],[Close Price]])-1</f>
        <v>7.0172240955070908E-3</v>
      </c>
      <c r="AI644">
        <v>115.437893010115</v>
      </c>
      <c r="AJ644">
        <v>15.657444005269999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0.02</v>
      </c>
      <c r="AM644" t="s">
        <v>3219</v>
      </c>
      <c r="AN644">
        <v>11.19</v>
      </c>
      <c r="AO644" t="s">
        <v>3219</v>
      </c>
      <c r="AP644">
        <v>-1.5411556168695001E-2</v>
      </c>
      <c r="AQ644">
        <f>(Table2[[#This Row],[Sharpe Ratio]]-AVERAGE(Table2[Sharpe Ratio]))/_xlfn.STDEV.P(Table2[Sharpe Ratio])</f>
        <v>-0.86481629218739842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691</v>
      </c>
      <c r="AT644">
        <f>_xlfn.RANK.AVG(Table2[[#This Row],[6M Return vs Nifty Z-Score]],Table2[6M Return vs Nifty Z-Score])</f>
        <v>465</v>
      </c>
      <c r="AU644">
        <f>_xlfn.RANK.AVG(Table2[[#This Row],[Sharpe Ratio Z-Score]],Table2[Sharpe Ratio Z-Score])</f>
        <v>594</v>
      </c>
      <c r="AV644">
        <f>(Table2[[#This Row],[Rank 1Y]]+Table2[[#This Row],[Rank 6M]]+Table2[[#This Row],[Rank Sharpe]])/3</f>
        <v>583.33333333333337</v>
      </c>
    </row>
    <row r="645" spans="1:48" x14ac:dyDescent="0.3">
      <c r="A645" t="s">
        <v>1170</v>
      </c>
      <c r="B645" t="s">
        <v>1171</v>
      </c>
      <c r="C645" t="s">
        <v>3172</v>
      </c>
      <c r="D645" t="s">
        <v>247</v>
      </c>
      <c r="E645">
        <v>10788.286761359999</v>
      </c>
      <c r="F645">
        <v>779.4</v>
      </c>
      <c r="G645">
        <v>-17.526475880903099</v>
      </c>
      <c r="H645">
        <f>(Table2[[#This Row],[1Y Return vs Nifty]]-AVERAGE(Table2[1Y Return vs Nifty]))/_xlfn.STDEV.P(Table2[1Y Return vs Nifty])</f>
        <v>-0.71528977609647593</v>
      </c>
      <c r="I645">
        <v>0.286757931890397</v>
      </c>
      <c r="J645">
        <f>(Table2[[#This Row],[1M Return vs Nifty]]-AVERAGE(Table2[1M Return vs Nifty]))/_xlfn.STDEV.P(Table2[1M Return vs Nifty])</f>
        <v>0.14309667350520996</v>
      </c>
      <c r="K645">
        <v>-23.2042598948041</v>
      </c>
      <c r="L645">
        <f>(Table2[[#This Row],[6M Return vs Nifty]]-AVERAGE(Table2[6M Return vs Nifty]))/_xlfn.STDEV.P(Table2[6M Return vs Nifty])</f>
        <v>-0.99502675749930258</v>
      </c>
      <c r="M645">
        <v>3.3317767184627698</v>
      </c>
      <c r="N645">
        <f>(Table2[[#This Row],[1W Return vs Nifty]]-AVERAGE(Table2[1W Return vs Nifty]))/_xlfn.STDEV.P(Table2[1W Return vs Nifty])</f>
        <v>7.3764583223257935E-2</v>
      </c>
      <c r="O645">
        <v>747.67</v>
      </c>
      <c r="P645">
        <v>802.29604065892602</v>
      </c>
      <c r="Q645">
        <v>884.33948338086202</v>
      </c>
      <c r="R645">
        <v>72.649057548040204</v>
      </c>
      <c r="S645" s="1">
        <f>(Table2[[#This Row],[Close Price]]-Table2[[#This Row],[20D EMA]])/Table2[[#This Row],[20D EMA]]</f>
        <v>4.2438508967860181E-2</v>
      </c>
      <c r="T645" s="1">
        <f>(Table2[[#This Row],[Close Price]]-Table2[[#This Row],[50D EMA]])/Table2[[#This Row],[50D EMA]]</f>
        <v>-2.853814489738914E-2</v>
      </c>
      <c r="U645" s="1">
        <f>(Table2[[#This Row],[Close Price]]-Table2[[#This Row],[200D EMA]])/Table2[[#This Row],[200D EMA]]</f>
        <v>-0.11866425208074458</v>
      </c>
      <c r="V645">
        <v>1.17922795157412</v>
      </c>
      <c r="W645">
        <v>759.05</v>
      </c>
      <c r="X645">
        <v>788</v>
      </c>
      <c r="Y645">
        <v>717.1</v>
      </c>
      <c r="Z645">
        <v>799.95</v>
      </c>
      <c r="AA645">
        <v>717.1</v>
      </c>
      <c r="AB645">
        <v>799.95</v>
      </c>
      <c r="AC645" s="1">
        <f>(Table2[[#This Row],[Close Price]]/Table2[[#This Row],[Day Low]])-1</f>
        <v>2.6809828074566999E-2</v>
      </c>
      <c r="AD645" s="1">
        <f>(Table2[[#This Row],[Day High]]/Table2[[#This Row],[Close Price]])-1</f>
        <v>1.1034128817038802E-2</v>
      </c>
      <c r="AE645" s="1">
        <f>(Table2[[#This Row],[Close Price]]/Table2[[#This Row],[Current Week Low]])-1</f>
        <v>8.6877701854692457E-2</v>
      </c>
      <c r="AF645" s="1">
        <f>(Table2[[#This Row],[Current Week High]]/Table2[[#This Row],[Close Price]])-1</f>
        <v>2.6366435719784587E-2</v>
      </c>
      <c r="AG645" s="1">
        <f>(Table2[[#This Row],[Close Price]]/Table2[[#This Row],[Current Month Low]])-1</f>
        <v>8.6877701854692457E-2</v>
      </c>
      <c r="AH645" s="1">
        <f>(Table2[[#This Row],[Current Month High]]/Table2[[#This Row],[Close Price]])-1</f>
        <v>2.6366435719784587E-2</v>
      </c>
      <c r="AI645">
        <v>53.8362843212727</v>
      </c>
      <c r="AJ645">
        <v>12.467532467532401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-0.22</v>
      </c>
      <c r="AM645" t="s">
        <v>3218</v>
      </c>
      <c r="AN645">
        <v>7.89</v>
      </c>
      <c r="AO645" t="s">
        <v>3219</v>
      </c>
      <c r="AP645">
        <v>4.2530019145299998E-4</v>
      </c>
      <c r="AQ645">
        <f>(Table2[[#This Row],[Sharpe Ratio]]-AVERAGE(Table2[Sharpe Ratio]))/_xlfn.STDEV.P(Table2[Sharpe Ratio])</f>
        <v>-0.68099475516858243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570</v>
      </c>
      <c r="AT645">
        <f>_xlfn.RANK.AVG(Table2[[#This Row],[6M Return vs Nifty Z-Score]],Table2[6M Return vs Nifty Z-Score])</f>
        <v>681</v>
      </c>
      <c r="AU645">
        <f>_xlfn.RANK.AVG(Table2[[#This Row],[Sharpe Ratio Z-Score]],Table2[Sharpe Ratio Z-Score])</f>
        <v>514</v>
      </c>
      <c r="AV645">
        <f>(Table2[[#This Row],[Rank 1Y]]+Table2[[#This Row],[Rank 6M]]+Table2[[#This Row],[Rank Sharpe]])/3</f>
        <v>588.33333333333337</v>
      </c>
    </row>
    <row r="646" spans="1:48" x14ac:dyDescent="0.3">
      <c r="A646" t="s">
        <v>1671</v>
      </c>
      <c r="B646" t="s">
        <v>1672</v>
      </c>
      <c r="C646" t="s">
        <v>3175</v>
      </c>
      <c r="D646" t="s">
        <v>40</v>
      </c>
      <c r="E646">
        <v>5550.8594284000001</v>
      </c>
      <c r="F646">
        <v>327.05</v>
      </c>
      <c r="G646">
        <v>-9.1571921377788001</v>
      </c>
      <c r="H646">
        <f>(Table2[[#This Row],[1Y Return vs Nifty]]-AVERAGE(Table2[1Y Return vs Nifty]))/_xlfn.STDEV.P(Table2[1Y Return vs Nifty])</f>
        <v>-0.55188624293279087</v>
      </c>
      <c r="I646">
        <v>-9.0687285545823997</v>
      </c>
      <c r="J646">
        <f>(Table2[[#This Row],[1M Return vs Nifty]]-AVERAGE(Table2[1M Return vs Nifty]))/_xlfn.STDEV.P(Table2[1M Return vs Nifty])</f>
        <v>-0.86494565573668791</v>
      </c>
      <c r="K646">
        <v>-20.7035206021114</v>
      </c>
      <c r="L646">
        <f>(Table2[[#This Row],[6M Return vs Nifty]]-AVERAGE(Table2[6M Return vs Nifty]))/_xlfn.STDEV.P(Table2[6M Return vs Nifty])</f>
        <v>-0.92099997555717528</v>
      </c>
      <c r="M646">
        <v>-0.11597050398789099</v>
      </c>
      <c r="N646">
        <f>(Table2[[#This Row],[1W Return vs Nifty]]-AVERAGE(Table2[1W Return vs Nifty]))/_xlfn.STDEV.P(Table2[1W Return vs Nifty])</f>
        <v>-0.62162989540021563</v>
      </c>
      <c r="O646">
        <v>327.35000000000002</v>
      </c>
      <c r="P646">
        <v>346.73044281389099</v>
      </c>
      <c r="Q646">
        <v>358.04038083041098</v>
      </c>
      <c r="R646">
        <v>56.150422496366701</v>
      </c>
      <c r="S646" s="1">
        <f>(Table2[[#This Row],[Close Price]]-Table2[[#This Row],[20D EMA]])/Table2[[#This Row],[20D EMA]]</f>
        <v>-9.1645028257220508E-4</v>
      </c>
      <c r="T646" s="1">
        <f>(Table2[[#This Row],[Close Price]]-Table2[[#This Row],[50D EMA]])/Table2[[#This Row],[50D EMA]]</f>
        <v>-5.6760065987209944E-2</v>
      </c>
      <c r="U646" s="1">
        <f>(Table2[[#This Row],[Close Price]]-Table2[[#This Row],[200D EMA]])/Table2[[#This Row],[200D EMA]]</f>
        <v>-8.6555546495996602E-2</v>
      </c>
      <c r="V646">
        <v>0.36622540496063799</v>
      </c>
      <c r="W646">
        <v>326.10000000000002</v>
      </c>
      <c r="X646">
        <v>333.8</v>
      </c>
      <c r="Y646">
        <v>318</v>
      </c>
      <c r="Z646">
        <v>333.8</v>
      </c>
      <c r="AA646">
        <v>318</v>
      </c>
      <c r="AB646">
        <v>333.8</v>
      </c>
      <c r="AC646" s="1">
        <f>(Table2[[#This Row],[Close Price]]/Table2[[#This Row],[Day Low]])-1</f>
        <v>2.9132168046610563E-3</v>
      </c>
      <c r="AD646" s="1">
        <f>(Table2[[#This Row],[Day High]]/Table2[[#This Row],[Close Price]])-1</f>
        <v>2.0639046017428608E-2</v>
      </c>
      <c r="AE646" s="1">
        <f>(Table2[[#This Row],[Close Price]]/Table2[[#This Row],[Current Week Low]])-1</f>
        <v>2.8459119496855312E-2</v>
      </c>
      <c r="AF646" s="1">
        <f>(Table2[[#This Row],[Current Week High]]/Table2[[#This Row],[Close Price]])-1</f>
        <v>2.0639046017428608E-2</v>
      </c>
      <c r="AG646" s="1">
        <f>(Table2[[#This Row],[Close Price]]/Table2[[#This Row],[Current Month Low]])-1</f>
        <v>2.8459119496855312E-2</v>
      </c>
      <c r="AH646" s="1">
        <f>(Table2[[#This Row],[Current Month High]]/Table2[[#This Row],[Close Price]])-1</f>
        <v>2.0639046017428608E-2</v>
      </c>
      <c r="AI646">
        <v>48.646995872190701</v>
      </c>
      <c r="AJ646">
        <v>10.659796985542901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-0.16</v>
      </c>
      <c r="AM646" t="s">
        <v>3218</v>
      </c>
      <c r="AN646">
        <v>4.4000000000000004</v>
      </c>
      <c r="AO646" t="s">
        <v>3219</v>
      </c>
      <c r="AP646">
        <v>-1.4571183550275001E-2</v>
      </c>
      <c r="AQ646">
        <f>(Table2[[#This Row],[Sharpe Ratio]]-AVERAGE(Table2[Sharpe Ratio]))/_xlfn.STDEV.P(Table2[Sharpe Ratio])</f>
        <v>-0.85506192030490658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511</v>
      </c>
      <c r="AT646">
        <f>_xlfn.RANK.AVG(Table2[[#This Row],[6M Return vs Nifty Z-Score]],Table2[6M Return vs Nifty Z-Score])</f>
        <v>665</v>
      </c>
      <c r="AU646">
        <f>_xlfn.RANK.AVG(Table2[[#This Row],[Sharpe Ratio Z-Score]],Table2[Sharpe Ratio Z-Score])</f>
        <v>591</v>
      </c>
      <c r="AV646">
        <f>(Table2[[#This Row],[Rank 1Y]]+Table2[[#This Row],[Rank 6M]]+Table2[[#This Row],[Rank Sharpe]])/3</f>
        <v>589</v>
      </c>
    </row>
    <row r="647" spans="1:48" x14ac:dyDescent="0.3">
      <c r="A647" t="s">
        <v>823</v>
      </c>
      <c r="B647" t="s">
        <v>824</v>
      </c>
      <c r="C647" t="s">
        <v>3182</v>
      </c>
      <c r="D647" t="s">
        <v>825</v>
      </c>
      <c r="E647">
        <v>19317.339692649999</v>
      </c>
      <c r="F647">
        <v>1212.8499999999999</v>
      </c>
      <c r="G647">
        <v>-30.353604565752399</v>
      </c>
      <c r="H647">
        <f>(Table2[[#This Row],[1Y Return vs Nifty]]-AVERAGE(Table2[1Y Return vs Nifty]))/_xlfn.STDEV.P(Table2[1Y Return vs Nifty])</f>
        <v>-0.96572914603318949</v>
      </c>
      <c r="I647">
        <v>-2.2871497625873101</v>
      </c>
      <c r="J647">
        <f>(Table2[[#This Row],[1M Return vs Nifty]]-AVERAGE(Table2[1M Return vs Nifty]))/_xlfn.STDEV.P(Table2[1M Return vs Nifty])</f>
        <v>-0.13423876077140665</v>
      </c>
      <c r="K647">
        <v>-6.2640101355773901</v>
      </c>
      <c r="L647">
        <f>(Table2[[#This Row],[6M Return vs Nifty]]-AVERAGE(Table2[6M Return vs Nifty]))/_xlfn.STDEV.P(Table2[6M Return vs Nifty])</f>
        <v>-0.4935621791500906</v>
      </c>
      <c r="M647">
        <v>-1.9916136910211799</v>
      </c>
      <c r="N647">
        <f>(Table2[[#This Row],[1W Return vs Nifty]]-AVERAGE(Table2[1W Return vs Nifty]))/_xlfn.STDEV.P(Table2[1W Return vs Nifty])</f>
        <v>-0.99993834784052504</v>
      </c>
      <c r="O647">
        <v>1213.43</v>
      </c>
      <c r="P647">
        <v>1269.0839486513601</v>
      </c>
      <c r="Q647">
        <v>1317.5212299069401</v>
      </c>
      <c r="R647">
        <v>52.9041054263826</v>
      </c>
      <c r="S647" s="1">
        <f>(Table2[[#This Row],[Close Price]]-Table2[[#This Row],[20D EMA]])/Table2[[#This Row],[20D EMA]]</f>
        <v>-4.779838968874633E-4</v>
      </c>
      <c r="T647" s="1">
        <f>(Table2[[#This Row],[Close Price]]-Table2[[#This Row],[50D EMA]])/Table2[[#This Row],[50D EMA]]</f>
        <v>-4.4310661017436456E-2</v>
      </c>
      <c r="U647" s="1">
        <f>(Table2[[#This Row],[Close Price]]-Table2[[#This Row],[200D EMA]])/Table2[[#This Row],[200D EMA]]</f>
        <v>-7.9445573650705717E-2</v>
      </c>
      <c r="V647">
        <v>0.78524541486170296</v>
      </c>
      <c r="W647">
        <v>1207.0999999999999</v>
      </c>
      <c r="X647">
        <v>1224.95</v>
      </c>
      <c r="Y647">
        <v>1201.3</v>
      </c>
      <c r="Z647">
        <v>1236.75</v>
      </c>
      <c r="AA647">
        <v>1201.3</v>
      </c>
      <c r="AB647">
        <v>1236.75</v>
      </c>
      <c r="AC647" s="1">
        <f>(Table2[[#This Row],[Close Price]]/Table2[[#This Row],[Day Low]])-1</f>
        <v>4.763482727197399E-3</v>
      </c>
      <c r="AD647" s="1">
        <f>(Table2[[#This Row],[Day High]]/Table2[[#This Row],[Close Price]])-1</f>
        <v>9.9765016283961394E-3</v>
      </c>
      <c r="AE647" s="1">
        <f>(Table2[[#This Row],[Close Price]]/Table2[[#This Row],[Current Week Low]])-1</f>
        <v>9.614584200449583E-3</v>
      </c>
      <c r="AF647" s="1">
        <f>(Table2[[#This Row],[Current Week High]]/Table2[[#This Row],[Close Price]])-1</f>
        <v>1.9705651976749117E-2</v>
      </c>
      <c r="AG647" s="1">
        <f>(Table2[[#This Row],[Close Price]]/Table2[[#This Row],[Current Month Low]])-1</f>
        <v>9.614584200449583E-3</v>
      </c>
      <c r="AH647" s="1">
        <f>(Table2[[#This Row],[Current Month High]]/Table2[[#This Row],[Close Price]])-1</f>
        <v>1.9705651976749117E-2</v>
      </c>
      <c r="AI647">
        <v>30.164488601228499</v>
      </c>
      <c r="AJ647">
        <v>9.2313234565677398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-0.12</v>
      </c>
      <c r="AM647" t="s">
        <v>3218</v>
      </c>
      <c r="AN647">
        <v>5.04</v>
      </c>
      <c r="AO647" t="s">
        <v>3219</v>
      </c>
      <c r="AP647">
        <v>-2.7965730363294999E-2</v>
      </c>
      <c r="AQ647">
        <f>(Table2[[#This Row],[Sharpe Ratio]]-AVERAGE(Table2[Sharpe Ratio]))/_xlfn.STDEV.P(Table2[Sharpe Ratio])</f>
        <v>-1.0105350853602981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654</v>
      </c>
      <c r="AT647">
        <f>_xlfn.RANK.AVG(Table2[[#This Row],[6M Return vs Nifty Z-Score]],Table2[6M Return vs Nifty Z-Score])</f>
        <v>492</v>
      </c>
      <c r="AU647">
        <f>_xlfn.RANK.AVG(Table2[[#This Row],[Sharpe Ratio Z-Score]],Table2[Sharpe Ratio Z-Score])</f>
        <v>627</v>
      </c>
      <c r="AV647">
        <f>(Table2[[#This Row],[Rank 1Y]]+Table2[[#This Row],[Rank 6M]]+Table2[[#This Row],[Rank Sharpe]])/3</f>
        <v>591</v>
      </c>
    </row>
    <row r="648" spans="1:48" x14ac:dyDescent="0.3">
      <c r="A648" t="s">
        <v>16</v>
      </c>
      <c r="B648" t="s">
        <v>17</v>
      </c>
      <c r="C648" t="s">
        <v>3171</v>
      </c>
      <c r="D648" t="s">
        <v>18</v>
      </c>
      <c r="E648">
        <v>1771319.95048371</v>
      </c>
      <c r="F648">
        <v>1308.95</v>
      </c>
      <c r="G648">
        <v>-8.9210649147702608</v>
      </c>
      <c r="H648">
        <f>(Table2[[#This Row],[1Y Return vs Nifty]]-AVERAGE(Table2[1Y Return vs Nifty]))/_xlfn.STDEV.P(Table2[1Y Return vs Nifty])</f>
        <v>-0.54727604883494785</v>
      </c>
      <c r="I648">
        <v>-3.1658070091469201</v>
      </c>
      <c r="J648">
        <f>(Table2[[#This Row],[1M Return vs Nifty]]-AVERAGE(Table2[1M Return vs Nifty]))/_xlfn.STDEV.P(Table2[1M Return vs Nifty])</f>
        <v>-0.2289130140780519</v>
      </c>
      <c r="K648">
        <v>-18.123878106925702</v>
      </c>
      <c r="L648">
        <f>(Table2[[#This Row],[6M Return vs Nifty]]-AVERAGE(Table2[6M Return vs Nifty]))/_xlfn.STDEV.P(Table2[6M Return vs Nifty])</f>
        <v>-0.84463750425208539</v>
      </c>
      <c r="M648">
        <v>1.6333583443203199</v>
      </c>
      <c r="N648">
        <f>(Table2[[#This Row],[1W Return vs Nifty]]-AVERAGE(Table2[1W Return vs Nifty]))/_xlfn.STDEV.P(Table2[1W Return vs Nifty])</f>
        <v>-0.26879845390444973</v>
      </c>
      <c r="O648">
        <v>1296.79</v>
      </c>
      <c r="P648">
        <v>1338.6080150841799</v>
      </c>
      <c r="Q648">
        <v>1392.8123230869201</v>
      </c>
      <c r="R648">
        <v>57.351406503299302</v>
      </c>
      <c r="S648" s="1">
        <f>(Table2[[#This Row],[Close Price]]-Table2[[#This Row],[20D EMA]])/Table2[[#This Row],[20D EMA]]</f>
        <v>9.3770001310929923E-3</v>
      </c>
      <c r="T648" s="1">
        <f>(Table2[[#This Row],[Close Price]]-Table2[[#This Row],[50D EMA]])/Table2[[#This Row],[50D EMA]]</f>
        <v>-2.2155862470549136E-2</v>
      </c>
      <c r="U648" s="1">
        <f>(Table2[[#This Row],[Close Price]]-Table2[[#This Row],[200D EMA]])/Table2[[#This Row],[200D EMA]]</f>
        <v>-6.0210784824946219E-2</v>
      </c>
      <c r="V648">
        <v>1.01064027722729</v>
      </c>
      <c r="W648">
        <v>1304.05</v>
      </c>
      <c r="X648">
        <v>1328.4</v>
      </c>
      <c r="Y648">
        <v>1277.05</v>
      </c>
      <c r="Z648">
        <v>1328.4</v>
      </c>
      <c r="AA648">
        <v>1277.05</v>
      </c>
      <c r="AB648">
        <v>1328.4</v>
      </c>
      <c r="AC648" s="1">
        <f>(Table2[[#This Row],[Close Price]]/Table2[[#This Row],[Day Low]])-1</f>
        <v>3.7575246347916202E-3</v>
      </c>
      <c r="AD648" s="1">
        <f>(Table2[[#This Row],[Day High]]/Table2[[#This Row],[Close Price]])-1</f>
        <v>1.4859238320791501E-2</v>
      </c>
      <c r="AE648" s="1">
        <f>(Table2[[#This Row],[Close Price]]/Table2[[#This Row],[Current Week Low]])-1</f>
        <v>2.4979444814220431E-2</v>
      </c>
      <c r="AF648" s="1">
        <f>(Table2[[#This Row],[Current Week High]]/Table2[[#This Row],[Close Price]])-1</f>
        <v>1.4859238320791501E-2</v>
      </c>
      <c r="AG648" s="1">
        <f>(Table2[[#This Row],[Close Price]]/Table2[[#This Row],[Current Month Low]])-1</f>
        <v>2.4979444814220431E-2</v>
      </c>
      <c r="AH648" s="1">
        <f>(Table2[[#This Row],[Current Month High]]/Table2[[#This Row],[Close Price]])-1</f>
        <v>1.4859238320791501E-2</v>
      </c>
      <c r="AI648">
        <v>22.907674089919301</v>
      </c>
      <c r="AJ648">
        <v>9.14283331943634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-0.01</v>
      </c>
      <c r="AM648" t="s">
        <v>3218</v>
      </c>
      <c r="AN648">
        <v>3.26</v>
      </c>
      <c r="AO648" t="s">
        <v>3219</v>
      </c>
      <c r="AP648">
        <v>-3.3732136488416997E-2</v>
      </c>
      <c r="AQ648">
        <f>(Table2[[#This Row],[Sharpe Ratio]]-AVERAGE(Table2[Sharpe Ratio]))/_xlfn.STDEV.P(Table2[Sharpe Ratio])</f>
        <v>-1.0774669064799245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508</v>
      </c>
      <c r="AT648">
        <f>_xlfn.RANK.AVG(Table2[[#This Row],[6M Return vs Nifty Z-Score]],Table2[6M Return vs Nifty Z-Score])</f>
        <v>634</v>
      </c>
      <c r="AU648">
        <f>_xlfn.RANK.AVG(Table2[[#This Row],[Sharpe Ratio Z-Score]],Table2[Sharpe Ratio Z-Score])</f>
        <v>632</v>
      </c>
      <c r="AV648">
        <f>(Table2[[#This Row],[Rank 1Y]]+Table2[[#This Row],[Rank 6M]]+Table2[[#This Row],[Rank Sharpe]])/3</f>
        <v>591.33333333333337</v>
      </c>
    </row>
    <row r="649" spans="1:48" x14ac:dyDescent="0.3">
      <c r="A649" t="s">
        <v>1084</v>
      </c>
      <c r="B649" t="s">
        <v>1085</v>
      </c>
      <c r="C649" t="s">
        <v>3191</v>
      </c>
      <c r="D649" t="s">
        <v>1086</v>
      </c>
      <c r="E649">
        <v>12300.534143585999</v>
      </c>
      <c r="F649">
        <v>79.77</v>
      </c>
      <c r="G649">
        <v>-28.2982116225763</v>
      </c>
      <c r="H649">
        <f>(Table2[[#This Row],[1Y Return vs Nifty]]-AVERAGE(Table2[1Y Return vs Nifty]))/_xlfn.STDEV.P(Table2[1Y Return vs Nifty])</f>
        <v>-0.92559925209446381</v>
      </c>
      <c r="I649">
        <v>-8.6551764435342697</v>
      </c>
      <c r="J649">
        <f>(Table2[[#This Row],[1M Return vs Nifty]]-AVERAGE(Table2[1M Return vs Nifty]))/_xlfn.STDEV.P(Table2[1M Return vs Nifty])</f>
        <v>-0.82038591703291985</v>
      </c>
      <c r="K649">
        <v>-6.2867726922765801</v>
      </c>
      <c r="L649">
        <f>(Table2[[#This Row],[6M Return vs Nifty]]-AVERAGE(Table2[6M Return vs Nifty]))/_xlfn.STDEV.P(Table2[6M Return vs Nifty])</f>
        <v>-0.49423599541959934</v>
      </c>
      <c r="M649">
        <v>-2.30041310076631E-2</v>
      </c>
      <c r="N649">
        <f>(Table2[[#This Row],[1W Return vs Nifty]]-AVERAGE(Table2[1W Return vs Nifty]))/_xlfn.STDEV.P(Table2[1W Return vs Nifty])</f>
        <v>-0.602879013071276</v>
      </c>
      <c r="O649">
        <v>80.78</v>
      </c>
      <c r="P649">
        <v>82.406507227065404</v>
      </c>
      <c r="Q649">
        <v>85.125920064680997</v>
      </c>
      <c r="R649">
        <v>45.167289278214398</v>
      </c>
      <c r="S649" s="1">
        <f>(Table2[[#This Row],[Close Price]]-Table2[[#This Row],[20D EMA]])/Table2[[#This Row],[20D EMA]]</f>
        <v>-1.2503094825451908E-2</v>
      </c>
      <c r="T649" s="1">
        <f>(Table2[[#This Row],[Close Price]]-Table2[[#This Row],[50D EMA]])/Table2[[#This Row],[50D EMA]]</f>
        <v>-3.1993920332052124E-2</v>
      </c>
      <c r="U649" s="1">
        <f>(Table2[[#This Row],[Close Price]]-Table2[[#This Row],[200D EMA]])/Table2[[#This Row],[200D EMA]]</f>
        <v>-6.2917617343946797E-2</v>
      </c>
      <c r="V649">
        <v>1.1939551046720001</v>
      </c>
      <c r="W649">
        <v>79.5</v>
      </c>
      <c r="X649">
        <v>80.97</v>
      </c>
      <c r="Y649">
        <v>78.3</v>
      </c>
      <c r="Z649">
        <v>81.25</v>
      </c>
      <c r="AA649">
        <v>78.3</v>
      </c>
      <c r="AB649">
        <v>81.25</v>
      </c>
      <c r="AC649" s="1">
        <f>(Table2[[#This Row],[Close Price]]/Table2[[#This Row],[Day Low]])-1</f>
        <v>3.3962264150941834E-3</v>
      </c>
      <c r="AD649" s="1">
        <f>(Table2[[#This Row],[Day High]]/Table2[[#This Row],[Close Price]])-1</f>
        <v>1.5043249341857967E-2</v>
      </c>
      <c r="AE649" s="1">
        <f>(Table2[[#This Row],[Close Price]]/Table2[[#This Row],[Current Week Low]])-1</f>
        <v>1.8773946360153282E-2</v>
      </c>
      <c r="AF649" s="1">
        <f>(Table2[[#This Row],[Current Week High]]/Table2[[#This Row],[Close Price]])-1</f>
        <v>1.8553340854958078E-2</v>
      </c>
      <c r="AG649" s="1">
        <f>(Table2[[#This Row],[Close Price]]/Table2[[#This Row],[Current Month Low]])-1</f>
        <v>1.8773946360153282E-2</v>
      </c>
      <c r="AH649" s="1">
        <f>(Table2[[#This Row],[Current Month High]]/Table2[[#This Row],[Close Price]])-1</f>
        <v>1.8553340854958078E-2</v>
      </c>
      <c r="AI649">
        <v>70.1140779741757</v>
      </c>
      <c r="AJ649">
        <v>10.7147814018043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-0.09</v>
      </c>
      <c r="AM649" t="s">
        <v>3218</v>
      </c>
      <c r="AN649">
        <v>-5.95</v>
      </c>
      <c r="AO649" t="s">
        <v>3218</v>
      </c>
      <c r="AP649">
        <v>-3.6754454843515999E-2</v>
      </c>
      <c r="AQ649">
        <f>(Table2[[#This Row],[Sharpe Ratio]]-AVERAGE(Table2[Sharpe Ratio]))/_xlfn.STDEV.P(Table2[Sharpe Ratio])</f>
        <v>-1.1125475558689353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642</v>
      </c>
      <c r="AT649">
        <f>_xlfn.RANK.AVG(Table2[[#This Row],[6M Return vs Nifty Z-Score]],Table2[6M Return vs Nifty Z-Score])</f>
        <v>493</v>
      </c>
      <c r="AU649">
        <f>_xlfn.RANK.AVG(Table2[[#This Row],[Sharpe Ratio Z-Score]],Table2[Sharpe Ratio Z-Score])</f>
        <v>641</v>
      </c>
      <c r="AV649">
        <f>(Table2[[#This Row],[Rank 1Y]]+Table2[[#This Row],[Rank 6M]]+Table2[[#This Row],[Rank Sharpe]])/3</f>
        <v>592</v>
      </c>
    </row>
    <row r="650" spans="1:48" x14ac:dyDescent="0.3">
      <c r="A650" t="s">
        <v>743</v>
      </c>
      <c r="B650" t="s">
        <v>744</v>
      </c>
      <c r="C650" t="s">
        <v>3178</v>
      </c>
      <c r="D650" t="s">
        <v>226</v>
      </c>
      <c r="E650">
        <v>23830.658441700001</v>
      </c>
      <c r="F650">
        <v>1134.0999999999999</v>
      </c>
      <c r="G650">
        <v>-28.070956624057299</v>
      </c>
      <c r="H650">
        <f>(Table2[[#This Row],[1Y Return vs Nifty]]-AVERAGE(Table2[1Y Return vs Nifty]))/_xlfn.STDEV.P(Table2[1Y Return vs Nifty])</f>
        <v>-0.92116228104331255</v>
      </c>
      <c r="I650">
        <v>-16.301512121781698</v>
      </c>
      <c r="J650">
        <f>(Table2[[#This Row],[1M Return vs Nifty]]-AVERAGE(Table2[1M Return vs Nifty]))/_xlfn.STDEV.P(Table2[1M Return vs Nifty])</f>
        <v>-1.6442693183302017</v>
      </c>
      <c r="K650">
        <v>-17.337608850042901</v>
      </c>
      <c r="L650">
        <f>(Table2[[#This Row],[6M Return vs Nifty]]-AVERAGE(Table2[6M Return vs Nifty]))/_xlfn.STDEV.P(Table2[6M Return vs Nifty])</f>
        <v>-0.82136239396884247</v>
      </c>
      <c r="M650">
        <v>-1.9984432967919099</v>
      </c>
      <c r="N650">
        <f>(Table2[[#This Row],[1W Return vs Nifty]]-AVERAGE(Table2[1W Return vs Nifty]))/_xlfn.STDEV.P(Table2[1W Return vs Nifty])</f>
        <v>-1.0013158473605637</v>
      </c>
      <c r="O650">
        <v>1197.55</v>
      </c>
      <c r="P650">
        <v>1272.79232552492</v>
      </c>
      <c r="Q650">
        <v>1278.6896996139899</v>
      </c>
      <c r="R650">
        <v>24.7270497949862</v>
      </c>
      <c r="S650" s="1">
        <f>(Table2[[#This Row],[Close Price]]-Table2[[#This Row],[20D EMA]])/Table2[[#This Row],[20D EMA]]</f>
        <v>-5.2983173980209637E-2</v>
      </c>
      <c r="T650" s="1">
        <f>(Table2[[#This Row],[Close Price]]-Table2[[#This Row],[50D EMA]])/Table2[[#This Row],[50D EMA]]</f>
        <v>-0.10896697186457432</v>
      </c>
      <c r="U650" s="1">
        <f>(Table2[[#This Row],[Close Price]]-Table2[[#This Row],[200D EMA]])/Table2[[#This Row],[200D EMA]]</f>
        <v>-0.11307645604530844</v>
      </c>
      <c r="V650">
        <v>0.87160990657163495</v>
      </c>
      <c r="W650">
        <v>1132.55</v>
      </c>
      <c r="X650">
        <v>1150</v>
      </c>
      <c r="Y650">
        <v>1132.55</v>
      </c>
      <c r="Z650">
        <v>1162.45</v>
      </c>
      <c r="AA650">
        <v>1132.55</v>
      </c>
      <c r="AB650">
        <v>1162.45</v>
      </c>
      <c r="AC650" s="1">
        <f>(Table2[[#This Row],[Close Price]]/Table2[[#This Row],[Day Low]])-1</f>
        <v>1.3685929981015477E-3</v>
      </c>
      <c r="AD650" s="1">
        <f>(Table2[[#This Row],[Day High]]/Table2[[#This Row],[Close Price]])-1</f>
        <v>1.4019927695970491E-2</v>
      </c>
      <c r="AE650" s="1">
        <f>(Table2[[#This Row],[Close Price]]/Table2[[#This Row],[Current Week Low]])-1</f>
        <v>1.3685929981015477E-3</v>
      </c>
      <c r="AF650" s="1">
        <f>(Table2[[#This Row],[Current Week High]]/Table2[[#This Row],[Close Price]])-1</f>
        <v>2.4997795608852957E-2</v>
      </c>
      <c r="AG650" s="1">
        <f>(Table2[[#This Row],[Close Price]]/Table2[[#This Row],[Current Month Low]])-1</f>
        <v>1.3685929981015477E-3</v>
      </c>
      <c r="AH650" s="1">
        <f>(Table2[[#This Row],[Current Month High]]/Table2[[#This Row],[Close Price]])-1</f>
        <v>2.4997795608852957E-2</v>
      </c>
      <c r="AI650">
        <v>32.7881139229345</v>
      </c>
      <c r="AJ650">
        <v>13.065151288569799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-0.12</v>
      </c>
      <c r="AM650" t="s">
        <v>3218</v>
      </c>
      <c r="AN650">
        <v>-4.57</v>
      </c>
      <c r="AO650" t="s">
        <v>3218</v>
      </c>
      <c r="AP650">
        <v>1.416729468E-4</v>
      </c>
      <c r="AQ650">
        <f>(Table2[[#This Row],[Sharpe Ratio]]-AVERAGE(Table2[Sharpe Ratio]))/_xlfn.STDEV.P(Table2[Sharpe Ratio])</f>
        <v>-0.6842868729264806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637</v>
      </c>
      <c r="AT650">
        <f>_xlfn.RANK.AVG(Table2[[#This Row],[6M Return vs Nifty Z-Score]],Table2[6M Return vs Nifty Z-Score])</f>
        <v>624</v>
      </c>
      <c r="AU650">
        <f>_xlfn.RANK.AVG(Table2[[#This Row],[Sharpe Ratio Z-Score]],Table2[Sharpe Ratio Z-Score])</f>
        <v>516</v>
      </c>
      <c r="AV650">
        <f>(Table2[[#This Row],[Rank 1Y]]+Table2[[#This Row],[Rank 6M]]+Table2[[#This Row],[Rank Sharpe]])/3</f>
        <v>592.33333333333337</v>
      </c>
    </row>
    <row r="651" spans="1:48" x14ac:dyDescent="0.3">
      <c r="A651" t="s">
        <v>65</v>
      </c>
      <c r="B651" t="s">
        <v>66</v>
      </c>
      <c r="C651" t="s">
        <v>3173</v>
      </c>
      <c r="D651" t="s">
        <v>24</v>
      </c>
      <c r="E651">
        <v>349419.84936250001</v>
      </c>
      <c r="F651">
        <v>1757.5</v>
      </c>
      <c r="G651">
        <v>-22.050649273681401</v>
      </c>
      <c r="H651">
        <f>(Table2[[#This Row],[1Y Return vs Nifty]]-AVERAGE(Table2[1Y Return vs Nifty]))/_xlfn.STDEV.P(Table2[1Y Return vs Nifty])</f>
        <v>-0.80362062252433752</v>
      </c>
      <c r="I651">
        <v>-1.52549460650019</v>
      </c>
      <c r="J651">
        <f>(Table2[[#This Row],[1M Return vs Nifty]]-AVERAGE(Table2[1M Return vs Nifty]))/_xlfn.STDEV.P(Table2[1M Return vs Nifty])</f>
        <v>-5.217134089630935E-2</v>
      </c>
      <c r="K651">
        <v>-4.50388811481647</v>
      </c>
      <c r="L651">
        <f>(Table2[[#This Row],[6M Return vs Nifty]]-AVERAGE(Table2[6M Return vs Nifty]))/_xlfn.STDEV.P(Table2[6M Return vs Nifty])</f>
        <v>-0.44145911930569254</v>
      </c>
      <c r="M651">
        <v>-2.65238003864973</v>
      </c>
      <c r="N651">
        <f>(Table2[[#This Row],[1W Return vs Nifty]]-AVERAGE(Table2[1W Return vs Nifty]))/_xlfn.STDEV.P(Table2[1W Return vs Nifty])</f>
        <v>-1.1332118276388741</v>
      </c>
      <c r="O651">
        <v>1758.01</v>
      </c>
      <c r="P651">
        <v>1775.0582427010199</v>
      </c>
      <c r="Q651">
        <v>1781.7007974870501</v>
      </c>
      <c r="R651">
        <v>50.687112829009401</v>
      </c>
      <c r="S651" s="1">
        <f>(Table2[[#This Row],[Close Price]]-Table2[[#This Row],[20D EMA]])/Table2[[#This Row],[20D EMA]]</f>
        <v>-2.9010073890364156E-4</v>
      </c>
      <c r="T651" s="1">
        <f>(Table2[[#This Row],[Close Price]]-Table2[[#This Row],[50D EMA]])/Table2[[#This Row],[50D EMA]]</f>
        <v>-9.8916431464820057E-3</v>
      </c>
      <c r="U651" s="1">
        <f>(Table2[[#This Row],[Close Price]]-Table2[[#This Row],[200D EMA]])/Table2[[#This Row],[200D EMA]]</f>
        <v>-1.358297505461265E-2</v>
      </c>
      <c r="V651">
        <v>0.85967781527723697</v>
      </c>
      <c r="W651">
        <v>1746.4</v>
      </c>
      <c r="X651">
        <v>1767</v>
      </c>
      <c r="Y651">
        <v>1740</v>
      </c>
      <c r="Z651">
        <v>1772.6</v>
      </c>
      <c r="AA651">
        <v>1740</v>
      </c>
      <c r="AB651">
        <v>1772.6</v>
      </c>
      <c r="AC651" s="1">
        <f>(Table2[[#This Row],[Close Price]]/Table2[[#This Row],[Day Low]])-1</f>
        <v>6.3559322033897026E-3</v>
      </c>
      <c r="AD651" s="1">
        <f>(Table2[[#This Row],[Day High]]/Table2[[#This Row],[Close Price]])-1</f>
        <v>5.4054054054053502E-3</v>
      </c>
      <c r="AE651" s="1">
        <f>(Table2[[#This Row],[Close Price]]/Table2[[#This Row],[Current Week Low]])-1</f>
        <v>1.0057471264367734E-2</v>
      </c>
      <c r="AF651" s="1">
        <f>(Table2[[#This Row],[Current Week High]]/Table2[[#This Row],[Close Price]])-1</f>
        <v>8.5917496443812524E-3</v>
      </c>
      <c r="AG651" s="1">
        <f>(Table2[[#This Row],[Close Price]]/Table2[[#This Row],[Current Month Low]])-1</f>
        <v>1.0057471264367734E-2</v>
      </c>
      <c r="AH651" s="1">
        <f>(Table2[[#This Row],[Current Month High]]/Table2[[#This Row],[Close Price]])-1</f>
        <v>8.5917496443812524E-3</v>
      </c>
      <c r="AI651">
        <v>10.4978662873399</v>
      </c>
      <c r="AJ651">
        <v>13.8387796741911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-0.06</v>
      </c>
      <c r="AM651" t="s">
        <v>3218</v>
      </c>
      <c r="AN651">
        <v>2.9</v>
      </c>
      <c r="AO651" t="s">
        <v>3219</v>
      </c>
      <c r="AP651">
        <v>-0.103314508077675</v>
      </c>
      <c r="AQ651">
        <f>(Table2[[#This Row],[Sharpe Ratio]]-AVERAGE(Table2[Sharpe Ratio]))/_xlfn.STDEV.P(Table2[Sharpe Ratio])</f>
        <v>-1.8851233127815263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594</v>
      </c>
      <c r="AT651">
        <f>_xlfn.RANK.AVG(Table2[[#This Row],[6M Return vs Nifty Z-Score]],Table2[6M Return vs Nifty Z-Score])</f>
        <v>473</v>
      </c>
      <c r="AU651">
        <f>_xlfn.RANK.AVG(Table2[[#This Row],[Sharpe Ratio Z-Score]],Table2[Sharpe Ratio Z-Score])</f>
        <v>715</v>
      </c>
      <c r="AV651">
        <f>(Table2[[#This Row],[Rank 1Y]]+Table2[[#This Row],[Rank 6M]]+Table2[[#This Row],[Rank Sharpe]])/3</f>
        <v>594</v>
      </c>
    </row>
    <row r="652" spans="1:48" x14ac:dyDescent="0.3">
      <c r="A652" t="s">
        <v>1229</v>
      </c>
      <c r="B652" t="s">
        <v>1230</v>
      </c>
      <c r="C652" t="s">
        <v>3172</v>
      </c>
      <c r="D652" t="s">
        <v>21</v>
      </c>
      <c r="E652">
        <v>9958.1165865999992</v>
      </c>
      <c r="F652">
        <v>482.3</v>
      </c>
      <c r="G652">
        <v>-22.434685114986198</v>
      </c>
      <c r="H652">
        <f>(Table2[[#This Row],[1Y Return vs Nifty]]-AVERAGE(Table2[1Y Return vs Nifty]))/_xlfn.STDEV.P(Table2[1Y Return vs Nifty])</f>
        <v>-0.81111861342257241</v>
      </c>
      <c r="I652">
        <v>0.49548228819958001</v>
      </c>
      <c r="J652">
        <f>(Table2[[#This Row],[1M Return vs Nifty]]-AVERAGE(Table2[1M Return vs Nifty]))/_xlfn.STDEV.P(Table2[1M Return vs Nifty])</f>
        <v>0.16558646990517789</v>
      </c>
      <c r="K652">
        <v>-7.1936011359773904</v>
      </c>
      <c r="L652">
        <f>(Table2[[#This Row],[6M Return vs Nifty]]-AVERAGE(Table2[6M Return vs Nifty]))/_xlfn.STDEV.P(Table2[6M Return vs Nifty])</f>
        <v>-0.52107989380473485</v>
      </c>
      <c r="M652">
        <v>3.8129353708196998</v>
      </c>
      <c r="N652">
        <f>(Table2[[#This Row],[1W Return vs Nifty]]-AVERAGE(Table2[1W Return vs Nifty]))/_xlfn.STDEV.P(Table2[1W Return vs Nifty])</f>
        <v>0.1708120314851668</v>
      </c>
      <c r="O652">
        <v>458.88</v>
      </c>
      <c r="P652">
        <v>464.73493509096699</v>
      </c>
      <c r="Q652">
        <v>474.62897017019498</v>
      </c>
      <c r="R652">
        <v>72.719002525865506</v>
      </c>
      <c r="S652" s="1">
        <f>(Table2[[#This Row],[Close Price]]-Table2[[#This Row],[20D EMA]])/Table2[[#This Row],[20D EMA]]</f>
        <v>5.1037308228730857E-2</v>
      </c>
      <c r="T652" s="1">
        <f>(Table2[[#This Row],[Close Price]]-Table2[[#This Row],[50D EMA]])/Table2[[#This Row],[50D EMA]]</f>
        <v>3.7795877999993371E-2</v>
      </c>
      <c r="U652" s="1">
        <f>(Table2[[#This Row],[Close Price]]-Table2[[#This Row],[200D EMA]])/Table2[[#This Row],[200D EMA]]</f>
        <v>1.6162160997155985E-2</v>
      </c>
      <c r="V652">
        <v>0.79889916141428496</v>
      </c>
      <c r="W652">
        <v>465</v>
      </c>
      <c r="X652">
        <v>486</v>
      </c>
      <c r="Y652">
        <v>443.65</v>
      </c>
      <c r="Z652">
        <v>486</v>
      </c>
      <c r="AA652">
        <v>443.65</v>
      </c>
      <c r="AB652">
        <v>486</v>
      </c>
      <c r="AC652" s="1">
        <f>(Table2[[#This Row],[Close Price]]/Table2[[#This Row],[Day Low]])-1</f>
        <v>3.7204301075268731E-2</v>
      </c>
      <c r="AD652" s="1">
        <f>(Table2[[#This Row],[Day High]]/Table2[[#This Row],[Close Price]])-1</f>
        <v>7.6715737093095981E-3</v>
      </c>
      <c r="AE652" s="1">
        <f>(Table2[[#This Row],[Close Price]]/Table2[[#This Row],[Current Week Low]])-1</f>
        <v>8.7118223825087382E-2</v>
      </c>
      <c r="AF652" s="1">
        <f>(Table2[[#This Row],[Current Week High]]/Table2[[#This Row],[Close Price]])-1</f>
        <v>7.6715737093095981E-3</v>
      </c>
      <c r="AG652" s="1">
        <f>(Table2[[#This Row],[Close Price]]/Table2[[#This Row],[Current Month Low]])-1</f>
        <v>8.7118223825087382E-2</v>
      </c>
      <c r="AH652" s="1">
        <f>(Table2[[#This Row],[Current Month High]]/Table2[[#This Row],[Close Price]])-1</f>
        <v>7.6715737093095981E-3</v>
      </c>
      <c r="AI652">
        <v>19.220402239270101</v>
      </c>
      <c r="AJ652">
        <v>12.162790697674399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</v>
      </c>
      <c r="AM652">
        <v>0</v>
      </c>
      <c r="AN652">
        <v>5.67</v>
      </c>
      <c r="AO652" t="s">
        <v>3219</v>
      </c>
      <c r="AP652">
        <v>-5.8149158810970998E-2</v>
      </c>
      <c r="AQ652">
        <f>(Table2[[#This Row],[Sharpe Ratio]]-AVERAGE(Table2[Sharpe Ratio]))/_xlfn.STDEV.P(Table2[Sharpe Ratio])</f>
        <v>-1.3608801338707595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600</v>
      </c>
      <c r="AT652">
        <f>_xlfn.RANK.AVG(Table2[[#This Row],[6M Return vs Nifty Z-Score]],Table2[6M Return vs Nifty Z-Score])</f>
        <v>510</v>
      </c>
      <c r="AU652">
        <f>_xlfn.RANK.AVG(Table2[[#This Row],[Sharpe Ratio Z-Score]],Table2[Sharpe Ratio Z-Score])</f>
        <v>677</v>
      </c>
      <c r="AV652">
        <f>(Table2[[#This Row],[Rank 1Y]]+Table2[[#This Row],[Rank 6M]]+Table2[[#This Row],[Rank Sharpe]])/3</f>
        <v>595.66666666666663</v>
      </c>
    </row>
    <row r="653" spans="1:48" x14ac:dyDescent="0.3">
      <c r="A653" t="s">
        <v>373</v>
      </c>
      <c r="B653" t="s">
        <v>374</v>
      </c>
      <c r="C653" t="s">
        <v>3185</v>
      </c>
      <c r="D653" t="s">
        <v>97</v>
      </c>
      <c r="E653">
        <v>66612</v>
      </c>
      <c r="F653">
        <v>832.65</v>
      </c>
      <c r="G653">
        <v>-2.8771758120248001</v>
      </c>
      <c r="H653">
        <f>(Table2[[#This Row],[1Y Return vs Nifty]]-AVERAGE(Table2[1Y Return vs Nifty]))/_xlfn.STDEV.P(Table2[1Y Return vs Nifty])</f>
        <v>-0.42927397556918601</v>
      </c>
      <c r="I653">
        <v>-1.3140674698727199</v>
      </c>
      <c r="J653">
        <f>(Table2[[#This Row],[1M Return vs Nifty]]-AVERAGE(Table2[1M Return vs Nifty]))/_xlfn.STDEV.P(Table2[1M Return vs Nifty])</f>
        <v>-2.9390323193054329E-2</v>
      </c>
      <c r="K653">
        <v>-20.508308774867398</v>
      </c>
      <c r="L653">
        <f>(Table2[[#This Row],[6M Return vs Nifty]]-AVERAGE(Table2[6M Return vs Nifty]))/_xlfn.STDEV.P(Table2[6M Return vs Nifty])</f>
        <v>-0.91522132305623594</v>
      </c>
      <c r="M653">
        <v>1.14919580957463</v>
      </c>
      <c r="N653">
        <f>(Table2[[#This Row],[1W Return vs Nifty]]-AVERAGE(Table2[1W Return vs Nifty]))/_xlfn.STDEV.P(Table2[1W Return vs Nifty])</f>
        <v>-0.36645177118540262</v>
      </c>
      <c r="O653">
        <v>822.31</v>
      </c>
      <c r="P653">
        <v>848.16810993038405</v>
      </c>
      <c r="Q653">
        <v>893.67168031529798</v>
      </c>
      <c r="R653">
        <v>64.529975559613803</v>
      </c>
      <c r="S653" s="1">
        <f>(Table2[[#This Row],[Close Price]]-Table2[[#This Row],[20D EMA]])/Table2[[#This Row],[20D EMA]]</f>
        <v>1.2574333280636295E-2</v>
      </c>
      <c r="T653" s="1">
        <f>(Table2[[#This Row],[Close Price]]-Table2[[#This Row],[50D EMA]])/Table2[[#This Row],[50D EMA]]</f>
        <v>-1.8296030879606833E-2</v>
      </c>
      <c r="U653" s="1">
        <f>(Table2[[#This Row],[Close Price]]-Table2[[#This Row],[200D EMA]])/Table2[[#This Row],[200D EMA]]</f>
        <v>-6.8281989526364786E-2</v>
      </c>
      <c r="V653">
        <v>0.71979736356438495</v>
      </c>
      <c r="W653">
        <v>825.3</v>
      </c>
      <c r="X653">
        <v>839</v>
      </c>
      <c r="Y653">
        <v>809.1</v>
      </c>
      <c r="Z653">
        <v>839</v>
      </c>
      <c r="AA653">
        <v>809.1</v>
      </c>
      <c r="AB653">
        <v>839</v>
      </c>
      <c r="AC653" s="1">
        <f>(Table2[[#This Row],[Close Price]]/Table2[[#This Row],[Day Low]])-1</f>
        <v>8.9058524173029063E-3</v>
      </c>
      <c r="AD653" s="1">
        <f>(Table2[[#This Row],[Day High]]/Table2[[#This Row],[Close Price]])-1</f>
        <v>7.6262535278928123E-3</v>
      </c>
      <c r="AE653" s="1">
        <f>(Table2[[#This Row],[Close Price]]/Table2[[#This Row],[Current Week Low]])-1</f>
        <v>2.9106414534668001E-2</v>
      </c>
      <c r="AF653" s="1">
        <f>(Table2[[#This Row],[Current Week High]]/Table2[[#This Row],[Close Price]])-1</f>
        <v>7.6262535278928123E-3</v>
      </c>
      <c r="AG653" s="1">
        <f>(Table2[[#This Row],[Close Price]]/Table2[[#This Row],[Current Month Low]])-1</f>
        <v>2.9106414534668001E-2</v>
      </c>
      <c r="AH653" s="1">
        <f>(Table2[[#This Row],[Current Month High]]/Table2[[#This Row],[Close Price]])-1</f>
        <v>7.6262535278928123E-3</v>
      </c>
      <c r="AI653">
        <v>36.780159730979399</v>
      </c>
      <c r="AJ653">
        <v>17.9390934844192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-0.11</v>
      </c>
      <c r="AM653" t="s">
        <v>3218</v>
      </c>
      <c r="AN653">
        <v>4.13</v>
      </c>
      <c r="AO653" t="s">
        <v>3219</v>
      </c>
      <c r="AP653">
        <v>-5.5208969716084001E-2</v>
      </c>
      <c r="AQ653">
        <f>(Table2[[#This Row],[Sharpe Ratio]]-AVERAGE(Table2[Sharpe Ratio]))/_xlfn.STDEV.P(Table2[Sharpe Ratio])</f>
        <v>-1.3267527751161436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464</v>
      </c>
      <c r="AT653">
        <f>_xlfn.RANK.AVG(Table2[[#This Row],[6M Return vs Nifty Z-Score]],Table2[6M Return vs Nifty Z-Score])</f>
        <v>660</v>
      </c>
      <c r="AU653">
        <f>_xlfn.RANK.AVG(Table2[[#This Row],[Sharpe Ratio Z-Score]],Table2[Sharpe Ratio Z-Score])</f>
        <v>674</v>
      </c>
      <c r="AV653">
        <f>(Table2[[#This Row],[Rank 1Y]]+Table2[[#This Row],[Rank 6M]]+Table2[[#This Row],[Rank Sharpe]])/3</f>
        <v>599.33333333333337</v>
      </c>
    </row>
    <row r="654" spans="1:48" x14ac:dyDescent="0.3">
      <c r="A654" t="s">
        <v>1533</v>
      </c>
      <c r="B654" t="s">
        <v>1534</v>
      </c>
      <c r="C654" t="s">
        <v>3173</v>
      </c>
      <c r="D654" t="s">
        <v>24</v>
      </c>
      <c r="E654">
        <v>6778.5784452480002</v>
      </c>
      <c r="F654">
        <v>34.72</v>
      </c>
      <c r="G654">
        <v>-57.309904270154803</v>
      </c>
      <c r="H654">
        <f>(Table2[[#This Row],[1Y Return vs Nifty]]-AVERAGE(Table2[1Y Return vs Nifty]))/_xlfn.STDEV.P(Table2[1Y Return vs Nifty])</f>
        <v>-1.4920292151803534</v>
      </c>
      <c r="I654">
        <v>-12.941823503944899</v>
      </c>
      <c r="J654">
        <f>(Table2[[#This Row],[1M Return vs Nifty]]-AVERAGE(Table2[1M Return vs Nifty]))/_xlfn.STDEV.P(Table2[1M Return vs Nifty])</f>
        <v>-1.2822669419974928</v>
      </c>
      <c r="K654">
        <v>-35.158054096670497</v>
      </c>
      <c r="L654">
        <f>(Table2[[#This Row],[6M Return vs Nifty]]-AVERAGE(Table2[6M Return vs Nifty]))/_xlfn.STDEV.P(Table2[6M Return vs Nifty])</f>
        <v>-1.3488824830234949</v>
      </c>
      <c r="M654">
        <v>2.87953197957561</v>
      </c>
      <c r="N654">
        <f>(Table2[[#This Row],[1W Return vs Nifty]]-AVERAGE(Table2[1W Return vs Nifty]))/_xlfn.STDEV.P(Table2[1W Return vs Nifty])</f>
        <v>-1.7451064014681626E-2</v>
      </c>
      <c r="O654">
        <v>35.14</v>
      </c>
      <c r="P654">
        <v>37.456792682637897</v>
      </c>
      <c r="Q654">
        <v>43.469094166968397</v>
      </c>
      <c r="R654">
        <v>53.376105721689299</v>
      </c>
      <c r="S654" s="1">
        <f>(Table2[[#This Row],[Close Price]]-Table2[[#This Row],[20D EMA]])/Table2[[#This Row],[20D EMA]]</f>
        <v>-1.1952191235059809E-2</v>
      </c>
      <c r="T654" s="1">
        <f>(Table2[[#This Row],[Close Price]]-Table2[[#This Row],[50D EMA]])/Table2[[#This Row],[50D EMA]]</f>
        <v>-7.306532371380707E-2</v>
      </c>
      <c r="U654" s="1">
        <f>(Table2[[#This Row],[Close Price]]-Table2[[#This Row],[200D EMA]])/Table2[[#This Row],[200D EMA]]</f>
        <v>-0.2012716007690982</v>
      </c>
      <c r="V654">
        <v>1.56446382044786</v>
      </c>
      <c r="W654">
        <v>34.72</v>
      </c>
      <c r="X654">
        <v>35.380000000000003</v>
      </c>
      <c r="Y654">
        <v>34.36</v>
      </c>
      <c r="Z654">
        <v>35.700000000000003</v>
      </c>
      <c r="AA654">
        <v>34.36</v>
      </c>
      <c r="AB654">
        <v>35.700000000000003</v>
      </c>
      <c r="AC654" s="1">
        <f>(Table2[[#This Row],[Close Price]]/Table2[[#This Row],[Day Low]])-1</f>
        <v>0</v>
      </c>
      <c r="AD654" s="1">
        <f>(Table2[[#This Row],[Day High]]/Table2[[#This Row],[Close Price]])-1</f>
        <v>1.9009216589861877E-2</v>
      </c>
      <c r="AE654" s="1">
        <f>(Table2[[#This Row],[Close Price]]/Table2[[#This Row],[Current Week Low]])-1</f>
        <v>1.0477299185098987E-2</v>
      </c>
      <c r="AF654" s="1">
        <f>(Table2[[#This Row],[Current Week High]]/Table2[[#This Row],[Close Price]])-1</f>
        <v>2.8225806451612989E-2</v>
      </c>
      <c r="AG654" s="1">
        <f>(Table2[[#This Row],[Close Price]]/Table2[[#This Row],[Current Month Low]])-1</f>
        <v>1.0477299185098987E-2</v>
      </c>
      <c r="AH654" s="1">
        <f>(Table2[[#This Row],[Current Month High]]/Table2[[#This Row],[Close Price]])-1</f>
        <v>2.8225806451612989E-2</v>
      </c>
      <c r="AI654">
        <v>81.451612903225794</v>
      </c>
      <c r="AJ654">
        <v>8.4661043423930096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-0.2</v>
      </c>
      <c r="AM654" t="s">
        <v>3218</v>
      </c>
      <c r="AN654">
        <v>3.06</v>
      </c>
      <c r="AO654" t="s">
        <v>3219</v>
      </c>
      <c r="AP654">
        <v>5.8883543748439002E-2</v>
      </c>
      <c r="AQ654">
        <f>(Table2[[#This Row],[Sharpe Ratio]]-AVERAGE(Table2[Sharpe Ratio]))/_xlfn.STDEV.P(Table2[Sharpe Ratio])</f>
        <v>-2.4583122223358752E-3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726</v>
      </c>
      <c r="AT654">
        <f>_xlfn.RANK.AVG(Table2[[#This Row],[6M Return vs Nifty Z-Score]],Table2[6M Return vs Nifty Z-Score])</f>
        <v>719</v>
      </c>
      <c r="AU654">
        <f>_xlfn.RANK.AVG(Table2[[#This Row],[Sharpe Ratio Z-Score]],Table2[Sharpe Ratio Z-Score])</f>
        <v>356</v>
      </c>
      <c r="AV654">
        <f>(Table2[[#This Row],[Rank 1Y]]+Table2[[#This Row],[Rank 6M]]+Table2[[#This Row],[Rank Sharpe]])/3</f>
        <v>600.33333333333337</v>
      </c>
    </row>
    <row r="655" spans="1:48" x14ac:dyDescent="0.3">
      <c r="A655" t="s">
        <v>1542</v>
      </c>
      <c r="B655" t="s">
        <v>1543</v>
      </c>
      <c r="C655" t="s">
        <v>3187</v>
      </c>
      <c r="D655" t="s">
        <v>495</v>
      </c>
      <c r="E655">
        <v>6722.3974749999998</v>
      </c>
      <c r="F655">
        <v>2074.75</v>
      </c>
      <c r="G655">
        <v>-15.2984134609785</v>
      </c>
      <c r="H655">
        <f>(Table2[[#This Row],[1Y Return vs Nifty]]-AVERAGE(Table2[1Y Return vs Nifty]))/_xlfn.STDEV.P(Table2[1Y Return vs Nifty])</f>
        <v>-0.67178864951273332</v>
      </c>
      <c r="I655">
        <v>-4.9856294108155801</v>
      </c>
      <c r="J655">
        <f>(Table2[[#This Row],[1M Return vs Nifty]]-AVERAGE(Table2[1M Return vs Nifty]))/_xlfn.STDEV.P(Table2[1M Return vs Nifty])</f>
        <v>-0.42499667207244096</v>
      </c>
      <c r="K655">
        <v>-10.360279249281399</v>
      </c>
      <c r="L655">
        <f>(Table2[[#This Row],[6M Return vs Nifty]]-AVERAGE(Table2[6M Return vs Nifty]))/_xlfn.STDEV.P(Table2[6M Return vs Nifty])</f>
        <v>-0.61481976939250549</v>
      </c>
      <c r="M655">
        <v>2.3804925332290199</v>
      </c>
      <c r="N655">
        <f>(Table2[[#This Row],[1W Return vs Nifty]]-AVERAGE(Table2[1W Return vs Nifty]))/_xlfn.STDEV.P(Table2[1W Return vs Nifty])</f>
        <v>-0.11810498473862187</v>
      </c>
      <c r="O655">
        <v>2055.15</v>
      </c>
      <c r="P655">
        <v>2110.32522801699</v>
      </c>
      <c r="Q655">
        <v>2205.5247728511999</v>
      </c>
      <c r="R655">
        <v>59.417031441772799</v>
      </c>
      <c r="S655" s="1">
        <f>(Table2[[#This Row],[Close Price]]-Table2[[#This Row],[20D EMA]])/Table2[[#This Row],[20D EMA]]</f>
        <v>9.5370167627666629E-3</v>
      </c>
      <c r="T655" s="1">
        <f>(Table2[[#This Row],[Close Price]]-Table2[[#This Row],[50D EMA]])/Table2[[#This Row],[50D EMA]]</f>
        <v>-1.6857699251607277E-2</v>
      </c>
      <c r="U655" s="1">
        <f>(Table2[[#This Row],[Close Price]]-Table2[[#This Row],[200D EMA]])/Table2[[#This Row],[200D EMA]]</f>
        <v>-5.9294175454733339E-2</v>
      </c>
      <c r="V655">
        <v>0.61744619992137495</v>
      </c>
      <c r="W655">
        <v>2066</v>
      </c>
      <c r="X655">
        <v>2102</v>
      </c>
      <c r="Y655">
        <v>2024.4</v>
      </c>
      <c r="Z655">
        <v>2119.9</v>
      </c>
      <c r="AA655">
        <v>2024.4</v>
      </c>
      <c r="AB655">
        <v>2119.9</v>
      </c>
      <c r="AC655" s="1">
        <f>(Table2[[#This Row],[Close Price]]/Table2[[#This Row],[Day Low]])-1</f>
        <v>4.2352371732816696E-3</v>
      </c>
      <c r="AD655" s="1">
        <f>(Table2[[#This Row],[Day High]]/Table2[[#This Row],[Close Price]])-1</f>
        <v>1.313411254367991E-2</v>
      </c>
      <c r="AE655" s="1">
        <f>(Table2[[#This Row],[Close Price]]/Table2[[#This Row],[Current Week Low]])-1</f>
        <v>2.4871566884014928E-2</v>
      </c>
      <c r="AF655" s="1">
        <f>(Table2[[#This Row],[Current Week High]]/Table2[[#This Row],[Close Price]])-1</f>
        <v>2.1761658031088205E-2</v>
      </c>
      <c r="AG655" s="1">
        <f>(Table2[[#This Row],[Close Price]]/Table2[[#This Row],[Current Month Low]])-1</f>
        <v>2.4871566884014928E-2</v>
      </c>
      <c r="AH655" s="1">
        <f>(Table2[[#This Row],[Current Month High]]/Table2[[#This Row],[Close Price]])-1</f>
        <v>2.1761658031088205E-2</v>
      </c>
      <c r="AI655">
        <v>31.823111218219001</v>
      </c>
      <c r="AJ655">
        <v>6.3947078280044201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-0.02</v>
      </c>
      <c r="AM655" t="s">
        <v>3218</v>
      </c>
      <c r="AN655">
        <v>2.12</v>
      </c>
      <c r="AO655" t="s">
        <v>3219</v>
      </c>
      <c r="AP655">
        <v>-8.7967741032550006E-2</v>
      </c>
      <c r="AQ655">
        <f>(Table2[[#This Row],[Sharpe Ratio]]-AVERAGE(Table2[Sharpe Ratio]))/_xlfn.STDEV.P(Table2[Sharpe Ratio])</f>
        <v>-1.7069903397753718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557</v>
      </c>
      <c r="AT655">
        <f>_xlfn.RANK.AVG(Table2[[#This Row],[6M Return vs Nifty Z-Score]],Table2[6M Return vs Nifty Z-Score])</f>
        <v>551</v>
      </c>
      <c r="AU655">
        <f>_xlfn.RANK.AVG(Table2[[#This Row],[Sharpe Ratio Z-Score]],Table2[Sharpe Ratio Z-Score])</f>
        <v>702</v>
      </c>
      <c r="AV655">
        <f>(Table2[[#This Row],[Rank 1Y]]+Table2[[#This Row],[Rank 6M]]+Table2[[#This Row],[Rank Sharpe]])/3</f>
        <v>603.33333333333337</v>
      </c>
    </row>
    <row r="656" spans="1:48" x14ac:dyDescent="0.3">
      <c r="A656" t="s">
        <v>586</v>
      </c>
      <c r="B656" t="s">
        <v>587</v>
      </c>
      <c r="C656" t="s">
        <v>3171</v>
      </c>
      <c r="D656" t="s">
        <v>189</v>
      </c>
      <c r="E656">
        <v>34182.011656875002</v>
      </c>
      <c r="F656">
        <v>496.55</v>
      </c>
      <c r="G656">
        <v>-5.6129953819033096</v>
      </c>
      <c r="H656">
        <f>(Table2[[#This Row],[1Y Return vs Nifty]]-AVERAGE(Table2[1Y Return vs Nifty]))/_xlfn.STDEV.P(Table2[1Y Return vs Nifty])</f>
        <v>-0.48268865208601047</v>
      </c>
      <c r="I656">
        <v>-7.0942036185891899</v>
      </c>
      <c r="J656">
        <f>(Table2[[#This Row],[1M Return vs Nifty]]-AVERAGE(Table2[1M Return vs Nifty]))/_xlfn.STDEV.P(Table2[1M Return vs Nifty])</f>
        <v>-0.65219298718195773</v>
      </c>
      <c r="K656">
        <v>-18.693701399130202</v>
      </c>
      <c r="L656">
        <f>(Table2[[#This Row],[6M Return vs Nifty]]-AVERAGE(Table2[6M Return vs Nifty]))/_xlfn.STDEV.P(Table2[6M Return vs Nifty])</f>
        <v>-0.86150538996925163</v>
      </c>
      <c r="M656">
        <v>3.9296296539864799</v>
      </c>
      <c r="N656">
        <f>(Table2[[#This Row],[1W Return vs Nifty]]-AVERAGE(Table2[1W Return vs Nifty]))/_xlfn.STDEV.P(Table2[1W Return vs Nifty])</f>
        <v>0.1943487222473807</v>
      </c>
      <c r="O656">
        <v>492.11</v>
      </c>
      <c r="P656">
        <v>531.13178310445005</v>
      </c>
      <c r="Q656">
        <v>560.20344238904602</v>
      </c>
      <c r="R656">
        <v>62.055411647043897</v>
      </c>
      <c r="S656" s="1">
        <f>(Table2[[#This Row],[Close Price]]-Table2[[#This Row],[20D EMA]])/Table2[[#This Row],[20D EMA]]</f>
        <v>9.0223730466765517E-3</v>
      </c>
      <c r="T656" s="1">
        <f>(Table2[[#This Row],[Close Price]]-Table2[[#This Row],[50D EMA]])/Table2[[#This Row],[50D EMA]]</f>
        <v>-6.510960971365809E-2</v>
      </c>
      <c r="U656" s="1">
        <f>(Table2[[#This Row],[Close Price]]-Table2[[#This Row],[200D EMA]])/Table2[[#This Row],[200D EMA]]</f>
        <v>-0.11362558237341289</v>
      </c>
      <c r="V656">
        <v>0.63165067882669201</v>
      </c>
      <c r="W656">
        <v>493.85</v>
      </c>
      <c r="X656">
        <v>504.75</v>
      </c>
      <c r="Y656">
        <v>475.1</v>
      </c>
      <c r="Z656">
        <v>504.75</v>
      </c>
      <c r="AA656">
        <v>475.1</v>
      </c>
      <c r="AB656">
        <v>504.75</v>
      </c>
      <c r="AC656" s="1">
        <f>(Table2[[#This Row],[Close Price]]/Table2[[#This Row],[Day Low]])-1</f>
        <v>5.4672471398198308E-3</v>
      </c>
      <c r="AD656" s="1">
        <f>(Table2[[#This Row],[Day High]]/Table2[[#This Row],[Close Price]])-1</f>
        <v>1.6513946228979837E-2</v>
      </c>
      <c r="AE656" s="1">
        <f>(Table2[[#This Row],[Close Price]]/Table2[[#This Row],[Current Week Low]])-1</f>
        <v>4.5148389812670997E-2</v>
      </c>
      <c r="AF656" s="1">
        <f>(Table2[[#This Row],[Current Week High]]/Table2[[#This Row],[Close Price]])-1</f>
        <v>1.6513946228979837E-2</v>
      </c>
      <c r="AG656" s="1">
        <f>(Table2[[#This Row],[Close Price]]/Table2[[#This Row],[Current Month Low]])-1</f>
        <v>4.5148389812670997E-2</v>
      </c>
      <c r="AH656" s="1">
        <f>(Table2[[#This Row],[Current Month High]]/Table2[[#This Row],[Close Price]])-1</f>
        <v>1.6513946228979837E-2</v>
      </c>
      <c r="AI656">
        <v>38.948746349813703</v>
      </c>
      <c r="AJ656">
        <v>15.142028985507199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-0.12</v>
      </c>
      <c r="AM656" t="s">
        <v>3218</v>
      </c>
      <c r="AN656">
        <v>2.17</v>
      </c>
      <c r="AO656" t="s">
        <v>3219</v>
      </c>
      <c r="AP656">
        <v>-7.7849324621388993E-2</v>
      </c>
      <c r="AQ656">
        <f>(Table2[[#This Row],[Sharpe Ratio]]-AVERAGE(Table2[Sharpe Ratio]))/_xlfn.STDEV.P(Table2[Sharpe Ratio])</f>
        <v>-1.5895438709435583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482</v>
      </c>
      <c r="AT656">
        <f>_xlfn.RANK.AVG(Table2[[#This Row],[6M Return vs Nifty Z-Score]],Table2[6M Return vs Nifty Z-Score])</f>
        <v>640</v>
      </c>
      <c r="AU656">
        <f>_xlfn.RANK.AVG(Table2[[#This Row],[Sharpe Ratio Z-Score]],Table2[Sharpe Ratio Z-Score])</f>
        <v>695</v>
      </c>
      <c r="AV656">
        <f>(Table2[[#This Row],[Rank 1Y]]+Table2[[#This Row],[Rank 6M]]+Table2[[#This Row],[Rank Sharpe]])/3</f>
        <v>605.66666666666663</v>
      </c>
    </row>
    <row r="657" spans="1:48" x14ac:dyDescent="0.3">
      <c r="A657" t="s">
        <v>288</v>
      </c>
      <c r="B657" t="s">
        <v>289</v>
      </c>
      <c r="C657" t="s">
        <v>3175</v>
      </c>
      <c r="D657" t="s">
        <v>290</v>
      </c>
      <c r="E657">
        <v>95106.762362159905</v>
      </c>
      <c r="F657">
        <v>961.2</v>
      </c>
      <c r="G657">
        <v>-16.139675298898698</v>
      </c>
      <c r="H657">
        <f>(Table2[[#This Row],[1Y Return vs Nifty]]-AVERAGE(Table2[1Y Return vs Nifty]))/_xlfn.STDEV.P(Table2[1Y Return vs Nifty])</f>
        <v>-0.68821361022037664</v>
      </c>
      <c r="I657">
        <v>-6.5104201995344697</v>
      </c>
      <c r="J657">
        <f>(Table2[[#This Row],[1M Return vs Nifty]]-AVERAGE(Table2[1M Return vs Nifty]))/_xlfn.STDEV.P(Table2[1M Return vs Nifty])</f>
        <v>-0.58929103137585337</v>
      </c>
      <c r="K657">
        <v>-22.2766661104048</v>
      </c>
      <c r="L657">
        <f>(Table2[[#This Row],[6M Return vs Nifty]]-AVERAGE(Table2[6M Return vs Nifty]))/_xlfn.STDEV.P(Table2[6M Return vs Nifty])</f>
        <v>-0.96756816435076953</v>
      </c>
      <c r="M657">
        <v>-1.5260162962125301</v>
      </c>
      <c r="N657">
        <f>(Table2[[#This Row],[1W Return vs Nifty]]-AVERAGE(Table2[1W Return vs Nifty]))/_xlfn.STDEV.P(Table2[1W Return vs Nifty])</f>
        <v>-0.90602953239631434</v>
      </c>
      <c r="O657">
        <v>966.46</v>
      </c>
      <c r="P657">
        <v>1022.06743684664</v>
      </c>
      <c r="Q657">
        <v>1072.8759468145399</v>
      </c>
      <c r="R657">
        <v>52.486858350703599</v>
      </c>
      <c r="S657" s="1">
        <f>(Table2[[#This Row],[Close Price]]-Table2[[#This Row],[20D EMA]])/Table2[[#This Row],[20D EMA]]</f>
        <v>-5.4425428884795962E-3</v>
      </c>
      <c r="T657" s="1">
        <f>(Table2[[#This Row],[Close Price]]-Table2[[#This Row],[50D EMA]])/Table2[[#This Row],[50D EMA]]</f>
        <v>-5.9553249279159906E-2</v>
      </c>
      <c r="U657" s="1">
        <f>(Table2[[#This Row],[Close Price]]-Table2[[#This Row],[200D EMA]])/Table2[[#This Row],[200D EMA]]</f>
        <v>-0.10409026984537707</v>
      </c>
      <c r="V657">
        <v>0.82095213890147201</v>
      </c>
      <c r="W657">
        <v>949.65</v>
      </c>
      <c r="X657">
        <v>963.85</v>
      </c>
      <c r="Y657">
        <v>947.3</v>
      </c>
      <c r="Z657">
        <v>963.85</v>
      </c>
      <c r="AA657">
        <v>947.3</v>
      </c>
      <c r="AB657">
        <v>963.85</v>
      </c>
      <c r="AC657" s="1">
        <f>(Table2[[#This Row],[Close Price]]/Table2[[#This Row],[Day Low]])-1</f>
        <v>1.2162375612067677E-2</v>
      </c>
      <c r="AD657" s="1">
        <f>(Table2[[#This Row],[Day High]]/Table2[[#This Row],[Close Price]])-1</f>
        <v>2.7569704535996831E-3</v>
      </c>
      <c r="AE657" s="1">
        <f>(Table2[[#This Row],[Close Price]]/Table2[[#This Row],[Current Week Low]])-1</f>
        <v>1.4673281959252771E-2</v>
      </c>
      <c r="AF657" s="1">
        <f>(Table2[[#This Row],[Current Week High]]/Table2[[#This Row],[Close Price]])-1</f>
        <v>2.7569704535996831E-3</v>
      </c>
      <c r="AG657" s="1">
        <f>(Table2[[#This Row],[Close Price]]/Table2[[#This Row],[Current Month Low]])-1</f>
        <v>1.4673281959252771E-2</v>
      </c>
      <c r="AH657" s="1">
        <f>(Table2[[#This Row],[Current Month High]]/Table2[[#This Row],[Close Price]])-1</f>
        <v>2.7569704535996831E-3</v>
      </c>
      <c r="AI657">
        <v>30.401622848849801</v>
      </c>
      <c r="AJ657">
        <v>6.7406996113270301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</v>
      </c>
      <c r="AM657" t="s">
        <v>3218</v>
      </c>
      <c r="AN657">
        <v>3.91</v>
      </c>
      <c r="AO657" t="s">
        <v>3219</v>
      </c>
      <c r="AP657">
        <v>-8.3034583475350005E-3</v>
      </c>
      <c r="AQ657">
        <f>(Table2[[#This Row],[Sharpe Ratio]]-AVERAGE(Table2[Sharpe Ratio]))/_xlfn.STDEV.P(Table2[Sharpe Ratio])</f>
        <v>-0.78231118908791453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563</v>
      </c>
      <c r="AT657">
        <f>_xlfn.RANK.AVG(Table2[[#This Row],[6M Return vs Nifty Z-Score]],Table2[6M Return vs Nifty Z-Score])</f>
        <v>676</v>
      </c>
      <c r="AU657">
        <f>_xlfn.RANK.AVG(Table2[[#This Row],[Sharpe Ratio Z-Score]],Table2[Sharpe Ratio Z-Score])</f>
        <v>579</v>
      </c>
      <c r="AV657">
        <f>(Table2[[#This Row],[Rank 1Y]]+Table2[[#This Row],[Rank 6M]]+Table2[[#This Row],[Rank Sharpe]])/3</f>
        <v>606</v>
      </c>
    </row>
    <row r="658" spans="1:48" x14ac:dyDescent="0.3">
      <c r="A658" t="s">
        <v>739</v>
      </c>
      <c r="B658" t="s">
        <v>740</v>
      </c>
      <c r="C658" t="s">
        <v>3181</v>
      </c>
      <c r="D658" t="s">
        <v>271</v>
      </c>
      <c r="E658">
        <v>24142.495999999999</v>
      </c>
      <c r="F658">
        <v>2180.5</v>
      </c>
      <c r="G658">
        <v>-15.0255821649938</v>
      </c>
      <c r="H658">
        <f>(Table2[[#This Row],[1Y Return vs Nifty]]-AVERAGE(Table2[1Y Return vs Nifty]))/_xlfn.STDEV.P(Table2[1Y Return vs Nifty])</f>
        <v>-0.66646183791333535</v>
      </c>
      <c r="I658">
        <v>-3.8710880548310902</v>
      </c>
      <c r="J658">
        <f>(Table2[[#This Row],[1M Return vs Nifty]]-AVERAGE(Table2[1M Return vs Nifty]))/_xlfn.STDEV.P(Table2[1M Return vs Nifty])</f>
        <v>-0.30490619188762996</v>
      </c>
      <c r="K658">
        <v>-25.009667162593701</v>
      </c>
      <c r="L658">
        <f>(Table2[[#This Row],[6M Return vs Nifty]]-AVERAGE(Table2[6M Return vs Nifty]))/_xlfn.STDEV.P(Table2[6M Return vs Nifty])</f>
        <v>-1.0484703493682836</v>
      </c>
      <c r="M658">
        <v>6.0951949968571597</v>
      </c>
      <c r="N658">
        <f>(Table2[[#This Row],[1W Return vs Nifty]]-AVERAGE(Table2[1W Return vs Nifty]))/_xlfn.STDEV.P(Table2[1W Return vs Nifty])</f>
        <v>0.63113311662656313</v>
      </c>
      <c r="O658">
        <v>2141.88</v>
      </c>
      <c r="P658">
        <v>2228.8331773612499</v>
      </c>
      <c r="Q658">
        <v>2315.6763360771201</v>
      </c>
      <c r="R658">
        <v>61.215278248348</v>
      </c>
      <c r="S658" s="1">
        <f>(Table2[[#This Row],[Close Price]]-Table2[[#This Row],[20D EMA]])/Table2[[#This Row],[20D EMA]]</f>
        <v>1.8030888751937497E-2</v>
      </c>
      <c r="T658" s="1">
        <f>(Table2[[#This Row],[Close Price]]-Table2[[#This Row],[50D EMA]])/Table2[[#This Row],[50D EMA]]</f>
        <v>-2.1685417218381641E-2</v>
      </c>
      <c r="U658" s="1">
        <f>(Table2[[#This Row],[Close Price]]-Table2[[#This Row],[200D EMA]])/Table2[[#This Row],[200D EMA]]</f>
        <v>-5.8374451546245057E-2</v>
      </c>
      <c r="V658">
        <v>1.3949728283793901</v>
      </c>
      <c r="W658">
        <v>2171</v>
      </c>
      <c r="X658">
        <v>2240.5</v>
      </c>
      <c r="Y658">
        <v>2054</v>
      </c>
      <c r="Z658">
        <v>2251.3000000000002</v>
      </c>
      <c r="AA658">
        <v>2054</v>
      </c>
      <c r="AB658">
        <v>2251.3000000000002</v>
      </c>
      <c r="AC658" s="1">
        <f>(Table2[[#This Row],[Close Price]]/Table2[[#This Row],[Day Low]])-1</f>
        <v>4.3758636573008047E-3</v>
      </c>
      <c r="AD658" s="1">
        <f>(Table2[[#This Row],[Day High]]/Table2[[#This Row],[Close Price]])-1</f>
        <v>2.7516624627379027E-2</v>
      </c>
      <c r="AE658" s="1">
        <f>(Table2[[#This Row],[Close Price]]/Table2[[#This Row],[Current Week Low]])-1</f>
        <v>6.1587147030184974E-2</v>
      </c>
      <c r="AF658" s="1">
        <f>(Table2[[#This Row],[Current Week High]]/Table2[[#This Row],[Close Price]])-1</f>
        <v>3.2469617060307376E-2</v>
      </c>
      <c r="AG658" s="1">
        <f>(Table2[[#This Row],[Close Price]]/Table2[[#This Row],[Current Month Low]])-1</f>
        <v>6.1587147030184974E-2</v>
      </c>
      <c r="AH658" s="1">
        <f>(Table2[[#This Row],[Current Month High]]/Table2[[#This Row],[Close Price]])-1</f>
        <v>3.2469617060307376E-2</v>
      </c>
      <c r="AI658">
        <v>35.748681495069903</v>
      </c>
      <c r="AJ658">
        <v>16.2809300341296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-7.0000000000000007E-2</v>
      </c>
      <c r="AM658" t="s">
        <v>3218</v>
      </c>
      <c r="AN658">
        <v>4.59</v>
      </c>
      <c r="AO658" t="s">
        <v>3219</v>
      </c>
      <c r="AP658">
        <v>-7.9100137754979996E-3</v>
      </c>
      <c r="AQ658">
        <f>(Table2[[#This Row],[Sharpe Ratio]]-AVERAGE(Table2[Sharpe Ratio]))/_xlfn.STDEV.P(Table2[Sharpe Ratio])</f>
        <v>-0.77774439980102372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552</v>
      </c>
      <c r="AT658">
        <f>_xlfn.RANK.AVG(Table2[[#This Row],[6M Return vs Nifty Z-Score]],Table2[6M Return vs Nifty Z-Score])</f>
        <v>688</v>
      </c>
      <c r="AU658">
        <f>_xlfn.RANK.AVG(Table2[[#This Row],[Sharpe Ratio Z-Score]],Table2[Sharpe Ratio Z-Score])</f>
        <v>578</v>
      </c>
      <c r="AV658">
        <f>(Table2[[#This Row],[Rank 1Y]]+Table2[[#This Row],[Rank 6M]]+Table2[[#This Row],[Rank Sharpe]])/3</f>
        <v>606</v>
      </c>
    </row>
    <row r="659" spans="1:48" x14ac:dyDescent="0.3">
      <c r="A659" t="s">
        <v>917</v>
      </c>
      <c r="B659" t="s">
        <v>918</v>
      </c>
      <c r="C659" t="s">
        <v>3181</v>
      </c>
      <c r="D659" t="s">
        <v>518</v>
      </c>
      <c r="E659">
        <v>16880.554690634999</v>
      </c>
      <c r="F659">
        <v>1492.95</v>
      </c>
      <c r="G659">
        <v>-29.7007735068348</v>
      </c>
      <c r="H659">
        <f>(Table2[[#This Row],[1Y Return vs Nifty]]-AVERAGE(Table2[1Y Return vs Nifty]))/_xlfn.STDEV.P(Table2[1Y Return vs Nifty])</f>
        <v>-0.95298314471930601</v>
      </c>
      <c r="I659">
        <v>-6.4582869216429097</v>
      </c>
      <c r="J659">
        <f>(Table2[[#This Row],[1M Return vs Nifty]]-AVERAGE(Table2[1M Return vs Nifty]))/_xlfn.STDEV.P(Table2[1M Return vs Nifty])</f>
        <v>-0.58367373387317301</v>
      </c>
      <c r="K659">
        <v>-17.547776551926201</v>
      </c>
      <c r="L659">
        <f>(Table2[[#This Row],[6M Return vs Nifty]]-AVERAGE(Table2[6M Return vs Nifty]))/_xlfn.STDEV.P(Table2[6M Return vs Nifty])</f>
        <v>-0.82758376965724567</v>
      </c>
      <c r="M659">
        <v>-1.5971410223087199</v>
      </c>
      <c r="N659">
        <f>(Table2[[#This Row],[1W Return vs Nifty]]-AVERAGE(Table2[1W Return vs Nifty]))/_xlfn.STDEV.P(Table2[1W Return vs Nifty])</f>
        <v>-0.92037505677200848</v>
      </c>
      <c r="O659">
        <v>1500.19</v>
      </c>
      <c r="P659">
        <v>1560.87942632402</v>
      </c>
      <c r="Q659">
        <v>1596.48843974837</v>
      </c>
      <c r="R659">
        <v>53.579689741761399</v>
      </c>
      <c r="S659" s="1">
        <f>(Table2[[#This Row],[Close Price]]-Table2[[#This Row],[20D EMA]])/Table2[[#This Row],[20D EMA]]</f>
        <v>-4.826055366320272E-3</v>
      </c>
      <c r="T659" s="1">
        <f>(Table2[[#This Row],[Close Price]]-Table2[[#This Row],[50D EMA]])/Table2[[#This Row],[50D EMA]]</f>
        <v>-4.3519970331083457E-2</v>
      </c>
      <c r="U659" s="1">
        <f>(Table2[[#This Row],[Close Price]]-Table2[[#This Row],[200D EMA]])/Table2[[#This Row],[200D EMA]]</f>
        <v>-6.485386124354843E-2</v>
      </c>
      <c r="V659">
        <v>0.77415063662142602</v>
      </c>
      <c r="W659">
        <v>1451.65</v>
      </c>
      <c r="X659">
        <v>1500.25</v>
      </c>
      <c r="Y659">
        <v>1435.8</v>
      </c>
      <c r="Z659">
        <v>1500.25</v>
      </c>
      <c r="AA659">
        <v>1435.8</v>
      </c>
      <c r="AB659">
        <v>1500.25</v>
      </c>
      <c r="AC659" s="1">
        <f>(Table2[[#This Row],[Close Price]]/Table2[[#This Row],[Day Low]])-1</f>
        <v>2.8450384045741073E-2</v>
      </c>
      <c r="AD659" s="1">
        <f>(Table2[[#This Row],[Day High]]/Table2[[#This Row],[Close Price]])-1</f>
        <v>4.88964801232461E-3</v>
      </c>
      <c r="AE659" s="1">
        <f>(Table2[[#This Row],[Close Price]]/Table2[[#This Row],[Current Week Low]])-1</f>
        <v>3.9803593815294747E-2</v>
      </c>
      <c r="AF659" s="1">
        <f>(Table2[[#This Row],[Current Week High]]/Table2[[#This Row],[Close Price]])-1</f>
        <v>4.88964801232461E-3</v>
      </c>
      <c r="AG659" s="1">
        <f>(Table2[[#This Row],[Close Price]]/Table2[[#This Row],[Current Month Low]])-1</f>
        <v>3.9803593815294747E-2</v>
      </c>
      <c r="AH659" s="1">
        <f>(Table2[[#This Row],[Current Month High]]/Table2[[#This Row],[Close Price]])-1</f>
        <v>4.88964801232461E-3</v>
      </c>
      <c r="AI659">
        <v>27.395425164941798</v>
      </c>
      <c r="AJ659">
        <v>13.9395558269098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-0.02</v>
      </c>
      <c r="AM659" t="s">
        <v>3218</v>
      </c>
      <c r="AN659">
        <v>-2.2400000000000002</v>
      </c>
      <c r="AO659" t="s">
        <v>3218</v>
      </c>
      <c r="AQ659">
        <f>(Table2[[#This Row],[Sharpe Ratio]]-AVERAGE(Table2[Sharpe Ratio]))/_xlfn.STDEV.P(Table2[Sharpe Ratio])</f>
        <v>-0.68593129895665506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651</v>
      </c>
      <c r="AT659">
        <f>_xlfn.RANK.AVG(Table2[[#This Row],[6M Return vs Nifty Z-Score]],Table2[6M Return vs Nifty Z-Score])</f>
        <v>628</v>
      </c>
      <c r="AU659">
        <f>_xlfn.RANK.AVG(Table2[[#This Row],[Sharpe Ratio Z-Score]],Table2[Sharpe Ratio Z-Score])</f>
        <v>539.5</v>
      </c>
      <c r="AV659">
        <f>(Table2[[#This Row],[Rank 1Y]]+Table2[[#This Row],[Rank 6M]]+Table2[[#This Row],[Rank Sharpe]])/3</f>
        <v>606.16666666666663</v>
      </c>
    </row>
    <row r="660" spans="1:48" x14ac:dyDescent="0.3">
      <c r="A660" t="s">
        <v>1122</v>
      </c>
      <c r="B660" t="s">
        <v>1123</v>
      </c>
      <c r="C660" t="s">
        <v>3181</v>
      </c>
      <c r="D660" t="s">
        <v>69</v>
      </c>
      <c r="E660">
        <v>11562.01484174</v>
      </c>
      <c r="F660">
        <v>559.9</v>
      </c>
      <c r="G660">
        <v>-44.616997396178</v>
      </c>
      <c r="H660">
        <f>(Table2[[#This Row],[1Y Return vs Nifty]]-AVERAGE(Table2[1Y Return vs Nifty]))/_xlfn.STDEV.P(Table2[1Y Return vs Nifty])</f>
        <v>-1.2442104181382094</v>
      </c>
      <c r="I660">
        <v>-9.0150356345444091</v>
      </c>
      <c r="J660">
        <f>(Table2[[#This Row],[1M Return vs Nifty]]-AVERAGE(Table2[1M Return vs Nifty]))/_xlfn.STDEV.P(Table2[1M Return vs Nifty])</f>
        <v>-0.85916030868315363</v>
      </c>
      <c r="K660">
        <v>-29.4825692544261</v>
      </c>
      <c r="L660">
        <f>(Table2[[#This Row],[6M Return vs Nifty]]-AVERAGE(Table2[6M Return vs Nifty]))/_xlfn.STDEV.P(Table2[6M Return vs Nifty])</f>
        <v>-1.1808770135767828</v>
      </c>
      <c r="M660">
        <v>3.6862355688959298</v>
      </c>
      <c r="N660">
        <f>(Table2[[#This Row],[1W Return vs Nifty]]-AVERAGE(Table2[1W Return vs Nifty]))/_xlfn.STDEV.P(Table2[1W Return vs Nifty])</f>
        <v>0.14525727441749195</v>
      </c>
      <c r="O660">
        <v>541.91999999999996</v>
      </c>
      <c r="P660">
        <v>564.08605619361299</v>
      </c>
      <c r="Q660">
        <v>611.10746596978595</v>
      </c>
      <c r="R660">
        <v>66.328159432824606</v>
      </c>
      <c r="S660" s="1">
        <f>(Table2[[#This Row],[Close Price]]-Table2[[#This Row],[20D EMA]])/Table2[[#This Row],[20D EMA]]</f>
        <v>3.3178328904635408E-2</v>
      </c>
      <c r="T660" s="1">
        <f>(Table2[[#This Row],[Close Price]]-Table2[[#This Row],[50D EMA]])/Table2[[#This Row],[50D EMA]]</f>
        <v>-7.4209531465110699E-3</v>
      </c>
      <c r="U660" s="1">
        <f>(Table2[[#This Row],[Close Price]]-Table2[[#This Row],[200D EMA]])/Table2[[#This Row],[200D EMA]]</f>
        <v>-8.3794535038977491E-2</v>
      </c>
      <c r="V660">
        <v>0.96122156474418297</v>
      </c>
      <c r="W660">
        <v>550</v>
      </c>
      <c r="X660">
        <v>563.5</v>
      </c>
      <c r="Y660">
        <v>516.6</v>
      </c>
      <c r="Z660">
        <v>563.5</v>
      </c>
      <c r="AA660">
        <v>516.6</v>
      </c>
      <c r="AB660">
        <v>563.5</v>
      </c>
      <c r="AC660" s="1">
        <f>(Table2[[#This Row],[Close Price]]/Table2[[#This Row],[Day Low]])-1</f>
        <v>1.8000000000000016E-2</v>
      </c>
      <c r="AD660" s="1">
        <f>(Table2[[#This Row],[Day High]]/Table2[[#This Row],[Close Price]])-1</f>
        <v>6.4297195927844886E-3</v>
      </c>
      <c r="AE660" s="1">
        <f>(Table2[[#This Row],[Close Price]]/Table2[[#This Row],[Current Week Low]])-1</f>
        <v>8.3817266744095953E-2</v>
      </c>
      <c r="AF660" s="1">
        <f>(Table2[[#This Row],[Current Week High]]/Table2[[#This Row],[Close Price]])-1</f>
        <v>6.4297195927844886E-3</v>
      </c>
      <c r="AG660" s="1">
        <f>(Table2[[#This Row],[Close Price]]/Table2[[#This Row],[Current Month Low]])-1</f>
        <v>8.3817266744095953E-2</v>
      </c>
      <c r="AH660" s="1">
        <f>(Table2[[#This Row],[Current Month High]]/Table2[[#This Row],[Close Price]])-1</f>
        <v>6.4297195927844886E-3</v>
      </c>
      <c r="AI660">
        <v>47.169137345954603</v>
      </c>
      <c r="AJ660">
        <v>14.2653061224489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0.03</v>
      </c>
      <c r="AM660" t="s">
        <v>3219</v>
      </c>
      <c r="AN660">
        <v>5.96</v>
      </c>
      <c r="AO660" t="s">
        <v>3219</v>
      </c>
      <c r="AP660">
        <v>4.0847809346711998E-2</v>
      </c>
      <c r="AQ660">
        <f>(Table2[[#This Row],[Sharpe Ratio]]-AVERAGE(Table2[Sharpe Ratio]))/_xlfn.STDEV.P(Table2[Sharpe Ratio])</f>
        <v>-0.21180266337345099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707</v>
      </c>
      <c r="AT660">
        <f>_xlfn.RANK.AVG(Table2[[#This Row],[6M Return vs Nifty Z-Score]],Table2[6M Return vs Nifty Z-Score])</f>
        <v>708</v>
      </c>
      <c r="AU660">
        <f>_xlfn.RANK.AVG(Table2[[#This Row],[Sharpe Ratio Z-Score]],Table2[Sharpe Ratio Z-Score])</f>
        <v>405</v>
      </c>
      <c r="AV660">
        <f>(Table2[[#This Row],[Rank 1Y]]+Table2[[#This Row],[Rank 6M]]+Table2[[#This Row],[Rank Sharpe]])/3</f>
        <v>606.66666666666663</v>
      </c>
    </row>
    <row r="661" spans="1:48" x14ac:dyDescent="0.3">
      <c r="A661" t="s">
        <v>2067</v>
      </c>
      <c r="B661" t="s">
        <v>2068</v>
      </c>
      <c r="C661" t="s">
        <v>3185</v>
      </c>
      <c r="D661" t="s">
        <v>1339</v>
      </c>
      <c r="E661">
        <v>3229.5872009169998</v>
      </c>
      <c r="F661">
        <v>120.61</v>
      </c>
      <c r="G661">
        <v>-32.494246833925899</v>
      </c>
      <c r="H661">
        <f>(Table2[[#This Row],[1Y Return vs Nifty]]-AVERAGE(Table2[1Y Return vs Nifty]))/_xlfn.STDEV.P(Table2[1Y Return vs Nifty])</f>
        <v>-1.0075234644713043</v>
      </c>
      <c r="I661">
        <v>0.48151506225079299</v>
      </c>
      <c r="J661">
        <f>(Table2[[#This Row],[1M Return vs Nifty]]-AVERAGE(Table2[1M Return vs Nifty]))/_xlfn.STDEV.P(Table2[1M Return vs Nifty])</f>
        <v>0.16408151823870701</v>
      </c>
      <c r="K661">
        <v>-1.95747266625525</v>
      </c>
      <c r="L661">
        <f>(Table2[[#This Row],[6M Return vs Nifty]]-AVERAGE(Table2[6M Return vs Nifty]))/_xlfn.STDEV.P(Table2[6M Return vs Nifty])</f>
        <v>-0.36608023367154346</v>
      </c>
      <c r="M661">
        <v>4.5491038951311404</v>
      </c>
      <c r="N661">
        <f>(Table2[[#This Row],[1W Return vs Nifty]]-AVERAGE(Table2[1W Return vs Nifty]))/_xlfn.STDEV.P(Table2[1W Return vs Nifty])</f>
        <v>0.3192937774232254</v>
      </c>
      <c r="O661">
        <v>117.19</v>
      </c>
      <c r="P661">
        <v>119.844754647418</v>
      </c>
      <c r="Q661">
        <v>130.29936599254401</v>
      </c>
      <c r="R661">
        <v>72.280013338308905</v>
      </c>
      <c r="S661" s="1">
        <f>(Table2[[#This Row],[Close Price]]-Table2[[#This Row],[20D EMA]])/Table2[[#This Row],[20D EMA]]</f>
        <v>2.9183377421281693E-2</v>
      </c>
      <c r="T661" s="1">
        <f>(Table2[[#This Row],[Close Price]]-Table2[[#This Row],[50D EMA]])/Table2[[#This Row],[50D EMA]]</f>
        <v>6.3853053463486416E-3</v>
      </c>
      <c r="U661" s="1">
        <f>(Table2[[#This Row],[Close Price]]-Table2[[#This Row],[200D EMA]])/Table2[[#This Row],[200D EMA]]</f>
        <v>-7.4362341817522395E-2</v>
      </c>
      <c r="V661">
        <v>0.50182975907829896</v>
      </c>
      <c r="W661">
        <v>120</v>
      </c>
      <c r="X661">
        <v>122.7</v>
      </c>
      <c r="Y661">
        <v>116.98</v>
      </c>
      <c r="Z661">
        <v>122.7</v>
      </c>
      <c r="AA661">
        <v>116.98</v>
      </c>
      <c r="AB661">
        <v>122.7</v>
      </c>
      <c r="AC661" s="1">
        <f>(Table2[[#This Row],[Close Price]]/Table2[[#This Row],[Day Low]])-1</f>
        <v>5.0833333333333286E-3</v>
      </c>
      <c r="AD661" s="1">
        <f>(Table2[[#This Row],[Day High]]/Table2[[#This Row],[Close Price]])-1</f>
        <v>1.7328579719757986E-2</v>
      </c>
      <c r="AE661" s="1">
        <f>(Table2[[#This Row],[Close Price]]/Table2[[#This Row],[Current Week Low]])-1</f>
        <v>3.103094546076246E-2</v>
      </c>
      <c r="AF661" s="1">
        <f>(Table2[[#This Row],[Current Week High]]/Table2[[#This Row],[Close Price]])-1</f>
        <v>1.7328579719757986E-2</v>
      </c>
      <c r="AG661" s="1">
        <f>(Table2[[#This Row],[Close Price]]/Table2[[#This Row],[Current Month Low]])-1</f>
        <v>3.103094546076246E-2</v>
      </c>
      <c r="AH661" s="1">
        <f>(Table2[[#This Row],[Current Month High]]/Table2[[#This Row],[Close Price]])-1</f>
        <v>1.7328579719757986E-2</v>
      </c>
      <c r="AI661">
        <v>32.493159771163199</v>
      </c>
      <c r="AJ661">
        <v>15.471517472474799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-0.08</v>
      </c>
      <c r="AM661" t="s">
        <v>3218</v>
      </c>
      <c r="AN661">
        <v>4.8899999999999997</v>
      </c>
      <c r="AO661" t="s">
        <v>3219</v>
      </c>
      <c r="AP661">
        <v>-0.11739095143574001</v>
      </c>
      <c r="AQ661">
        <f>(Table2[[#This Row],[Sharpe Ratio]]-AVERAGE(Table2[Sharpe Ratio]))/_xlfn.STDEV.P(Table2[Sharpe Ratio])</f>
        <v>-2.0485113864619287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662</v>
      </c>
      <c r="AT661">
        <f>_xlfn.RANK.AVG(Table2[[#This Row],[6M Return vs Nifty Z-Score]],Table2[6M Return vs Nifty Z-Score])</f>
        <v>434</v>
      </c>
      <c r="AU661">
        <f>_xlfn.RANK.AVG(Table2[[#This Row],[Sharpe Ratio Z-Score]],Table2[Sharpe Ratio Z-Score])</f>
        <v>725</v>
      </c>
      <c r="AV661">
        <f>(Table2[[#This Row],[Rank 1Y]]+Table2[[#This Row],[Rank 6M]]+Table2[[#This Row],[Rank Sharpe]])/3</f>
        <v>607</v>
      </c>
    </row>
    <row r="662" spans="1:48" x14ac:dyDescent="0.3">
      <c r="A662" t="s">
        <v>1643</v>
      </c>
      <c r="B662" t="s">
        <v>1644</v>
      </c>
      <c r="C662" t="s">
        <v>3181</v>
      </c>
      <c r="D662" t="s">
        <v>271</v>
      </c>
      <c r="E662">
        <v>5752.0520246799997</v>
      </c>
      <c r="F662">
        <v>1279.45</v>
      </c>
      <c r="G662">
        <v>-33.620548746578898</v>
      </c>
      <c r="H662">
        <f>(Table2[[#This Row],[1Y Return vs Nifty]]-AVERAGE(Table2[1Y Return vs Nifty]))/_xlfn.STDEV.P(Table2[1Y Return vs Nifty])</f>
        <v>-1.0295136033631436</v>
      </c>
      <c r="I662">
        <v>-11.1282611827843</v>
      </c>
      <c r="J662">
        <f>(Table2[[#This Row],[1M Return vs Nifty]]-AVERAGE(Table2[1M Return vs Nifty]))/_xlfn.STDEV.P(Table2[1M Return vs Nifty])</f>
        <v>-1.0868578000900768</v>
      </c>
      <c r="K662">
        <v>-4.6908834645330204</v>
      </c>
      <c r="L662">
        <f>(Table2[[#This Row],[6M Return vs Nifty]]-AVERAGE(Table2[6M Return vs Nifty]))/_xlfn.STDEV.P(Table2[6M Return vs Nifty])</f>
        <v>-0.44699454797596938</v>
      </c>
      <c r="M662">
        <v>2.8160923806010798</v>
      </c>
      <c r="N662">
        <f>(Table2[[#This Row],[1W Return vs Nifty]]-AVERAGE(Table2[1W Return vs Nifty]))/_xlfn.STDEV.P(Table2[1W Return vs Nifty])</f>
        <v>-3.0246534217865009E-2</v>
      </c>
      <c r="O662">
        <v>1263.78</v>
      </c>
      <c r="P662">
        <v>1317.21326222224</v>
      </c>
      <c r="Q662">
        <v>1385.14892811601</v>
      </c>
      <c r="R662">
        <v>64.869421332382601</v>
      </c>
      <c r="S662" s="1">
        <f>(Table2[[#This Row],[Close Price]]-Table2[[#This Row],[20D EMA]])/Table2[[#This Row],[20D EMA]]</f>
        <v>1.2399310006488529E-2</v>
      </c>
      <c r="T662" s="1">
        <f>(Table2[[#This Row],[Close Price]]-Table2[[#This Row],[50D EMA]])/Table2[[#This Row],[50D EMA]]</f>
        <v>-2.8669057095986453E-2</v>
      </c>
      <c r="U662" s="1">
        <f>(Table2[[#This Row],[Close Price]]-Table2[[#This Row],[200D EMA]])/Table2[[#This Row],[200D EMA]]</f>
        <v>-7.6308710183081024E-2</v>
      </c>
      <c r="V662">
        <v>1.8072335288465</v>
      </c>
      <c r="W662">
        <v>1265.0999999999999</v>
      </c>
      <c r="X662">
        <v>1294</v>
      </c>
      <c r="Y662">
        <v>1209.05</v>
      </c>
      <c r="Z662">
        <v>1294</v>
      </c>
      <c r="AA662">
        <v>1209.05</v>
      </c>
      <c r="AB662">
        <v>1294</v>
      </c>
      <c r="AC662" s="1">
        <f>(Table2[[#This Row],[Close Price]]/Table2[[#This Row],[Day Low]])-1</f>
        <v>1.1342976839775698E-2</v>
      </c>
      <c r="AD662" s="1">
        <f>(Table2[[#This Row],[Day High]]/Table2[[#This Row],[Close Price]])-1</f>
        <v>1.1372073938020311E-2</v>
      </c>
      <c r="AE662" s="1">
        <f>(Table2[[#This Row],[Close Price]]/Table2[[#This Row],[Current Week Low]])-1</f>
        <v>5.8227534014308802E-2</v>
      </c>
      <c r="AF662" s="1">
        <f>(Table2[[#This Row],[Current Week High]]/Table2[[#This Row],[Close Price]])-1</f>
        <v>1.1372073938020311E-2</v>
      </c>
      <c r="AG662" s="1">
        <f>(Table2[[#This Row],[Close Price]]/Table2[[#This Row],[Current Month Low]])-1</f>
        <v>5.8227534014308802E-2</v>
      </c>
      <c r="AH662" s="1">
        <f>(Table2[[#This Row],[Current Month High]]/Table2[[#This Row],[Close Price]])-1</f>
        <v>1.1372073938020311E-2</v>
      </c>
      <c r="AI662">
        <v>30.008988237133099</v>
      </c>
      <c r="AJ662">
        <v>11.928090280815301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-0.05</v>
      </c>
      <c r="AM662" t="s">
        <v>3218</v>
      </c>
      <c r="AN662">
        <v>3.09</v>
      </c>
      <c r="AO662" t="s">
        <v>3219</v>
      </c>
      <c r="AP662">
        <v>-6.1880053650585999E-2</v>
      </c>
      <c r="AQ662">
        <f>(Table2[[#This Row],[Sharpe Ratio]]-AVERAGE(Table2[Sharpe Ratio]))/_xlfn.STDEV.P(Table2[Sharpe Ratio])</f>
        <v>-1.4041853712409358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674</v>
      </c>
      <c r="AT662">
        <f>_xlfn.RANK.AVG(Table2[[#This Row],[6M Return vs Nifty Z-Score]],Table2[6M Return vs Nifty Z-Score])</f>
        <v>474</v>
      </c>
      <c r="AU662">
        <f>_xlfn.RANK.AVG(Table2[[#This Row],[Sharpe Ratio Z-Score]],Table2[Sharpe Ratio Z-Score])</f>
        <v>682</v>
      </c>
      <c r="AV662">
        <f>(Table2[[#This Row],[Rank 1Y]]+Table2[[#This Row],[Rank 6M]]+Table2[[#This Row],[Rank Sharpe]])/3</f>
        <v>610</v>
      </c>
    </row>
    <row r="663" spans="1:48" x14ac:dyDescent="0.3">
      <c r="A663" t="s">
        <v>363</v>
      </c>
      <c r="B663" t="s">
        <v>364</v>
      </c>
      <c r="C663" t="s">
        <v>3173</v>
      </c>
      <c r="D663" t="s">
        <v>365</v>
      </c>
      <c r="E663">
        <v>67992.695332379997</v>
      </c>
      <c r="F663">
        <v>714.7</v>
      </c>
      <c r="G663">
        <v>-24.747660515495301</v>
      </c>
      <c r="H663">
        <f>(Table2[[#This Row],[1Y Return vs Nifty]]-AVERAGE(Table2[1Y Return vs Nifty]))/_xlfn.STDEV.P(Table2[1Y Return vs Nifty])</f>
        <v>-0.85627759765158451</v>
      </c>
      <c r="I663">
        <v>-0.59306717763949302</v>
      </c>
      <c r="J663">
        <f>(Table2[[#This Row],[1M Return vs Nifty]]-AVERAGE(Table2[1M Return vs Nifty]))/_xlfn.STDEV.P(Table2[1M Return vs Nifty])</f>
        <v>4.8296584379070091E-2</v>
      </c>
      <c r="K663">
        <v>-6.2962979077362498</v>
      </c>
      <c r="L663">
        <f>(Table2[[#This Row],[6M Return vs Nifty]]-AVERAGE(Table2[6M Return vs Nifty]))/_xlfn.STDEV.P(Table2[6M Return vs Nifty])</f>
        <v>-0.4945179604568366</v>
      </c>
      <c r="M663">
        <v>-7.8307666794469502E-2</v>
      </c>
      <c r="N663">
        <f>(Table2[[#This Row],[1W Return vs Nifty]]-AVERAGE(Table2[1W Return vs Nifty]))/_xlfn.STDEV.P(Table2[1W Return vs Nifty])</f>
        <v>-0.61403347740789438</v>
      </c>
      <c r="O663">
        <v>699.57</v>
      </c>
      <c r="P663">
        <v>710.84583487178998</v>
      </c>
      <c r="Q663">
        <v>730.995760709156</v>
      </c>
      <c r="R663">
        <v>67.357754404820795</v>
      </c>
      <c r="S663" s="1">
        <f>(Table2[[#This Row],[Close Price]]-Table2[[#This Row],[20D EMA]])/Table2[[#This Row],[20D EMA]]</f>
        <v>2.1627571222322277E-2</v>
      </c>
      <c r="T663" s="1">
        <f>(Table2[[#This Row],[Close Price]]-Table2[[#This Row],[50D EMA]])/Table2[[#This Row],[50D EMA]]</f>
        <v>5.4219423384610776E-3</v>
      </c>
      <c r="U663" s="1">
        <f>(Table2[[#This Row],[Close Price]]-Table2[[#This Row],[200D EMA]])/Table2[[#This Row],[200D EMA]]</f>
        <v>-2.2292551592018893E-2</v>
      </c>
      <c r="V663">
        <v>0.49309345612003602</v>
      </c>
      <c r="W663">
        <v>705</v>
      </c>
      <c r="X663">
        <v>716.1</v>
      </c>
      <c r="Y663">
        <v>696.9</v>
      </c>
      <c r="Z663">
        <v>716.1</v>
      </c>
      <c r="AA663">
        <v>696.9</v>
      </c>
      <c r="AB663">
        <v>716.1</v>
      </c>
      <c r="AC663" s="1">
        <f>(Table2[[#This Row],[Close Price]]/Table2[[#This Row],[Day Low]])-1</f>
        <v>1.3758865248227004E-2</v>
      </c>
      <c r="AD663" s="1">
        <f>(Table2[[#This Row],[Day High]]/Table2[[#This Row],[Close Price]])-1</f>
        <v>1.9588638589618235E-3</v>
      </c>
      <c r="AE663" s="1">
        <f>(Table2[[#This Row],[Close Price]]/Table2[[#This Row],[Current Week Low]])-1</f>
        <v>2.554168460324302E-2</v>
      </c>
      <c r="AF663" s="1">
        <f>(Table2[[#This Row],[Current Week High]]/Table2[[#This Row],[Close Price]])-1</f>
        <v>1.9588638589618235E-3</v>
      </c>
      <c r="AG663" s="1">
        <f>(Table2[[#This Row],[Close Price]]/Table2[[#This Row],[Current Month Low]])-1</f>
        <v>2.554168460324302E-2</v>
      </c>
      <c r="AH663" s="1">
        <f>(Table2[[#This Row],[Current Month High]]/Table2[[#This Row],[Close Price]])-1</f>
        <v>1.9588638589618235E-3</v>
      </c>
      <c r="AI663">
        <v>14.3696655939554</v>
      </c>
      <c r="AJ663">
        <v>10.301720811791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-0.13</v>
      </c>
      <c r="AM663" t="s">
        <v>3218</v>
      </c>
      <c r="AN663">
        <v>4.59</v>
      </c>
      <c r="AO663" t="s">
        <v>3219</v>
      </c>
      <c r="AP663">
        <v>-0.113326578750939</v>
      </c>
      <c r="AQ663">
        <f>(Table2[[#This Row],[Sharpe Ratio]]-AVERAGE(Table2[Sharpe Ratio]))/_xlfn.STDEV.P(Table2[Sharpe Ratio])</f>
        <v>-2.0013354055129908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616</v>
      </c>
      <c r="AT663">
        <f>_xlfn.RANK.AVG(Table2[[#This Row],[6M Return vs Nifty Z-Score]],Table2[6M Return vs Nifty Z-Score])</f>
        <v>494</v>
      </c>
      <c r="AU663">
        <f>_xlfn.RANK.AVG(Table2[[#This Row],[Sharpe Ratio Z-Score]],Table2[Sharpe Ratio Z-Score])</f>
        <v>722</v>
      </c>
      <c r="AV663">
        <f>(Table2[[#This Row],[Rank 1Y]]+Table2[[#This Row],[Rank 6M]]+Table2[[#This Row],[Rank Sharpe]])/3</f>
        <v>610.66666666666663</v>
      </c>
    </row>
    <row r="664" spans="1:48" x14ac:dyDescent="0.3">
      <c r="A664" t="s">
        <v>2401</v>
      </c>
      <c r="B664" t="s">
        <v>2402</v>
      </c>
      <c r="C664" t="s">
        <v>3191</v>
      </c>
      <c r="D664" t="s">
        <v>2087</v>
      </c>
      <c r="E664">
        <v>2195.9837998839998</v>
      </c>
      <c r="F664">
        <v>46.06</v>
      </c>
      <c r="G664">
        <v>-33.160243578987803</v>
      </c>
      <c r="H664">
        <f>(Table2[[#This Row],[1Y Return vs Nifty]]-AVERAGE(Table2[1Y Return vs Nifty]))/_xlfn.STDEV.P(Table2[1Y Return vs Nifty])</f>
        <v>-1.0205265152171981</v>
      </c>
      <c r="I664">
        <v>-5.8665470983932799</v>
      </c>
      <c r="J664">
        <f>(Table2[[#This Row],[1M Return vs Nifty]]-AVERAGE(Table2[1M Return vs Nifty]))/_xlfn.STDEV.P(Table2[1M Return vs Nifty])</f>
        <v>-0.51991448515893124</v>
      </c>
      <c r="K664">
        <v>-11.780930181547999</v>
      </c>
      <c r="L664">
        <f>(Table2[[#This Row],[6M Return vs Nifty]]-AVERAGE(Table2[6M Return vs Nifty]))/_xlfn.STDEV.P(Table2[6M Return vs Nifty])</f>
        <v>-0.65687382000309158</v>
      </c>
      <c r="M664">
        <v>2.7565579467458399</v>
      </c>
      <c r="N664">
        <f>(Table2[[#This Row],[1W Return vs Nifty]]-AVERAGE(Table2[1W Return vs Nifty]))/_xlfn.STDEV.P(Table2[1W Return vs Nifty])</f>
        <v>-4.2254350893439374E-2</v>
      </c>
      <c r="O664">
        <v>45.33</v>
      </c>
      <c r="P664">
        <v>47.238970176290202</v>
      </c>
      <c r="Q664">
        <v>50.1863199609368</v>
      </c>
      <c r="R664">
        <v>64.057371747315202</v>
      </c>
      <c r="S664" s="1">
        <f>(Table2[[#This Row],[Close Price]]-Table2[[#This Row],[20D EMA]])/Table2[[#This Row],[20D EMA]]</f>
        <v>1.6104125303331215E-2</v>
      </c>
      <c r="T664" s="1">
        <f>(Table2[[#This Row],[Close Price]]-Table2[[#This Row],[50D EMA]])/Table2[[#This Row],[50D EMA]]</f>
        <v>-2.4957575744992404E-2</v>
      </c>
      <c r="U664" s="1">
        <f>(Table2[[#This Row],[Close Price]]-Table2[[#This Row],[200D EMA]])/Table2[[#This Row],[200D EMA]]</f>
        <v>-8.2220014620489695E-2</v>
      </c>
      <c r="V664">
        <v>0.43150362741406201</v>
      </c>
      <c r="W664">
        <v>45.77</v>
      </c>
      <c r="X664">
        <v>46.6</v>
      </c>
      <c r="Y664">
        <v>44.5</v>
      </c>
      <c r="Z664">
        <v>46.74</v>
      </c>
      <c r="AA664">
        <v>44.5</v>
      </c>
      <c r="AB664">
        <v>46.74</v>
      </c>
      <c r="AC664" s="1">
        <f>(Table2[[#This Row],[Close Price]]/Table2[[#This Row],[Day Low]])-1</f>
        <v>6.3360279659165908E-3</v>
      </c>
      <c r="AD664" s="1">
        <f>(Table2[[#This Row],[Day High]]/Table2[[#This Row],[Close Price]])-1</f>
        <v>1.1723838471558778E-2</v>
      </c>
      <c r="AE664" s="1">
        <f>(Table2[[#This Row],[Close Price]]/Table2[[#This Row],[Current Week Low]])-1</f>
        <v>3.505617977528086E-2</v>
      </c>
      <c r="AF664" s="1">
        <f>(Table2[[#This Row],[Current Week High]]/Table2[[#This Row],[Close Price]])-1</f>
        <v>1.4763352149370412E-2</v>
      </c>
      <c r="AG664" s="1">
        <f>(Table2[[#This Row],[Close Price]]/Table2[[#This Row],[Current Month Low]])-1</f>
        <v>3.505617977528086E-2</v>
      </c>
      <c r="AH664" s="1">
        <f>(Table2[[#This Row],[Current Month High]]/Table2[[#This Row],[Close Price]])-1</f>
        <v>1.4763352149370412E-2</v>
      </c>
      <c r="AI664">
        <v>50.673035171515401</v>
      </c>
      <c r="AJ664">
        <v>9.2504743833017304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</v>
      </c>
      <c r="AM664" t="s">
        <v>3218</v>
      </c>
      <c r="AN664">
        <v>5.89</v>
      </c>
      <c r="AO664" t="s">
        <v>3219</v>
      </c>
      <c r="AP664">
        <v>-1.7724381931508999E-2</v>
      </c>
      <c r="AQ664">
        <f>(Table2[[#This Row],[Sharpe Ratio]]-AVERAGE(Table2[Sharpe Ratio]))/_xlfn.STDEV.P(Table2[Sharpe Ratio])</f>
        <v>-0.891661720150427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670</v>
      </c>
      <c r="AT664">
        <f>_xlfn.RANK.AVG(Table2[[#This Row],[6M Return vs Nifty Z-Score]],Table2[6M Return vs Nifty Z-Score])</f>
        <v>566</v>
      </c>
      <c r="AU664">
        <f>_xlfn.RANK.AVG(Table2[[#This Row],[Sharpe Ratio Z-Score]],Table2[Sharpe Ratio Z-Score])</f>
        <v>602</v>
      </c>
      <c r="AV664">
        <f>(Table2[[#This Row],[Rank 1Y]]+Table2[[#This Row],[Rank 6M]]+Table2[[#This Row],[Rank Sharpe]])/3</f>
        <v>612.66666666666663</v>
      </c>
    </row>
    <row r="665" spans="1:48" x14ac:dyDescent="0.3">
      <c r="A665" t="s">
        <v>1976</v>
      </c>
      <c r="B665" t="s">
        <v>1977</v>
      </c>
      <c r="C665" t="s">
        <v>3175</v>
      </c>
      <c r="D665" t="s">
        <v>235</v>
      </c>
      <c r="E665">
        <v>3681.9480169799999</v>
      </c>
      <c r="F665">
        <v>436.2</v>
      </c>
      <c r="G665">
        <v>-26.5859718910426</v>
      </c>
      <c r="H665">
        <f>(Table2[[#This Row],[1Y Return vs Nifty]]-AVERAGE(Table2[1Y Return vs Nifty]))/_xlfn.STDEV.P(Table2[1Y Return vs Nifty])</f>
        <v>-0.89216914859418495</v>
      </c>
      <c r="I665">
        <v>-0.37922923546830201</v>
      </c>
      <c r="J665">
        <f>(Table2[[#This Row],[1M Return vs Nifty]]-AVERAGE(Table2[1M Return vs Nifty]))/_xlfn.STDEV.P(Table2[1M Return vs Nifty])</f>
        <v>7.1337363457551886E-2</v>
      </c>
      <c r="K665">
        <v>-21.548145397783301</v>
      </c>
      <c r="L665">
        <f>(Table2[[#This Row],[6M Return vs Nifty]]-AVERAGE(Table2[6M Return vs Nifty]))/_xlfn.STDEV.P(Table2[6M Return vs Nifty])</f>
        <v>-0.94600252410544616</v>
      </c>
      <c r="M665">
        <v>7.6049861661390397</v>
      </c>
      <c r="N665">
        <f>(Table2[[#This Row],[1W Return vs Nifty]]-AVERAGE(Table2[1W Return vs Nifty]))/_xlfn.STDEV.P(Table2[1W Return vs Nifty])</f>
        <v>0.93565092934684346</v>
      </c>
      <c r="O665">
        <v>419.17</v>
      </c>
      <c r="P665">
        <v>431.55916666545198</v>
      </c>
      <c r="Q665">
        <v>473.02771357980203</v>
      </c>
      <c r="R665">
        <v>75.740185247259703</v>
      </c>
      <c r="S665" s="1">
        <f>(Table2[[#This Row],[Close Price]]-Table2[[#This Row],[20D EMA]])/Table2[[#This Row],[20D EMA]]</f>
        <v>4.0627907531550378E-2</v>
      </c>
      <c r="T665" s="1">
        <f>(Table2[[#This Row],[Close Price]]-Table2[[#This Row],[50D EMA]])/Table2[[#This Row],[50D EMA]]</f>
        <v>1.0753643284666031E-2</v>
      </c>
      <c r="U665" s="1">
        <f>(Table2[[#This Row],[Close Price]]-Table2[[#This Row],[200D EMA]])/Table2[[#This Row],[200D EMA]]</f>
        <v>-7.7855297950928673E-2</v>
      </c>
      <c r="V665">
        <v>0.77559135130060397</v>
      </c>
      <c r="W665">
        <v>431.3</v>
      </c>
      <c r="X665">
        <v>441.85</v>
      </c>
      <c r="Y665">
        <v>428.45</v>
      </c>
      <c r="Z665">
        <v>441.85</v>
      </c>
      <c r="AA665">
        <v>428.45</v>
      </c>
      <c r="AB665">
        <v>441.85</v>
      </c>
      <c r="AC665" s="1">
        <f>(Table2[[#This Row],[Close Price]]/Table2[[#This Row],[Day Low]])-1</f>
        <v>1.1361001623000133E-2</v>
      </c>
      <c r="AD665" s="1">
        <f>(Table2[[#This Row],[Day High]]/Table2[[#This Row],[Close Price]])-1</f>
        <v>1.2952773956900643E-2</v>
      </c>
      <c r="AE665" s="1">
        <f>(Table2[[#This Row],[Close Price]]/Table2[[#This Row],[Current Week Low]])-1</f>
        <v>1.8088458396545715E-2</v>
      </c>
      <c r="AF665" s="1">
        <f>(Table2[[#This Row],[Current Week High]]/Table2[[#This Row],[Close Price]])-1</f>
        <v>1.2952773956900643E-2</v>
      </c>
      <c r="AG665" s="1">
        <f>(Table2[[#This Row],[Close Price]]/Table2[[#This Row],[Current Month Low]])-1</f>
        <v>1.8088458396545715E-2</v>
      </c>
      <c r="AH665" s="1">
        <f>(Table2[[#This Row],[Current Month High]]/Table2[[#This Row],[Close Price]])-1</f>
        <v>1.2952773956900643E-2</v>
      </c>
      <c r="AI665">
        <v>60.247592847317698</v>
      </c>
      <c r="AJ665">
        <v>14.0839544919576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-0.04</v>
      </c>
      <c r="AM665" t="s">
        <v>3218</v>
      </c>
      <c r="AN665">
        <v>10.3</v>
      </c>
      <c r="AO665" t="s">
        <v>3219</v>
      </c>
      <c r="AQ665">
        <f>(Table2[[#This Row],[Sharpe Ratio]]-AVERAGE(Table2[Sharpe Ratio]))/_xlfn.STDEV.P(Table2[Sharpe Ratio])</f>
        <v>-0.68593129895665506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625</v>
      </c>
      <c r="AT665">
        <f>_xlfn.RANK.AVG(Table2[[#This Row],[6M Return vs Nifty Z-Score]],Table2[6M Return vs Nifty Z-Score])</f>
        <v>674</v>
      </c>
      <c r="AU665">
        <f>_xlfn.RANK.AVG(Table2[[#This Row],[Sharpe Ratio Z-Score]],Table2[Sharpe Ratio Z-Score])</f>
        <v>539.5</v>
      </c>
      <c r="AV665">
        <f>(Table2[[#This Row],[Rank 1Y]]+Table2[[#This Row],[Rank 6M]]+Table2[[#This Row],[Rank Sharpe]])/3</f>
        <v>612.83333333333337</v>
      </c>
    </row>
    <row r="666" spans="1:48" x14ac:dyDescent="0.3">
      <c r="A666" t="s">
        <v>745</v>
      </c>
      <c r="B666" t="s">
        <v>746</v>
      </c>
      <c r="C666" t="s">
        <v>3178</v>
      </c>
      <c r="D666" t="s">
        <v>226</v>
      </c>
      <c r="E666">
        <v>23820.061014719999</v>
      </c>
      <c r="F666">
        <v>12381.05</v>
      </c>
      <c r="G666">
        <v>-41.8890370208617</v>
      </c>
      <c r="H666">
        <f>(Table2[[#This Row],[1Y Return vs Nifty]]-AVERAGE(Table2[1Y Return vs Nifty]))/_xlfn.STDEV.P(Table2[1Y Return vs Nifty])</f>
        <v>-1.190949186073587</v>
      </c>
      <c r="I666">
        <v>-16.214243861903402</v>
      </c>
      <c r="J666">
        <f>(Table2[[#This Row],[1M Return vs Nifty]]-AVERAGE(Table2[1M Return vs Nifty]))/_xlfn.STDEV.P(Table2[1M Return vs Nifty])</f>
        <v>-1.6348662691051505</v>
      </c>
      <c r="K666">
        <v>-36.299921315458903</v>
      </c>
      <c r="L666">
        <f>(Table2[[#This Row],[6M Return vs Nifty]]-AVERAGE(Table2[6M Return vs Nifty]))/_xlfn.STDEV.P(Table2[6M Return vs Nifty])</f>
        <v>-1.3826839895856184</v>
      </c>
      <c r="M666">
        <v>-3.1431548853369802</v>
      </c>
      <c r="N666">
        <f>(Table2[[#This Row],[1W Return vs Nifty]]-AVERAGE(Table2[1W Return vs Nifty]))/_xlfn.STDEV.P(Table2[1W Return vs Nifty])</f>
        <v>-1.2321988172915006</v>
      </c>
      <c r="O666">
        <v>13670.18</v>
      </c>
      <c r="P666">
        <v>14570.1321943518</v>
      </c>
      <c r="Q666">
        <v>14981.507082466</v>
      </c>
      <c r="R666">
        <v>28.204947304247</v>
      </c>
      <c r="S666" s="1">
        <f>(Table2[[#This Row],[Close Price]]-Table2[[#This Row],[20D EMA]])/Table2[[#This Row],[20D EMA]]</f>
        <v>-9.4302342763592062E-2</v>
      </c>
      <c r="T666" s="1">
        <f>(Table2[[#This Row],[Close Price]]-Table2[[#This Row],[50D EMA]])/Table2[[#This Row],[50D EMA]]</f>
        <v>-0.15024449779531934</v>
      </c>
      <c r="U666" s="1">
        <f>(Table2[[#This Row],[Close Price]]-Table2[[#This Row],[200D EMA]])/Table2[[#This Row],[200D EMA]]</f>
        <v>-0.17357780283063201</v>
      </c>
      <c r="V666">
        <v>5.2983762123732498</v>
      </c>
      <c r="W666">
        <v>12370.05</v>
      </c>
      <c r="X666">
        <v>12588</v>
      </c>
      <c r="Y666">
        <v>12249</v>
      </c>
      <c r="Z666">
        <v>12588</v>
      </c>
      <c r="AA666">
        <v>12249</v>
      </c>
      <c r="AB666">
        <v>12588</v>
      </c>
      <c r="AC666" s="1">
        <f>(Table2[[#This Row],[Close Price]]/Table2[[#This Row],[Day Low]])-1</f>
        <v>8.892445867236809E-4</v>
      </c>
      <c r="AD666" s="1">
        <f>(Table2[[#This Row],[Day High]]/Table2[[#This Row],[Close Price]])-1</f>
        <v>1.6715060515869018E-2</v>
      </c>
      <c r="AE666" s="1">
        <f>(Table2[[#This Row],[Close Price]]/Table2[[#This Row],[Current Week Low]])-1</f>
        <v>1.0780471875255104E-2</v>
      </c>
      <c r="AF666" s="1">
        <f>(Table2[[#This Row],[Current Week High]]/Table2[[#This Row],[Close Price]])-1</f>
        <v>1.6715060515869018E-2</v>
      </c>
      <c r="AG666" s="1">
        <f>(Table2[[#This Row],[Close Price]]/Table2[[#This Row],[Current Month Low]])-1</f>
        <v>1.0780471875255104E-2</v>
      </c>
      <c r="AH666" s="1">
        <f>(Table2[[#This Row],[Current Month High]]/Table2[[#This Row],[Close Price]])-1</f>
        <v>1.6715060515869018E-2</v>
      </c>
      <c r="AI666">
        <v>47.402683940376598</v>
      </c>
      <c r="AJ666">
        <v>1.4416104743099001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-0.2</v>
      </c>
      <c r="AM666" t="s">
        <v>3218</v>
      </c>
      <c r="AN666">
        <v>-14.39</v>
      </c>
      <c r="AO666" t="s">
        <v>3218</v>
      </c>
      <c r="AP666">
        <v>3.5204839453746001E-2</v>
      </c>
      <c r="AQ666">
        <f>(Table2[[#This Row],[Sharpe Ratio]]-AVERAGE(Table2[Sharpe Ratio]))/_xlfn.STDEV.P(Table2[Sharpe Ratio])</f>
        <v>-0.27730173563164123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702</v>
      </c>
      <c r="AT666">
        <f>_xlfn.RANK.AVG(Table2[[#This Row],[6M Return vs Nifty Z-Score]],Table2[6M Return vs Nifty Z-Score])</f>
        <v>721</v>
      </c>
      <c r="AU666">
        <f>_xlfn.RANK.AVG(Table2[[#This Row],[Sharpe Ratio Z-Score]],Table2[Sharpe Ratio Z-Score])</f>
        <v>418</v>
      </c>
      <c r="AV666">
        <f>(Table2[[#This Row],[Rank 1Y]]+Table2[[#This Row],[Rank 6M]]+Table2[[#This Row],[Rank Sharpe]])/3</f>
        <v>613.66666666666663</v>
      </c>
    </row>
    <row r="667" spans="1:48" x14ac:dyDescent="0.3">
      <c r="A667" t="s">
        <v>848</v>
      </c>
      <c r="B667" t="s">
        <v>849</v>
      </c>
      <c r="C667" t="s">
        <v>3173</v>
      </c>
      <c r="D667" t="s">
        <v>54</v>
      </c>
      <c r="E667">
        <v>18522.594840624999</v>
      </c>
      <c r="F667">
        <v>631.25</v>
      </c>
      <c r="G667">
        <v>-33.118888038765697</v>
      </c>
      <c r="H667">
        <f>(Table2[[#This Row],[1Y Return vs Nifty]]-AVERAGE(Table2[1Y Return vs Nifty]))/_xlfn.STDEV.P(Table2[1Y Return vs Nifty])</f>
        <v>-1.0197190815591224</v>
      </c>
      <c r="I667">
        <v>-12.897156978034101</v>
      </c>
      <c r="J667">
        <f>(Table2[[#This Row],[1M Return vs Nifty]]-AVERAGE(Table2[1M Return vs Nifty]))/_xlfn.STDEV.P(Table2[1M Return vs Nifty])</f>
        <v>-1.2774541779703767</v>
      </c>
      <c r="K667">
        <v>-26.5677010686681</v>
      </c>
      <c r="L667">
        <f>(Table2[[#This Row],[6M Return vs Nifty]]-AVERAGE(Table2[6M Return vs Nifty]))/_xlfn.STDEV.P(Table2[6M Return vs Nifty])</f>
        <v>-1.0945912051329887</v>
      </c>
      <c r="M667">
        <v>-2.3105977938833999</v>
      </c>
      <c r="N667">
        <f>(Table2[[#This Row],[1W Return vs Nifty]]-AVERAGE(Table2[1W Return vs Nifty]))/_xlfn.STDEV.P(Table2[1W Return vs Nifty])</f>
        <v>-1.0642759484785962</v>
      </c>
      <c r="O667">
        <v>664.35</v>
      </c>
      <c r="P667">
        <v>712.86740712670201</v>
      </c>
      <c r="Q667">
        <v>737.16478818221697</v>
      </c>
      <c r="R667">
        <v>33.280980136610502</v>
      </c>
      <c r="S667" s="1">
        <f>(Table2[[#This Row],[Close Price]]-Table2[[#This Row],[20D EMA]])/Table2[[#This Row],[20D EMA]]</f>
        <v>-4.9823135395499395E-2</v>
      </c>
      <c r="T667" s="1">
        <f>(Table2[[#This Row],[Close Price]]-Table2[[#This Row],[50D EMA]])/Table2[[#This Row],[50D EMA]]</f>
        <v>-0.11449170815042702</v>
      </c>
      <c r="U667" s="1">
        <f>(Table2[[#This Row],[Close Price]]-Table2[[#This Row],[200D EMA]])/Table2[[#This Row],[200D EMA]]</f>
        <v>-0.14367857754491156</v>
      </c>
      <c r="V667">
        <v>0.47074683258815297</v>
      </c>
      <c r="W667">
        <v>629</v>
      </c>
      <c r="X667">
        <v>639.6</v>
      </c>
      <c r="Y667">
        <v>629</v>
      </c>
      <c r="Z667">
        <v>661.65</v>
      </c>
      <c r="AA667">
        <v>629</v>
      </c>
      <c r="AB667">
        <v>661.65</v>
      </c>
      <c r="AC667" s="1">
        <f>(Table2[[#This Row],[Close Price]]/Table2[[#This Row],[Day Low]])-1</f>
        <v>3.5771065182830242E-3</v>
      </c>
      <c r="AD667" s="1">
        <f>(Table2[[#This Row],[Day High]]/Table2[[#This Row],[Close Price]])-1</f>
        <v>1.3227722772277239E-2</v>
      </c>
      <c r="AE667" s="1">
        <f>(Table2[[#This Row],[Close Price]]/Table2[[#This Row],[Current Week Low]])-1</f>
        <v>3.5771065182830242E-3</v>
      </c>
      <c r="AF667" s="1">
        <f>(Table2[[#This Row],[Current Week High]]/Table2[[#This Row],[Close Price]])-1</f>
        <v>4.8158415841584201E-2</v>
      </c>
      <c r="AG667" s="1">
        <f>(Table2[[#This Row],[Close Price]]/Table2[[#This Row],[Current Month Low]])-1</f>
        <v>3.5771065182830242E-3</v>
      </c>
      <c r="AH667" s="1">
        <f>(Table2[[#This Row],[Current Month High]]/Table2[[#This Row],[Close Price]])-1</f>
        <v>4.8158415841584201E-2</v>
      </c>
      <c r="AI667">
        <v>49.504950495049499</v>
      </c>
      <c r="AJ667">
        <v>5.1995667027747698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-0.18</v>
      </c>
      <c r="AM667" t="s">
        <v>3218</v>
      </c>
      <c r="AN667">
        <v>-2.54</v>
      </c>
      <c r="AO667" t="s">
        <v>3218</v>
      </c>
      <c r="AP667">
        <v>1.2793153653998E-2</v>
      </c>
      <c r="AQ667">
        <f>(Table2[[#This Row],[Sharpe Ratio]]-AVERAGE(Table2[Sharpe Ratio]))/_xlfn.STDEV.P(Table2[Sharpe Ratio])</f>
        <v>-0.53743862373649431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669</v>
      </c>
      <c r="AT667">
        <f>_xlfn.RANK.AVG(Table2[[#This Row],[6M Return vs Nifty Z-Score]],Table2[6M Return vs Nifty Z-Score])</f>
        <v>693</v>
      </c>
      <c r="AU667">
        <f>_xlfn.RANK.AVG(Table2[[#This Row],[Sharpe Ratio Z-Score]],Table2[Sharpe Ratio Z-Score])</f>
        <v>480</v>
      </c>
      <c r="AV667">
        <f>(Table2[[#This Row],[Rank 1Y]]+Table2[[#This Row],[Rank 6M]]+Table2[[#This Row],[Rank Sharpe]])/3</f>
        <v>614</v>
      </c>
    </row>
    <row r="668" spans="1:48" x14ac:dyDescent="0.3">
      <c r="A668" t="s">
        <v>2137</v>
      </c>
      <c r="B668" t="s">
        <v>2138</v>
      </c>
      <c r="C668" t="s">
        <v>3186</v>
      </c>
      <c r="D668" t="s">
        <v>131</v>
      </c>
      <c r="E668">
        <v>2985.8332075650001</v>
      </c>
      <c r="F668">
        <v>392.85</v>
      </c>
      <c r="G668">
        <v>-45.492100522218401</v>
      </c>
      <c r="H668">
        <f>(Table2[[#This Row],[1Y Return vs Nifty]]-AVERAGE(Table2[1Y Return vs Nifty]))/_xlfn.STDEV.P(Table2[1Y Return vs Nifty])</f>
        <v>-1.2612961027758063</v>
      </c>
      <c r="I668">
        <v>2.7571575006516298</v>
      </c>
      <c r="J668">
        <f>(Table2[[#This Row],[1M Return vs Nifty]]-AVERAGE(Table2[1M Return vs Nifty]))/_xlfn.STDEV.P(Table2[1M Return vs Nifty])</f>
        <v>0.40927923269686278</v>
      </c>
      <c r="K668">
        <v>-19.886407991724699</v>
      </c>
      <c r="L668">
        <f>(Table2[[#This Row],[6M Return vs Nifty]]-AVERAGE(Table2[6M Return vs Nifty]))/_xlfn.STDEV.P(Table2[6M Return vs Nifty])</f>
        <v>-0.89681184158894889</v>
      </c>
      <c r="M668">
        <v>4.8728249029989597</v>
      </c>
      <c r="N668">
        <f>(Table2[[#This Row],[1W Return vs Nifty]]-AVERAGE(Table2[1W Return vs Nifty]))/_xlfn.STDEV.P(Table2[1W Return vs Nifty])</f>
        <v>0.38458678963126558</v>
      </c>
      <c r="O668">
        <v>370.65</v>
      </c>
      <c r="P668">
        <v>378.30975463224701</v>
      </c>
      <c r="Q668">
        <v>415.91279579467499</v>
      </c>
      <c r="R668">
        <v>79.370922177848996</v>
      </c>
      <c r="S668" s="1">
        <f>(Table2[[#This Row],[Close Price]]-Table2[[#This Row],[20D EMA]])/Table2[[#This Row],[20D EMA]]</f>
        <v>5.989477944152178E-2</v>
      </c>
      <c r="T668" s="1">
        <f>(Table2[[#This Row],[Close Price]]-Table2[[#This Row],[50D EMA]])/Table2[[#This Row],[50D EMA]]</f>
        <v>3.8434761963480203E-2</v>
      </c>
      <c r="U668" s="1">
        <f>(Table2[[#This Row],[Close Price]]-Table2[[#This Row],[200D EMA]])/Table2[[#This Row],[200D EMA]]</f>
        <v>-5.5451036918951764E-2</v>
      </c>
      <c r="V668">
        <v>0.60643286534882801</v>
      </c>
      <c r="W668">
        <v>386.6</v>
      </c>
      <c r="X668">
        <v>395.4</v>
      </c>
      <c r="Y668">
        <v>365</v>
      </c>
      <c r="Z668">
        <v>395.4</v>
      </c>
      <c r="AA668">
        <v>365</v>
      </c>
      <c r="AB668">
        <v>395.4</v>
      </c>
      <c r="AC668" s="1">
        <f>(Table2[[#This Row],[Close Price]]/Table2[[#This Row],[Day Low]])-1</f>
        <v>1.6166580444904266E-2</v>
      </c>
      <c r="AD668" s="1">
        <f>(Table2[[#This Row],[Day High]]/Table2[[#This Row],[Close Price]])-1</f>
        <v>6.4910271095837135E-3</v>
      </c>
      <c r="AE668" s="1">
        <f>(Table2[[#This Row],[Close Price]]/Table2[[#This Row],[Current Week Low]])-1</f>
        <v>7.6301369863013724E-2</v>
      </c>
      <c r="AF668" s="1">
        <f>(Table2[[#This Row],[Current Week High]]/Table2[[#This Row],[Close Price]])-1</f>
        <v>6.4910271095837135E-3</v>
      </c>
      <c r="AG668" s="1">
        <f>(Table2[[#This Row],[Close Price]]/Table2[[#This Row],[Current Month Low]])-1</f>
        <v>7.6301369863013724E-2</v>
      </c>
      <c r="AH668" s="1">
        <f>(Table2[[#This Row],[Current Month High]]/Table2[[#This Row],[Close Price]])-1</f>
        <v>6.4910271095837135E-3</v>
      </c>
      <c r="AI668">
        <v>48.911798396334397</v>
      </c>
      <c r="AJ668">
        <v>13.869565217391299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-0.04</v>
      </c>
      <c r="AM668" t="s">
        <v>3218</v>
      </c>
      <c r="AN668">
        <v>10.52</v>
      </c>
      <c r="AO668" t="s">
        <v>3219</v>
      </c>
      <c r="AP668">
        <v>1.2039772866245999E-2</v>
      </c>
      <c r="AQ668">
        <f>(Table2[[#This Row],[Sharpe Ratio]]-AVERAGE(Table2[Sharpe Ratio]))/_xlfn.STDEV.P(Table2[Sharpe Ratio])</f>
        <v>-0.54618326416358753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709</v>
      </c>
      <c r="AT668">
        <f>_xlfn.RANK.AVG(Table2[[#This Row],[6M Return vs Nifty Z-Score]],Table2[6M Return vs Nifty Z-Score])</f>
        <v>652</v>
      </c>
      <c r="AU668">
        <f>_xlfn.RANK.AVG(Table2[[#This Row],[Sharpe Ratio Z-Score]],Table2[Sharpe Ratio Z-Score])</f>
        <v>484</v>
      </c>
      <c r="AV668">
        <f>(Table2[[#This Row],[Rank 1Y]]+Table2[[#This Row],[Rank 6M]]+Table2[[#This Row],[Rank Sharpe]])/3</f>
        <v>615</v>
      </c>
    </row>
    <row r="669" spans="1:48" x14ac:dyDescent="0.3">
      <c r="A669" t="s">
        <v>565</v>
      </c>
      <c r="B669" t="s">
        <v>566</v>
      </c>
      <c r="C669" t="s">
        <v>3181</v>
      </c>
      <c r="D669" t="s">
        <v>120</v>
      </c>
      <c r="E669">
        <v>36122.528500264998</v>
      </c>
      <c r="F669">
        <v>40855.550000000003</v>
      </c>
      <c r="G669">
        <v>-5.8608751528109</v>
      </c>
      <c r="H669">
        <f>(Table2[[#This Row],[1Y Return vs Nifty]]-AVERAGE(Table2[1Y Return vs Nifty]))/_xlfn.STDEV.P(Table2[1Y Return vs Nifty])</f>
        <v>-0.48752830522829765</v>
      </c>
      <c r="I669">
        <v>-11.770571861838199</v>
      </c>
      <c r="J669">
        <f>(Table2[[#This Row],[1M Return vs Nifty]]-AVERAGE(Table2[1M Return vs Nifty]))/_xlfn.STDEV.P(Table2[1M Return vs Nifty])</f>
        <v>-1.1560659972208869</v>
      </c>
      <c r="K669">
        <v>-29.757045797313101</v>
      </c>
      <c r="L669">
        <f>(Table2[[#This Row],[6M Return vs Nifty]]-AVERAGE(Table2[6M Return vs Nifty]))/_xlfn.STDEV.P(Table2[6M Return vs Nifty])</f>
        <v>-1.189002056938119</v>
      </c>
      <c r="M669">
        <v>-1.6737367090997799</v>
      </c>
      <c r="N669">
        <f>(Table2[[#This Row],[1W Return vs Nifty]]-AVERAGE(Table2[1W Return vs Nifty]))/_xlfn.STDEV.P(Table2[1W Return vs Nifty])</f>
        <v>-0.93582404831467025</v>
      </c>
      <c r="O669">
        <v>42506.96</v>
      </c>
      <c r="P669">
        <v>45382.8280948049</v>
      </c>
      <c r="Q669">
        <v>46838.706532331402</v>
      </c>
      <c r="R669">
        <v>29.1803053479209</v>
      </c>
      <c r="S669" s="1">
        <f>(Table2[[#This Row],[Close Price]]-Table2[[#This Row],[20D EMA]])/Table2[[#This Row],[20D EMA]]</f>
        <v>-3.8850343567265133E-2</v>
      </c>
      <c r="T669" s="1">
        <f>(Table2[[#This Row],[Close Price]]-Table2[[#This Row],[50D EMA]])/Table2[[#This Row],[50D EMA]]</f>
        <v>-9.9757513686617227E-2</v>
      </c>
      <c r="U669" s="1">
        <f>(Table2[[#This Row],[Close Price]]-Table2[[#This Row],[200D EMA]])/Table2[[#This Row],[200D EMA]]</f>
        <v>-0.12773957641638545</v>
      </c>
      <c r="V669">
        <v>0.86918990087562498</v>
      </c>
      <c r="W669">
        <v>40640</v>
      </c>
      <c r="X669">
        <v>41849.75</v>
      </c>
      <c r="Y669">
        <v>40253.050000000003</v>
      </c>
      <c r="Z669">
        <v>42125.3</v>
      </c>
      <c r="AA669">
        <v>40253.050000000003</v>
      </c>
      <c r="AB669">
        <v>42125.3</v>
      </c>
      <c r="AC669" s="1">
        <f>(Table2[[#This Row],[Close Price]]/Table2[[#This Row],[Day Low]])-1</f>
        <v>5.3038877952755747E-3</v>
      </c>
      <c r="AD669" s="1">
        <f>(Table2[[#This Row],[Day High]]/Table2[[#This Row],[Close Price]])-1</f>
        <v>2.433451513931395E-2</v>
      </c>
      <c r="AE669" s="1">
        <f>(Table2[[#This Row],[Close Price]]/Table2[[#This Row],[Current Week Low]])-1</f>
        <v>1.4967809892666439E-2</v>
      </c>
      <c r="AF669" s="1">
        <f>(Table2[[#This Row],[Current Week High]]/Table2[[#This Row],[Close Price]])-1</f>
        <v>3.1079008849470791E-2</v>
      </c>
      <c r="AG669" s="1">
        <f>(Table2[[#This Row],[Close Price]]/Table2[[#This Row],[Current Month Low]])-1</f>
        <v>1.4967809892666439E-2</v>
      </c>
      <c r="AH669" s="1">
        <f>(Table2[[#This Row],[Current Month High]]/Table2[[#This Row],[Close Price]])-1</f>
        <v>3.1079008849470791E-2</v>
      </c>
      <c r="AI669">
        <v>46.844186407966497</v>
      </c>
      <c r="AJ669">
        <v>16.8045640508095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-0.12</v>
      </c>
      <c r="AM669" t="s">
        <v>3218</v>
      </c>
      <c r="AN669">
        <v>-2.97</v>
      </c>
      <c r="AO669" t="s">
        <v>3218</v>
      </c>
      <c r="AP669">
        <v>-4.2071285587388998E-2</v>
      </c>
      <c r="AQ669">
        <f>(Table2[[#This Row],[Sharpe Ratio]]-AVERAGE(Table2[Sharpe Ratio]))/_xlfn.STDEV.P(Table2[Sharpe Ratio])</f>
        <v>-1.1742610662514021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486</v>
      </c>
      <c r="AT669">
        <f>_xlfn.RANK.AVG(Table2[[#This Row],[6M Return vs Nifty Z-Score]],Table2[6M Return vs Nifty Z-Score])</f>
        <v>711</v>
      </c>
      <c r="AU669">
        <f>_xlfn.RANK.AVG(Table2[[#This Row],[Sharpe Ratio Z-Score]],Table2[Sharpe Ratio Z-Score])</f>
        <v>651</v>
      </c>
      <c r="AV669">
        <f>(Table2[[#This Row],[Rank 1Y]]+Table2[[#This Row],[Rank 6M]]+Table2[[#This Row],[Rank Sharpe]])/3</f>
        <v>616</v>
      </c>
    </row>
    <row r="670" spans="1:48" x14ac:dyDescent="0.3">
      <c r="A670" t="s">
        <v>846</v>
      </c>
      <c r="B670" t="s">
        <v>847</v>
      </c>
      <c r="C670" t="s">
        <v>3182</v>
      </c>
      <c r="D670" t="s">
        <v>592</v>
      </c>
      <c r="E670">
        <v>18557.448862900001</v>
      </c>
      <c r="F670">
        <v>1443.85</v>
      </c>
      <c r="G670">
        <v>-30.797136100896399</v>
      </c>
      <c r="H670">
        <f>(Table2[[#This Row],[1Y Return vs Nifty]]-AVERAGE(Table2[1Y Return vs Nifty]))/_xlfn.STDEV.P(Table2[1Y Return vs Nifty])</f>
        <v>-0.97438874249765195</v>
      </c>
      <c r="I670">
        <v>3.2378329950386902</v>
      </c>
      <c r="J670">
        <f>(Table2[[#This Row],[1M Return vs Nifty]]-AVERAGE(Table2[1M Return vs Nifty]))/_xlfn.STDEV.P(Table2[1M Return vs Nifty])</f>
        <v>0.46107143459593419</v>
      </c>
      <c r="K670">
        <v>-3.8270250081795298</v>
      </c>
      <c r="L670">
        <f>(Table2[[#This Row],[6M Return vs Nifty]]-AVERAGE(Table2[6M Return vs Nifty]))/_xlfn.STDEV.P(Table2[6M Return vs Nifty])</f>
        <v>-0.42142264539331947</v>
      </c>
      <c r="M670">
        <v>3.5995019533367598</v>
      </c>
      <c r="N670">
        <f>(Table2[[#This Row],[1W Return vs Nifty]]-AVERAGE(Table2[1W Return vs Nifty]))/_xlfn.STDEV.P(Table2[1W Return vs Nifty])</f>
        <v>0.12776351008983147</v>
      </c>
      <c r="O670">
        <v>1370.51</v>
      </c>
      <c r="P670">
        <v>1381.1073334733601</v>
      </c>
      <c r="Q670">
        <v>1437.1813877683701</v>
      </c>
      <c r="R670">
        <v>78.867358894432698</v>
      </c>
      <c r="S670" s="1">
        <f>(Table2[[#This Row],[Close Price]]-Table2[[#This Row],[20D EMA]])/Table2[[#This Row],[20D EMA]]</f>
        <v>5.3512925845123287E-2</v>
      </c>
      <c r="T670" s="1">
        <f>(Table2[[#This Row],[Close Price]]-Table2[[#This Row],[50D EMA]])/Table2[[#This Row],[50D EMA]]</f>
        <v>4.5429247246734757E-2</v>
      </c>
      <c r="U670" s="1">
        <f>(Table2[[#This Row],[Close Price]]-Table2[[#This Row],[200D EMA]])/Table2[[#This Row],[200D EMA]]</f>
        <v>4.6400630347605085E-3</v>
      </c>
      <c r="V670">
        <v>0.98230263390253203</v>
      </c>
      <c r="W670">
        <v>1425</v>
      </c>
      <c r="X670">
        <v>1447.25</v>
      </c>
      <c r="Y670">
        <v>1399.45</v>
      </c>
      <c r="Z670">
        <v>1447.25</v>
      </c>
      <c r="AA670">
        <v>1399.45</v>
      </c>
      <c r="AB670">
        <v>1447.25</v>
      </c>
      <c r="AC670" s="1">
        <f>(Table2[[#This Row],[Close Price]]/Table2[[#This Row],[Day Low]])-1</f>
        <v>1.3228070175438589E-2</v>
      </c>
      <c r="AD670" s="1">
        <f>(Table2[[#This Row],[Day High]]/Table2[[#This Row],[Close Price]])-1</f>
        <v>2.3548152508918729E-3</v>
      </c>
      <c r="AE670" s="1">
        <f>(Table2[[#This Row],[Close Price]]/Table2[[#This Row],[Current Week Low]])-1</f>
        <v>3.1726749794562137E-2</v>
      </c>
      <c r="AF670" s="1">
        <f>(Table2[[#This Row],[Current Week High]]/Table2[[#This Row],[Close Price]])-1</f>
        <v>2.3548152508918729E-3</v>
      </c>
      <c r="AG670" s="1">
        <f>(Table2[[#This Row],[Close Price]]/Table2[[#This Row],[Current Month Low]])-1</f>
        <v>3.1726749794562137E-2</v>
      </c>
      <c r="AH670" s="1">
        <f>(Table2[[#This Row],[Current Month High]]/Table2[[#This Row],[Close Price]])-1</f>
        <v>2.3548152508918729E-3</v>
      </c>
      <c r="AI670">
        <v>19.420299892648099</v>
      </c>
      <c r="AJ670">
        <v>13.778565799842299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0.09</v>
      </c>
      <c r="AM670" t="s">
        <v>3219</v>
      </c>
      <c r="AN670">
        <v>10.44</v>
      </c>
      <c r="AO670" t="s">
        <v>3219</v>
      </c>
      <c r="AP670">
        <v>-0.13948993158721901</v>
      </c>
      <c r="AQ670">
        <f>(Table2[[#This Row],[Sharpe Ratio]]-AVERAGE(Table2[Sharpe Ratio]))/_xlfn.STDEV.P(Table2[Sharpe Ratio])</f>
        <v>-2.3050186380030557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655</v>
      </c>
      <c r="AT670">
        <f>_xlfn.RANK.AVG(Table2[[#This Row],[6M Return vs Nifty Z-Score]],Table2[6M Return vs Nifty Z-Score])</f>
        <v>462</v>
      </c>
      <c r="AU670">
        <f>_xlfn.RANK.AVG(Table2[[#This Row],[Sharpe Ratio Z-Score]],Table2[Sharpe Ratio Z-Score])</f>
        <v>732</v>
      </c>
      <c r="AV670">
        <f>(Table2[[#This Row],[Rank 1Y]]+Table2[[#This Row],[Rank 6M]]+Table2[[#This Row],[Rank Sharpe]])/3</f>
        <v>616.33333333333337</v>
      </c>
    </row>
    <row r="671" spans="1:48" x14ac:dyDescent="0.3">
      <c r="A671" t="s">
        <v>636</v>
      </c>
      <c r="B671" t="s">
        <v>637</v>
      </c>
      <c r="C671" t="s">
        <v>3177</v>
      </c>
      <c r="D671" t="s">
        <v>51</v>
      </c>
      <c r="E671">
        <v>29669.3140364549</v>
      </c>
      <c r="F671">
        <v>1800.85</v>
      </c>
      <c r="G671">
        <v>-18.021217819495501</v>
      </c>
      <c r="H671">
        <f>(Table2[[#This Row],[1Y Return vs Nifty]]-AVERAGE(Table2[1Y Return vs Nifty]))/_xlfn.STDEV.P(Table2[1Y Return vs Nifty])</f>
        <v>-0.72494921449664551</v>
      </c>
      <c r="I671">
        <v>7.6454777141394796</v>
      </c>
      <c r="J671">
        <f>(Table2[[#This Row],[1M Return vs Nifty]]-AVERAGE(Table2[1M Return vs Nifty]))/_xlfn.STDEV.P(Table2[1M Return vs Nifty])</f>
        <v>0.93598981062452746</v>
      </c>
      <c r="K671">
        <v>-11.2217861477039</v>
      </c>
      <c r="L671">
        <f>(Table2[[#This Row],[6M Return vs Nifty]]-AVERAGE(Table2[6M Return vs Nifty]))/_xlfn.STDEV.P(Table2[6M Return vs Nifty])</f>
        <v>-0.64032206125376201</v>
      </c>
      <c r="M671">
        <v>2.8938647870054202</v>
      </c>
      <c r="N671">
        <f>(Table2[[#This Row],[1W Return vs Nifty]]-AVERAGE(Table2[1W Return vs Nifty]))/_xlfn.STDEV.P(Table2[1W Return vs Nifty])</f>
        <v>-1.4560203836487082E-2</v>
      </c>
      <c r="O671">
        <v>1756.87</v>
      </c>
      <c r="P671">
        <v>1761.5165869999601</v>
      </c>
      <c r="Q671">
        <v>1797.2970903667399</v>
      </c>
      <c r="R671">
        <v>60.803380815209103</v>
      </c>
      <c r="S671" s="1">
        <f>(Table2[[#This Row],[Close Price]]-Table2[[#This Row],[20D EMA]])/Table2[[#This Row],[20D EMA]]</f>
        <v>2.5033155555049619E-2</v>
      </c>
      <c r="T671" s="1">
        <f>(Table2[[#This Row],[Close Price]]-Table2[[#This Row],[50D EMA]])/Table2[[#This Row],[50D EMA]]</f>
        <v>2.232928902873893E-2</v>
      </c>
      <c r="U671" s="1">
        <f>(Table2[[#This Row],[Close Price]]-Table2[[#This Row],[200D EMA]])/Table2[[#This Row],[200D EMA]]</f>
        <v>1.976807091216645E-3</v>
      </c>
      <c r="V671">
        <v>0.39895114698198098</v>
      </c>
      <c r="W671">
        <v>1790</v>
      </c>
      <c r="X671">
        <v>1827.85</v>
      </c>
      <c r="Y671">
        <v>1732.6</v>
      </c>
      <c r="Z671">
        <v>1845</v>
      </c>
      <c r="AA671">
        <v>1732.6</v>
      </c>
      <c r="AB671">
        <v>1845</v>
      </c>
      <c r="AC671" s="1">
        <f>(Table2[[#This Row],[Close Price]]/Table2[[#This Row],[Day Low]])-1</f>
        <v>6.0614525139663922E-3</v>
      </c>
      <c r="AD671" s="1">
        <f>(Table2[[#This Row],[Day High]]/Table2[[#This Row],[Close Price]])-1</f>
        <v>1.4992920009995192E-2</v>
      </c>
      <c r="AE671" s="1">
        <f>(Table2[[#This Row],[Close Price]]/Table2[[#This Row],[Current Week Low]])-1</f>
        <v>3.9391665704721301E-2</v>
      </c>
      <c r="AF671" s="1">
        <f>(Table2[[#This Row],[Current Week High]]/Table2[[#This Row],[Close Price]])-1</f>
        <v>2.4516200683010858E-2</v>
      </c>
      <c r="AG671" s="1">
        <f>(Table2[[#This Row],[Close Price]]/Table2[[#This Row],[Current Month Low]])-1</f>
        <v>3.9391665704721301E-2</v>
      </c>
      <c r="AH671" s="1">
        <f>(Table2[[#This Row],[Current Month High]]/Table2[[#This Row],[Close Price]])-1</f>
        <v>2.4516200683010858E-2</v>
      </c>
      <c r="AI671">
        <v>23.327872948885201</v>
      </c>
      <c r="AJ671">
        <v>13.568140253515701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</v>
      </c>
      <c r="AM671" t="s">
        <v>3220</v>
      </c>
      <c r="AN671">
        <v>1.51</v>
      </c>
      <c r="AO671" t="s">
        <v>3219</v>
      </c>
      <c r="AP671">
        <v>-0.103278184118061</v>
      </c>
      <c r="AQ671">
        <f>(Table2[[#This Row],[Sharpe Ratio]]-AVERAGE(Table2[Sharpe Ratio]))/_xlfn.STDEV.P(Table2[Sharpe Ratio])</f>
        <v>-1.8847016933682408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574</v>
      </c>
      <c r="AT671">
        <f>_xlfn.RANK.AVG(Table2[[#This Row],[6M Return vs Nifty Z-Score]],Table2[6M Return vs Nifty Z-Score])</f>
        <v>562</v>
      </c>
      <c r="AU671">
        <f>_xlfn.RANK.AVG(Table2[[#This Row],[Sharpe Ratio Z-Score]],Table2[Sharpe Ratio Z-Score])</f>
        <v>714</v>
      </c>
      <c r="AV671">
        <f>(Table2[[#This Row],[Rank 1Y]]+Table2[[#This Row],[Rank 6M]]+Table2[[#This Row],[Rank Sharpe]])/3</f>
        <v>616.66666666666663</v>
      </c>
    </row>
    <row r="672" spans="1:48" x14ac:dyDescent="0.3">
      <c r="A672" t="s">
        <v>768</v>
      </c>
      <c r="B672" t="s">
        <v>769</v>
      </c>
      <c r="C672" t="s">
        <v>3182</v>
      </c>
      <c r="D672" t="s">
        <v>117</v>
      </c>
      <c r="E672">
        <v>22501.980787320001</v>
      </c>
      <c r="F672">
        <v>278.35000000000002</v>
      </c>
      <c r="G672">
        <v>-29.920678577564999</v>
      </c>
      <c r="H672">
        <f>(Table2[[#This Row],[1Y Return vs Nifty]]-AVERAGE(Table2[1Y Return vs Nifty]))/_xlfn.STDEV.P(Table2[1Y Return vs Nifty])</f>
        <v>-0.9572766143423721</v>
      </c>
      <c r="I672">
        <v>-3.2613970352687498</v>
      </c>
      <c r="J672">
        <f>(Table2[[#This Row],[1M Return vs Nifty]]-AVERAGE(Table2[1M Return vs Nifty]))/_xlfn.STDEV.P(Table2[1M Return vs Nifty])</f>
        <v>-0.23921272352912845</v>
      </c>
      <c r="K672">
        <v>-5.6836979384202797</v>
      </c>
      <c r="L672">
        <f>(Table2[[#This Row],[6M Return vs Nifty]]-AVERAGE(Table2[6M Return vs Nifty]))/_xlfn.STDEV.P(Table2[6M Return vs Nifty])</f>
        <v>-0.47638380129885527</v>
      </c>
      <c r="M672">
        <v>1.8431574851539501</v>
      </c>
      <c r="N672">
        <f>(Table2[[#This Row],[1W Return vs Nifty]]-AVERAGE(Table2[1W Return vs Nifty]))/_xlfn.STDEV.P(Table2[1W Return vs Nifty])</f>
        <v>-0.22648294910014041</v>
      </c>
      <c r="O672">
        <v>274.77</v>
      </c>
      <c r="P672">
        <v>280.40339409811003</v>
      </c>
      <c r="Q672">
        <v>289.19736458863798</v>
      </c>
      <c r="R672">
        <v>56.804006245902102</v>
      </c>
      <c r="S672" s="1">
        <f>(Table2[[#This Row],[Close Price]]-Table2[[#This Row],[20D EMA]])/Table2[[#This Row],[20D EMA]]</f>
        <v>1.3029078865960771E-2</v>
      </c>
      <c r="T672" s="1">
        <f>(Table2[[#This Row],[Close Price]]-Table2[[#This Row],[50D EMA]])/Table2[[#This Row],[50D EMA]]</f>
        <v>-7.3230001538124919E-3</v>
      </c>
      <c r="U672" s="1">
        <f>(Table2[[#This Row],[Close Price]]-Table2[[#This Row],[200D EMA]])/Table2[[#This Row],[200D EMA]]</f>
        <v>-3.7508518115535176E-2</v>
      </c>
      <c r="V672">
        <v>0.70344437381860203</v>
      </c>
      <c r="W672">
        <v>277</v>
      </c>
      <c r="X672">
        <v>284</v>
      </c>
      <c r="Y672">
        <v>274.89999999999998</v>
      </c>
      <c r="Z672">
        <v>286.5</v>
      </c>
      <c r="AA672">
        <v>274.89999999999998</v>
      </c>
      <c r="AB672">
        <v>286.5</v>
      </c>
      <c r="AC672" s="1">
        <f>(Table2[[#This Row],[Close Price]]/Table2[[#This Row],[Day Low]])-1</f>
        <v>4.8736462093863508E-3</v>
      </c>
      <c r="AD672" s="1">
        <f>(Table2[[#This Row],[Day High]]/Table2[[#This Row],[Close Price]])-1</f>
        <v>2.0298185737380958E-2</v>
      </c>
      <c r="AE672" s="1">
        <f>(Table2[[#This Row],[Close Price]]/Table2[[#This Row],[Current Week Low]])-1</f>
        <v>1.2550018188432377E-2</v>
      </c>
      <c r="AF672" s="1">
        <f>(Table2[[#This Row],[Current Week High]]/Table2[[#This Row],[Close Price]])-1</f>
        <v>2.9279683851266336E-2</v>
      </c>
      <c r="AG672" s="1">
        <f>(Table2[[#This Row],[Close Price]]/Table2[[#This Row],[Current Month Low]])-1</f>
        <v>1.2550018188432377E-2</v>
      </c>
      <c r="AH672" s="1">
        <f>(Table2[[#This Row],[Current Month High]]/Table2[[#This Row],[Close Price]])-1</f>
        <v>2.9279683851266336E-2</v>
      </c>
      <c r="AI672">
        <v>28.363571043650001</v>
      </c>
      <c r="AJ672">
        <v>10.5221361921779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-0.04</v>
      </c>
      <c r="AM672" t="s">
        <v>3218</v>
      </c>
      <c r="AN672">
        <v>7.37</v>
      </c>
      <c r="AO672" t="s">
        <v>3219</v>
      </c>
      <c r="AP672">
        <v>-0.109342109447764</v>
      </c>
      <c r="AQ672">
        <f>(Table2[[#This Row],[Sharpe Ratio]]-AVERAGE(Table2[Sharpe Ratio]))/_xlfn.STDEV.P(Table2[Sharpe Ratio])</f>
        <v>-1.9550868789836335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653</v>
      </c>
      <c r="AT672">
        <f>_xlfn.RANK.AVG(Table2[[#This Row],[6M Return vs Nifty Z-Score]],Table2[6M Return vs Nifty Z-Score])</f>
        <v>483</v>
      </c>
      <c r="AU672">
        <f>_xlfn.RANK.AVG(Table2[[#This Row],[Sharpe Ratio Z-Score]],Table2[Sharpe Ratio Z-Score])</f>
        <v>719</v>
      </c>
      <c r="AV672">
        <f>(Table2[[#This Row],[Rank 1Y]]+Table2[[#This Row],[Rank 6M]]+Table2[[#This Row],[Rank Sharpe]])/3</f>
        <v>618.33333333333337</v>
      </c>
    </row>
    <row r="673" spans="1:48" x14ac:dyDescent="0.3">
      <c r="A673" t="s">
        <v>41</v>
      </c>
      <c r="B673" t="s">
        <v>42</v>
      </c>
      <c r="C673" t="s">
        <v>3175</v>
      </c>
      <c r="D673" t="s">
        <v>43</v>
      </c>
      <c r="E673">
        <v>579056.76651989995</v>
      </c>
      <c r="F673">
        <v>2464.5</v>
      </c>
      <c r="G673">
        <v>-22.865833942282102</v>
      </c>
      <c r="H673">
        <f>(Table2[[#This Row],[1Y Return vs Nifty]]-AVERAGE(Table2[1Y Return vs Nifty]))/_xlfn.STDEV.P(Table2[1Y Return vs Nifty])</f>
        <v>-0.81953644747646137</v>
      </c>
      <c r="I673">
        <v>-4.4133409195116897</v>
      </c>
      <c r="J673">
        <f>(Table2[[#This Row],[1M Return vs Nifty]]-AVERAGE(Table2[1M Return vs Nifty]))/_xlfn.STDEV.P(Table2[1M Return vs Nifty])</f>
        <v>-0.36333328079862121</v>
      </c>
      <c r="K673">
        <v>-13.076531058467999</v>
      </c>
      <c r="L673">
        <f>(Table2[[#This Row],[6M Return vs Nifty]]-AVERAGE(Table2[6M Return vs Nifty]))/_xlfn.STDEV.P(Table2[6M Return vs Nifty])</f>
        <v>-0.69522614400585248</v>
      </c>
      <c r="M673">
        <v>-0.64598123994798096</v>
      </c>
      <c r="N673">
        <f>(Table2[[#This Row],[1W Return vs Nifty]]-AVERAGE(Table2[1W Return vs Nifty]))/_xlfn.STDEV.P(Table2[1W Return vs Nifty])</f>
        <v>-0.72853058028738471</v>
      </c>
      <c r="O673">
        <v>2490</v>
      </c>
      <c r="P673">
        <v>2585.1651393326401</v>
      </c>
      <c r="Q673">
        <v>2592.8449657157898</v>
      </c>
      <c r="R673">
        <v>46.538431162440197</v>
      </c>
      <c r="S673" s="1">
        <f>(Table2[[#This Row],[Close Price]]-Table2[[#This Row],[20D EMA]])/Table2[[#This Row],[20D EMA]]</f>
        <v>-1.0240963855421687E-2</v>
      </c>
      <c r="T673" s="1">
        <f>(Table2[[#This Row],[Close Price]]-Table2[[#This Row],[50D EMA]])/Table2[[#This Row],[50D EMA]]</f>
        <v>-4.6675988893997628E-2</v>
      </c>
      <c r="U673" s="1">
        <f>(Table2[[#This Row],[Close Price]]-Table2[[#This Row],[200D EMA]])/Table2[[#This Row],[200D EMA]]</f>
        <v>-4.9499668284392964E-2</v>
      </c>
      <c r="V673">
        <v>0.99910211358092804</v>
      </c>
      <c r="W673">
        <v>2456.5500000000002</v>
      </c>
      <c r="X673">
        <v>2493</v>
      </c>
      <c r="Y673">
        <v>2456.5500000000002</v>
      </c>
      <c r="Z673">
        <v>2493</v>
      </c>
      <c r="AA673">
        <v>2456.5500000000002</v>
      </c>
      <c r="AB673">
        <v>2493</v>
      </c>
      <c r="AC673" s="1">
        <f>(Table2[[#This Row],[Close Price]]/Table2[[#This Row],[Day Low]])-1</f>
        <v>3.2362459546924072E-3</v>
      </c>
      <c r="AD673" s="1">
        <f>(Table2[[#This Row],[Day High]]/Table2[[#This Row],[Close Price]])-1</f>
        <v>1.1564211807668867E-2</v>
      </c>
      <c r="AE673" s="1">
        <f>(Table2[[#This Row],[Close Price]]/Table2[[#This Row],[Current Week Low]])-1</f>
        <v>3.2362459546924072E-3</v>
      </c>
      <c r="AF673" s="1">
        <f>(Table2[[#This Row],[Current Week High]]/Table2[[#This Row],[Close Price]])-1</f>
        <v>1.1564211807668867E-2</v>
      </c>
      <c r="AG673" s="1">
        <f>(Table2[[#This Row],[Close Price]]/Table2[[#This Row],[Current Month Low]])-1</f>
        <v>3.2362459546924072E-3</v>
      </c>
      <c r="AH673" s="1">
        <f>(Table2[[#This Row],[Current Month High]]/Table2[[#This Row],[Close Price]])-1</f>
        <v>1.1564211807668867E-2</v>
      </c>
      <c r="AI673">
        <v>23.148711706228401</v>
      </c>
      <c r="AJ673">
        <v>13.464238852696701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-0.05</v>
      </c>
      <c r="AM673" t="s">
        <v>3218</v>
      </c>
      <c r="AN673">
        <v>3.15</v>
      </c>
      <c r="AO673" t="s">
        <v>3219</v>
      </c>
      <c r="AP673">
        <v>-5.2603115680344002E-2</v>
      </c>
      <c r="AQ673">
        <f>(Table2[[#This Row],[Sharpe Ratio]]-AVERAGE(Table2[Sharpe Ratio]))/_xlfn.STDEV.P(Table2[Sharpe Ratio])</f>
        <v>-1.2965061097929802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604</v>
      </c>
      <c r="AT673">
        <f>_xlfn.RANK.AVG(Table2[[#This Row],[6M Return vs Nifty Z-Score]],Table2[6M Return vs Nifty Z-Score])</f>
        <v>584</v>
      </c>
      <c r="AU673">
        <f>_xlfn.RANK.AVG(Table2[[#This Row],[Sharpe Ratio Z-Score]],Table2[Sharpe Ratio Z-Score])</f>
        <v>669</v>
      </c>
      <c r="AV673">
        <f>(Table2[[#This Row],[Rank 1Y]]+Table2[[#This Row],[Rank 6M]]+Table2[[#This Row],[Rank Sharpe]])/3</f>
        <v>619</v>
      </c>
    </row>
    <row r="674" spans="1:48" x14ac:dyDescent="0.3">
      <c r="A674" t="s">
        <v>52</v>
      </c>
      <c r="B674" t="s">
        <v>53</v>
      </c>
      <c r="C674" t="s">
        <v>3173</v>
      </c>
      <c r="D674" t="s">
        <v>54</v>
      </c>
      <c r="E674">
        <v>416980.18978000002</v>
      </c>
      <c r="F674">
        <v>6740</v>
      </c>
      <c r="G674">
        <v>-28.160039994935001</v>
      </c>
      <c r="H674">
        <f>(Table2[[#This Row],[1Y Return vs Nifty]]-AVERAGE(Table2[1Y Return vs Nifty]))/_xlfn.STDEV.P(Table2[1Y Return vs Nifty])</f>
        <v>-0.92290156220455966</v>
      </c>
      <c r="I674">
        <v>-5.8583610554940604</v>
      </c>
      <c r="J674">
        <f>(Table2[[#This Row],[1M Return vs Nifty]]-AVERAGE(Table2[1M Return vs Nifty]))/_xlfn.STDEV.P(Table2[1M Return vs Nifty])</f>
        <v>-0.51903244895874712</v>
      </c>
      <c r="K674">
        <v>-8.2624624389528094</v>
      </c>
      <c r="L674">
        <f>(Table2[[#This Row],[6M Return vs Nifty]]-AVERAGE(Table2[6M Return vs Nifty]))/_xlfn.STDEV.P(Table2[6M Return vs Nifty])</f>
        <v>-0.55272028224224434</v>
      </c>
      <c r="M674">
        <v>-0.230545148814427</v>
      </c>
      <c r="N674">
        <f>(Table2[[#This Row],[1W Return vs Nifty]]-AVERAGE(Table2[1W Return vs Nifty]))/_xlfn.STDEV.P(Table2[1W Return vs Nifty])</f>
        <v>-0.6447390650295326</v>
      </c>
      <c r="O674">
        <v>6705.23</v>
      </c>
      <c r="P674">
        <v>6863.5879969330199</v>
      </c>
      <c r="Q674">
        <v>6984.3119340137</v>
      </c>
      <c r="R674">
        <v>56.856096476499502</v>
      </c>
      <c r="S674" s="1">
        <f>(Table2[[#This Row],[Close Price]]-Table2[[#This Row],[20D EMA]])/Table2[[#This Row],[20D EMA]]</f>
        <v>5.1855044495118649E-3</v>
      </c>
      <c r="T674" s="1">
        <f>(Table2[[#This Row],[Close Price]]-Table2[[#This Row],[50D EMA]])/Table2[[#This Row],[50D EMA]]</f>
        <v>-1.8006325115704051E-2</v>
      </c>
      <c r="U674" s="1">
        <f>(Table2[[#This Row],[Close Price]]-Table2[[#This Row],[200D EMA]])/Table2[[#This Row],[200D EMA]]</f>
        <v>-3.4980100591426533E-2</v>
      </c>
      <c r="V674">
        <v>0.89869473497191199</v>
      </c>
      <c r="W674">
        <v>6666.85</v>
      </c>
      <c r="X674">
        <v>6764.4</v>
      </c>
      <c r="Y674">
        <v>6491</v>
      </c>
      <c r="Z674">
        <v>6764.4</v>
      </c>
      <c r="AA674">
        <v>6491</v>
      </c>
      <c r="AB674">
        <v>6764.4</v>
      </c>
      <c r="AC674" s="1">
        <f>(Table2[[#This Row],[Close Price]]/Table2[[#This Row],[Day Low]])-1</f>
        <v>1.097219826454765E-2</v>
      </c>
      <c r="AD674" s="1">
        <f>(Table2[[#This Row],[Day High]]/Table2[[#This Row],[Close Price]])-1</f>
        <v>3.6201780415430207E-3</v>
      </c>
      <c r="AE674" s="1">
        <f>(Table2[[#This Row],[Close Price]]/Table2[[#This Row],[Current Week Low]])-1</f>
        <v>3.8360807271606845E-2</v>
      </c>
      <c r="AF674" s="1">
        <f>(Table2[[#This Row],[Current Week High]]/Table2[[#This Row],[Close Price]])-1</f>
        <v>3.6201780415430207E-3</v>
      </c>
      <c r="AG674" s="1">
        <f>(Table2[[#This Row],[Close Price]]/Table2[[#This Row],[Current Month Low]])-1</f>
        <v>3.8360807271606845E-2</v>
      </c>
      <c r="AH674" s="1">
        <f>(Table2[[#This Row],[Current Month High]]/Table2[[#This Row],[Close Price]])-1</f>
        <v>3.6201780415430207E-3</v>
      </c>
      <c r="AI674">
        <v>16.172106824925802</v>
      </c>
      <c r="AJ674">
        <v>8.9240117650861208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-0.13</v>
      </c>
      <c r="AM674" t="s">
        <v>3218</v>
      </c>
      <c r="AN674">
        <v>2.91</v>
      </c>
      <c r="AO674" t="s">
        <v>3219</v>
      </c>
      <c r="AP674">
        <v>-7.6155985711410995E-2</v>
      </c>
      <c r="AQ674">
        <f>(Table2[[#This Row],[Sharpe Ratio]]-AVERAGE(Table2[Sharpe Ratio]))/_xlfn.STDEV.P(Table2[Sharpe Ratio])</f>
        <v>-1.5698889499133208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639</v>
      </c>
      <c r="AT674">
        <f>_xlfn.RANK.AVG(Table2[[#This Row],[6M Return vs Nifty Z-Score]],Table2[6M Return vs Nifty Z-Score])</f>
        <v>525</v>
      </c>
      <c r="AU674">
        <f>_xlfn.RANK.AVG(Table2[[#This Row],[Sharpe Ratio Z-Score]],Table2[Sharpe Ratio Z-Score])</f>
        <v>694</v>
      </c>
      <c r="AV674">
        <f>(Table2[[#This Row],[Rank 1Y]]+Table2[[#This Row],[Rank 6M]]+Table2[[#This Row],[Rank Sharpe]])/3</f>
        <v>619.33333333333337</v>
      </c>
    </row>
    <row r="675" spans="1:48" x14ac:dyDescent="0.3">
      <c r="A675" t="s">
        <v>542</v>
      </c>
      <c r="B675" t="s">
        <v>543</v>
      </c>
      <c r="C675" t="s">
        <v>3172</v>
      </c>
      <c r="D675" t="s">
        <v>21</v>
      </c>
      <c r="E675">
        <v>38611.530685400001</v>
      </c>
      <c r="F675">
        <v>951.8</v>
      </c>
      <c r="G675">
        <v>-38.725921537462199</v>
      </c>
      <c r="H675">
        <f>(Table2[[#This Row],[1Y Return vs Nifty]]-AVERAGE(Table2[1Y Return vs Nifty]))/_xlfn.STDEV.P(Table2[1Y Return vs Nifty])</f>
        <v>-1.1291919005451974</v>
      </c>
      <c r="I675">
        <v>-8.6286005826798302</v>
      </c>
      <c r="J675">
        <f>(Table2[[#This Row],[1M Return vs Nifty]]-AVERAGE(Table2[1M Return vs Nifty]))/_xlfn.STDEV.P(Table2[1M Return vs Nifty])</f>
        <v>-0.81752240023814349</v>
      </c>
      <c r="K675">
        <v>-17.885826920838898</v>
      </c>
      <c r="L675">
        <f>(Table2[[#This Row],[6M Return vs Nifty]]-AVERAGE(Table2[6M Return vs Nifty]))/_xlfn.STDEV.P(Table2[6M Return vs Nifty])</f>
        <v>-0.83759072280829172</v>
      </c>
      <c r="M675">
        <v>0.41320688651717802</v>
      </c>
      <c r="N675">
        <f>(Table2[[#This Row],[1W Return vs Nifty]]-AVERAGE(Table2[1W Return vs Nifty]))/_xlfn.STDEV.P(Table2[1W Return vs Nifty])</f>
        <v>-0.51489729239110138</v>
      </c>
      <c r="O675">
        <v>964.28</v>
      </c>
      <c r="P675">
        <v>997.75202608313396</v>
      </c>
      <c r="Q675">
        <v>1053.3445892955201</v>
      </c>
      <c r="R675">
        <v>46.659939550459903</v>
      </c>
      <c r="S675" s="1">
        <f>(Table2[[#This Row],[Close Price]]-Table2[[#This Row],[20D EMA]])/Table2[[#This Row],[20D EMA]]</f>
        <v>-1.2942298917326936E-2</v>
      </c>
      <c r="T675" s="1">
        <f>(Table2[[#This Row],[Close Price]]-Table2[[#This Row],[50D EMA]])/Table2[[#This Row],[50D EMA]]</f>
        <v>-4.605555777574058E-2</v>
      </c>
      <c r="U675" s="1">
        <f>(Table2[[#This Row],[Close Price]]-Table2[[#This Row],[200D EMA]])/Table2[[#This Row],[200D EMA]]</f>
        <v>-9.6402060947057666E-2</v>
      </c>
      <c r="V675">
        <v>0.45474161998315898</v>
      </c>
      <c r="W675">
        <v>948.45</v>
      </c>
      <c r="X675">
        <v>968.9</v>
      </c>
      <c r="Y675">
        <v>936.4</v>
      </c>
      <c r="Z675">
        <v>973.85</v>
      </c>
      <c r="AA675">
        <v>936.4</v>
      </c>
      <c r="AB675">
        <v>973.85</v>
      </c>
      <c r="AC675" s="1">
        <f>(Table2[[#This Row],[Close Price]]/Table2[[#This Row],[Day Low]])-1</f>
        <v>3.5320786546468863E-3</v>
      </c>
      <c r="AD675" s="1">
        <f>(Table2[[#This Row],[Day High]]/Table2[[#This Row],[Close Price]])-1</f>
        <v>1.7965959235133555E-2</v>
      </c>
      <c r="AE675" s="1">
        <f>(Table2[[#This Row],[Close Price]]/Table2[[#This Row],[Current Week Low]])-1</f>
        <v>1.6445963263562513E-2</v>
      </c>
      <c r="AF675" s="1">
        <f>(Table2[[#This Row],[Current Week High]]/Table2[[#This Row],[Close Price]])-1</f>
        <v>2.3166631645303637E-2</v>
      </c>
      <c r="AG675" s="1">
        <f>(Table2[[#This Row],[Close Price]]/Table2[[#This Row],[Current Month Low]])-1</f>
        <v>1.6445963263562513E-2</v>
      </c>
      <c r="AH675" s="1">
        <f>(Table2[[#This Row],[Current Month High]]/Table2[[#This Row],[Close Price]])-1</f>
        <v>2.3166631645303637E-2</v>
      </c>
      <c r="AI675">
        <v>34.986341668417701</v>
      </c>
      <c r="AJ675">
        <v>2.2341568206229701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-0.14000000000000001</v>
      </c>
      <c r="AM675" t="s">
        <v>3218</v>
      </c>
      <c r="AN675">
        <v>-1.0900000000000001</v>
      </c>
      <c r="AO675" t="s">
        <v>3218</v>
      </c>
      <c r="AQ675">
        <f>(Table2[[#This Row],[Sharpe Ratio]]-AVERAGE(Table2[Sharpe Ratio]))/_xlfn.STDEV.P(Table2[Sharpe Ratio])</f>
        <v>-0.68593129895665506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690</v>
      </c>
      <c r="AT675">
        <f>_xlfn.RANK.AVG(Table2[[#This Row],[6M Return vs Nifty Z-Score]],Table2[6M Return vs Nifty Z-Score])</f>
        <v>632</v>
      </c>
      <c r="AU675">
        <f>_xlfn.RANK.AVG(Table2[[#This Row],[Sharpe Ratio Z-Score]],Table2[Sharpe Ratio Z-Score])</f>
        <v>539.5</v>
      </c>
      <c r="AV675">
        <f>(Table2[[#This Row],[Rank 1Y]]+Table2[[#This Row],[Rank 6M]]+Table2[[#This Row],[Rank Sharpe]])/3</f>
        <v>620.5</v>
      </c>
    </row>
    <row r="676" spans="1:48" x14ac:dyDescent="0.3">
      <c r="A676" t="s">
        <v>1681</v>
      </c>
      <c r="B676" t="s">
        <v>1682</v>
      </c>
      <c r="C676" t="s">
        <v>3181</v>
      </c>
      <c r="D676" t="s">
        <v>271</v>
      </c>
      <c r="E676">
        <v>5496.4313157899996</v>
      </c>
      <c r="F676">
        <v>1786.9</v>
      </c>
      <c r="G676">
        <v>-39.397542778436502</v>
      </c>
      <c r="H676">
        <f>(Table2[[#This Row],[1Y Return vs Nifty]]-AVERAGE(Table2[1Y Return vs Nifty]))/_xlfn.STDEV.P(Table2[1Y Return vs Nifty])</f>
        <v>-1.1423047650496587</v>
      </c>
      <c r="I676">
        <v>4.7495774631265499</v>
      </c>
      <c r="J676">
        <f>(Table2[[#This Row],[1M Return vs Nifty]]-AVERAGE(Table2[1M Return vs Nifty]))/_xlfn.STDEV.P(Table2[1M Return vs Nifty])</f>
        <v>0.62396006866464537</v>
      </c>
      <c r="K676">
        <v>-6.5980534208372603</v>
      </c>
      <c r="L676">
        <f>(Table2[[#This Row],[6M Return vs Nifty]]-AVERAGE(Table2[6M Return vs Nifty]))/_xlfn.STDEV.P(Table2[6M Return vs Nifty])</f>
        <v>-0.50345051477524805</v>
      </c>
      <c r="M676">
        <v>-0.34622537981644902</v>
      </c>
      <c r="N676">
        <f>(Table2[[#This Row],[1W Return vs Nifty]]-AVERAGE(Table2[1W Return vs Nifty]))/_xlfn.STDEV.P(Table2[1W Return vs Nifty])</f>
        <v>-0.66807122621608117</v>
      </c>
      <c r="O676">
        <v>1725.64</v>
      </c>
      <c r="P676">
        <v>1713.68056966783</v>
      </c>
      <c r="Q676">
        <v>1824.57072582197</v>
      </c>
      <c r="R676">
        <v>70.574628267396093</v>
      </c>
      <c r="S676" s="1">
        <f>(Table2[[#This Row],[Close Price]]-Table2[[#This Row],[20D EMA]])/Table2[[#This Row],[20D EMA]]</f>
        <v>3.5499872511068349E-2</v>
      </c>
      <c r="T676" s="1">
        <f>(Table2[[#This Row],[Close Price]]-Table2[[#This Row],[50D EMA]])/Table2[[#This Row],[50D EMA]]</f>
        <v>4.272641682945761E-2</v>
      </c>
      <c r="U676" s="1">
        <f>(Table2[[#This Row],[Close Price]]-Table2[[#This Row],[200D EMA]])/Table2[[#This Row],[200D EMA]]</f>
        <v>-2.0646350009259958E-2</v>
      </c>
      <c r="V676">
        <v>1.40948783454265</v>
      </c>
      <c r="W676">
        <v>1779.25</v>
      </c>
      <c r="X676">
        <v>1810</v>
      </c>
      <c r="Y676">
        <v>1753</v>
      </c>
      <c r="Z676">
        <v>1824.5</v>
      </c>
      <c r="AA676">
        <v>1753</v>
      </c>
      <c r="AB676">
        <v>1824.5</v>
      </c>
      <c r="AC676" s="1">
        <f>(Table2[[#This Row],[Close Price]]/Table2[[#This Row],[Day Low]])-1</f>
        <v>4.2995644232119989E-3</v>
      </c>
      <c r="AD676" s="1">
        <f>(Table2[[#This Row],[Day High]]/Table2[[#This Row],[Close Price]])-1</f>
        <v>1.292741619564608E-2</v>
      </c>
      <c r="AE676" s="1">
        <f>(Table2[[#This Row],[Close Price]]/Table2[[#This Row],[Current Week Low]])-1</f>
        <v>1.9338277239018931E-2</v>
      </c>
      <c r="AF676" s="1">
        <f>(Table2[[#This Row],[Current Week High]]/Table2[[#This Row],[Close Price]])-1</f>
        <v>2.1042028093345877E-2</v>
      </c>
      <c r="AG676" s="1">
        <f>(Table2[[#This Row],[Close Price]]/Table2[[#This Row],[Current Month Low]])-1</f>
        <v>1.9338277239018931E-2</v>
      </c>
      <c r="AH676" s="1">
        <f>(Table2[[#This Row],[Current Month High]]/Table2[[#This Row],[Close Price]])-1</f>
        <v>2.1042028093345877E-2</v>
      </c>
      <c r="AI676">
        <v>31.585427276288499</v>
      </c>
      <c r="AJ676">
        <v>19.493112210779699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0.06</v>
      </c>
      <c r="AM676" t="s">
        <v>3219</v>
      </c>
      <c r="AN676">
        <v>13.65</v>
      </c>
      <c r="AO676" t="s">
        <v>3219</v>
      </c>
      <c r="AP676">
        <v>-5.4170913854020002E-2</v>
      </c>
      <c r="AQ676">
        <f>(Table2[[#This Row],[Sharpe Ratio]]-AVERAGE(Table2[Sharpe Ratio]))/_xlfn.STDEV.P(Table2[Sharpe Ratio])</f>
        <v>-1.3147038545641982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694</v>
      </c>
      <c r="AT676">
        <f>_xlfn.RANK.AVG(Table2[[#This Row],[6M Return vs Nifty Z-Score]],Table2[6M Return vs Nifty Z-Score])</f>
        <v>499</v>
      </c>
      <c r="AU676">
        <f>_xlfn.RANK.AVG(Table2[[#This Row],[Sharpe Ratio Z-Score]],Table2[Sharpe Ratio Z-Score])</f>
        <v>671</v>
      </c>
      <c r="AV676">
        <f>(Table2[[#This Row],[Rank 1Y]]+Table2[[#This Row],[Rank 6M]]+Table2[[#This Row],[Rank Sharpe]])/3</f>
        <v>621.33333333333337</v>
      </c>
    </row>
    <row r="677" spans="1:48" x14ac:dyDescent="0.3">
      <c r="A677" t="s">
        <v>527</v>
      </c>
      <c r="B677" t="s">
        <v>528</v>
      </c>
      <c r="C677" t="s">
        <v>3175</v>
      </c>
      <c r="D677" t="s">
        <v>125</v>
      </c>
      <c r="E677">
        <v>40569.467655075001</v>
      </c>
      <c r="F677">
        <v>312.14999999999998</v>
      </c>
      <c r="G677">
        <v>-27.705266596345002</v>
      </c>
      <c r="H677">
        <f>(Table2[[#This Row],[1Y Return vs Nifty]]-AVERAGE(Table2[1Y Return vs Nifty]))/_xlfn.STDEV.P(Table2[1Y Return vs Nifty])</f>
        <v>-0.91402247739882414</v>
      </c>
      <c r="I677">
        <v>-9.4327935351923102</v>
      </c>
      <c r="J677">
        <f>(Table2[[#This Row],[1M Return vs Nifty]]-AVERAGE(Table2[1M Return vs Nifty]))/_xlfn.STDEV.P(Table2[1M Return vs Nifty])</f>
        <v>-0.90417321611850876</v>
      </c>
      <c r="K677">
        <v>-17.625545089655098</v>
      </c>
      <c r="L677">
        <f>(Table2[[#This Row],[6M Return vs Nifty]]-AVERAGE(Table2[6M Return vs Nifty]))/_xlfn.STDEV.P(Table2[6M Return vs Nifty])</f>
        <v>-0.8298858707204142</v>
      </c>
      <c r="M677">
        <v>7.1771846217288697</v>
      </c>
      <c r="N677">
        <f>(Table2[[#This Row],[1W Return vs Nifty]]-AVERAGE(Table2[1W Return vs Nifty]))/_xlfn.STDEV.P(Table2[1W Return vs Nifty])</f>
        <v>0.84936536003588636</v>
      </c>
      <c r="O677">
        <v>316.76</v>
      </c>
      <c r="P677">
        <v>328.055664082036</v>
      </c>
      <c r="Q677">
        <v>346.17080631245801</v>
      </c>
      <c r="R677">
        <v>47.9942800224905</v>
      </c>
      <c r="S677" s="1">
        <f>(Table2[[#This Row],[Close Price]]-Table2[[#This Row],[20D EMA]])/Table2[[#This Row],[20D EMA]]</f>
        <v>-1.4553605253188577E-2</v>
      </c>
      <c r="T677" s="1">
        <f>(Table2[[#This Row],[Close Price]]-Table2[[#This Row],[50D EMA]])/Table2[[#This Row],[50D EMA]]</f>
        <v>-4.8484650086878363E-2</v>
      </c>
      <c r="U677" s="1">
        <f>(Table2[[#This Row],[Close Price]]-Table2[[#This Row],[200D EMA]])/Table2[[#This Row],[200D EMA]]</f>
        <v>-9.8277514140665115E-2</v>
      </c>
      <c r="V677">
        <v>2.0677262690903899</v>
      </c>
      <c r="W677">
        <v>310.64999999999998</v>
      </c>
      <c r="X677">
        <v>315.95</v>
      </c>
      <c r="Y677">
        <v>308.60000000000002</v>
      </c>
      <c r="Z677">
        <v>317</v>
      </c>
      <c r="AA677">
        <v>308.60000000000002</v>
      </c>
      <c r="AB677">
        <v>317</v>
      </c>
      <c r="AC677" s="1">
        <f>(Table2[[#This Row],[Close Price]]/Table2[[#This Row],[Day Low]])-1</f>
        <v>4.8285852245291139E-3</v>
      </c>
      <c r="AD677" s="1">
        <f>(Table2[[#This Row],[Day High]]/Table2[[#This Row],[Close Price]])-1</f>
        <v>1.2173634470607153E-2</v>
      </c>
      <c r="AE677" s="1">
        <f>(Table2[[#This Row],[Close Price]]/Table2[[#This Row],[Current Week Low]])-1</f>
        <v>1.1503564484769857E-2</v>
      </c>
      <c r="AF677" s="1">
        <f>(Table2[[#This Row],[Current Week High]]/Table2[[#This Row],[Close Price]])-1</f>
        <v>1.5537401890117097E-2</v>
      </c>
      <c r="AG677" s="1">
        <f>(Table2[[#This Row],[Close Price]]/Table2[[#This Row],[Current Month Low]])-1</f>
        <v>1.1503564484769857E-2</v>
      </c>
      <c r="AH677" s="1">
        <f>(Table2[[#This Row],[Current Month High]]/Table2[[#This Row],[Close Price]])-1</f>
        <v>1.5537401890117097E-2</v>
      </c>
      <c r="AI677">
        <v>31.507288162742199</v>
      </c>
      <c r="AJ677">
        <v>11.881720430107499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-0.02</v>
      </c>
      <c r="AM677" t="s">
        <v>3218</v>
      </c>
      <c r="AN677">
        <v>-5.71</v>
      </c>
      <c r="AO677" t="s">
        <v>3218</v>
      </c>
      <c r="AP677">
        <v>-1.7396711103615001E-2</v>
      </c>
      <c r="AQ677">
        <f>(Table2[[#This Row],[Sharpe Ratio]]-AVERAGE(Table2[Sharpe Ratio]))/_xlfn.STDEV.P(Table2[Sharpe Ratio])</f>
        <v>-0.88785837977466453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635</v>
      </c>
      <c r="AT677">
        <f>_xlfn.RANK.AVG(Table2[[#This Row],[6M Return vs Nifty Z-Score]],Table2[6M Return vs Nifty Z-Score])</f>
        <v>630</v>
      </c>
      <c r="AU677">
        <f>_xlfn.RANK.AVG(Table2[[#This Row],[Sharpe Ratio Z-Score]],Table2[Sharpe Ratio Z-Score])</f>
        <v>600</v>
      </c>
      <c r="AV677">
        <f>(Table2[[#This Row],[Rank 1Y]]+Table2[[#This Row],[Rank 6M]]+Table2[[#This Row],[Rank Sharpe]])/3</f>
        <v>621.66666666666663</v>
      </c>
    </row>
    <row r="678" spans="1:48" x14ac:dyDescent="0.3">
      <c r="A678" t="s">
        <v>1310</v>
      </c>
      <c r="B678" t="s">
        <v>1311</v>
      </c>
      <c r="C678" t="s">
        <v>3174</v>
      </c>
      <c r="D678" t="s">
        <v>21</v>
      </c>
      <c r="E678">
        <v>9089.2949389200003</v>
      </c>
      <c r="F678">
        <v>1443.6</v>
      </c>
      <c r="G678">
        <v>-25.446748045607801</v>
      </c>
      <c r="H678">
        <f>(Table2[[#This Row],[1Y Return vs Nifty]]-AVERAGE(Table2[1Y Return vs Nifty]))/_xlfn.STDEV.P(Table2[1Y Return vs Nifty])</f>
        <v>-0.86992671935867261</v>
      </c>
      <c r="I678">
        <v>-8.1011184069778395</v>
      </c>
      <c r="J678">
        <f>(Table2[[#This Row],[1M Return vs Nifty]]-AVERAGE(Table2[1M Return vs Nifty]))/_xlfn.STDEV.P(Table2[1M Return vs Nifty])</f>
        <v>-0.76068683516121838</v>
      </c>
      <c r="K678">
        <v>-11.0488768639285</v>
      </c>
      <c r="L678">
        <f>(Table2[[#This Row],[6M Return vs Nifty]]-AVERAGE(Table2[6M Return vs Nifty]))/_xlfn.STDEV.P(Table2[6M Return vs Nifty])</f>
        <v>-0.63520360772955287</v>
      </c>
      <c r="M678">
        <v>-2.5143531289980299</v>
      </c>
      <c r="N678">
        <f>(Table2[[#This Row],[1W Return vs Nifty]]-AVERAGE(Table2[1W Return vs Nifty]))/_xlfn.STDEV.P(Table2[1W Return vs Nifty])</f>
        <v>-1.1053724459555996</v>
      </c>
      <c r="O678">
        <v>1455.32</v>
      </c>
      <c r="P678">
        <v>1497.3912010265699</v>
      </c>
      <c r="Q678">
        <v>1551.74695569509</v>
      </c>
      <c r="R678">
        <v>47.8062417395845</v>
      </c>
      <c r="S678" s="1">
        <f>(Table2[[#This Row],[Close Price]]-Table2[[#This Row],[20D EMA]])/Table2[[#This Row],[20D EMA]]</f>
        <v>-8.0532116647885187E-3</v>
      </c>
      <c r="T678" s="1">
        <f>(Table2[[#This Row],[Close Price]]-Table2[[#This Row],[50D EMA]])/Table2[[#This Row],[50D EMA]]</f>
        <v>-3.5923278425632678E-2</v>
      </c>
      <c r="U678" s="1">
        <f>(Table2[[#This Row],[Close Price]]-Table2[[#This Row],[200D EMA]])/Table2[[#This Row],[200D EMA]]</f>
        <v>-6.9693679950960014E-2</v>
      </c>
      <c r="V678">
        <v>0.50650183502242097</v>
      </c>
      <c r="W678">
        <v>1436.15</v>
      </c>
      <c r="X678">
        <v>1453.75</v>
      </c>
      <c r="Y678">
        <v>1412</v>
      </c>
      <c r="Z678">
        <v>1469.7</v>
      </c>
      <c r="AA678">
        <v>1412</v>
      </c>
      <c r="AB678">
        <v>1469.7</v>
      </c>
      <c r="AC678" s="1">
        <f>(Table2[[#This Row],[Close Price]]/Table2[[#This Row],[Day Low]])-1</f>
        <v>5.1874804163909438E-3</v>
      </c>
      <c r="AD678" s="1">
        <f>(Table2[[#This Row],[Day High]]/Table2[[#This Row],[Close Price]])-1</f>
        <v>7.0310335272929514E-3</v>
      </c>
      <c r="AE678" s="1">
        <f>(Table2[[#This Row],[Close Price]]/Table2[[#This Row],[Current Week Low]])-1</f>
        <v>2.2379603399433456E-2</v>
      </c>
      <c r="AF678" s="1">
        <f>(Table2[[#This Row],[Current Week High]]/Table2[[#This Row],[Close Price]])-1</f>
        <v>1.807980049875324E-2</v>
      </c>
      <c r="AG678" s="1">
        <f>(Table2[[#This Row],[Close Price]]/Table2[[#This Row],[Current Month Low]])-1</f>
        <v>2.2379603399433456E-2</v>
      </c>
      <c r="AH678" s="1">
        <f>(Table2[[#This Row],[Current Month High]]/Table2[[#This Row],[Close Price]])-1</f>
        <v>1.807980049875324E-2</v>
      </c>
      <c r="AI678">
        <v>34.555971183153197</v>
      </c>
      <c r="AJ678">
        <v>8.2158920539730094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-0.16</v>
      </c>
      <c r="AM678" t="s">
        <v>3218</v>
      </c>
      <c r="AN678">
        <v>2.09</v>
      </c>
      <c r="AO678" t="s">
        <v>3219</v>
      </c>
      <c r="AP678">
        <v>-6.7827277509292003E-2</v>
      </c>
      <c r="AQ678">
        <f>(Table2[[#This Row],[Sharpe Ratio]]-AVERAGE(Table2[Sharpe Ratio]))/_xlfn.STDEV.P(Table2[Sharpe Ratio])</f>
        <v>-1.4732159797052089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620</v>
      </c>
      <c r="AT678">
        <f>_xlfn.RANK.AVG(Table2[[#This Row],[6M Return vs Nifty Z-Score]],Table2[6M Return vs Nifty Z-Score])</f>
        <v>559</v>
      </c>
      <c r="AU678">
        <f>_xlfn.RANK.AVG(Table2[[#This Row],[Sharpe Ratio Z-Score]],Table2[Sharpe Ratio Z-Score])</f>
        <v>688</v>
      </c>
      <c r="AV678">
        <f>(Table2[[#This Row],[Rank 1Y]]+Table2[[#This Row],[Rank 6M]]+Table2[[#This Row],[Rank Sharpe]])/3</f>
        <v>622.33333333333337</v>
      </c>
    </row>
    <row r="679" spans="1:48" x14ac:dyDescent="0.3">
      <c r="A679" t="s">
        <v>2268</v>
      </c>
      <c r="B679" t="s">
        <v>2269</v>
      </c>
      <c r="C679" t="s">
        <v>3175</v>
      </c>
      <c r="D679" t="s">
        <v>372</v>
      </c>
      <c r="E679">
        <v>2533.53694292</v>
      </c>
      <c r="F679">
        <v>1755.15</v>
      </c>
      <c r="G679">
        <v>-29.841643453307999</v>
      </c>
      <c r="H679">
        <f>(Table2[[#This Row],[1Y Return vs Nifty]]-AVERAGE(Table2[1Y Return vs Nifty]))/_xlfn.STDEV.P(Table2[1Y Return vs Nifty])</f>
        <v>-0.95573351711398202</v>
      </c>
      <c r="I679">
        <v>-6.7548139925348396</v>
      </c>
      <c r="J679">
        <f>(Table2[[#This Row],[1M Return vs Nifty]]-AVERAGE(Table2[1M Return vs Nifty]))/_xlfn.STDEV.P(Table2[1M Return vs Nifty])</f>
        <v>-0.61562416634479045</v>
      </c>
      <c r="K679">
        <v>-8.8884588366494093</v>
      </c>
      <c r="L679">
        <f>(Table2[[#This Row],[6M Return vs Nifty]]-AVERAGE(Table2[6M Return vs Nifty]))/_xlfn.STDEV.P(Table2[6M Return vs Nifty])</f>
        <v>-0.57125100192352141</v>
      </c>
      <c r="M679">
        <v>2.26903694920136</v>
      </c>
      <c r="N679">
        <f>(Table2[[#This Row],[1W Return vs Nifty]]-AVERAGE(Table2[1W Return vs Nifty]))/_xlfn.STDEV.P(Table2[1W Return vs Nifty])</f>
        <v>-0.1405850544026323</v>
      </c>
      <c r="O679">
        <v>1754.03</v>
      </c>
      <c r="P679">
        <v>1840.89512569678</v>
      </c>
      <c r="Q679">
        <v>1920.9706704709199</v>
      </c>
      <c r="R679">
        <v>69.708859012351596</v>
      </c>
      <c r="S679" s="1">
        <f>(Table2[[#This Row],[Close Price]]-Table2[[#This Row],[20D EMA]])/Table2[[#This Row],[20D EMA]]</f>
        <v>6.3852955764731405E-4</v>
      </c>
      <c r="T679" s="1">
        <f>(Table2[[#This Row],[Close Price]]-Table2[[#This Row],[50D EMA]])/Table2[[#This Row],[50D EMA]]</f>
        <v>-4.6577952486198997E-2</v>
      </c>
      <c r="U679" s="1">
        <f>(Table2[[#This Row],[Close Price]]-Table2[[#This Row],[200D EMA]])/Table2[[#This Row],[200D EMA]]</f>
        <v>-8.6321292157089211E-2</v>
      </c>
      <c r="V679">
        <v>0.43458132617288497</v>
      </c>
      <c r="W679">
        <v>1755.15</v>
      </c>
      <c r="X679">
        <v>1834.8</v>
      </c>
      <c r="Y679">
        <v>1740</v>
      </c>
      <c r="Z679">
        <v>1834.8</v>
      </c>
      <c r="AA679">
        <v>1740</v>
      </c>
      <c r="AB679">
        <v>1834.8</v>
      </c>
      <c r="AC679" s="1">
        <f>(Table2[[#This Row],[Close Price]]/Table2[[#This Row],[Day Low]])-1</f>
        <v>0</v>
      </c>
      <c r="AD679" s="1">
        <f>(Table2[[#This Row],[Day High]]/Table2[[#This Row],[Close Price]])-1</f>
        <v>4.5380736689171863E-2</v>
      </c>
      <c r="AE679" s="1">
        <f>(Table2[[#This Row],[Close Price]]/Table2[[#This Row],[Current Week Low]])-1</f>
        <v>8.7068965517242969E-3</v>
      </c>
      <c r="AF679" s="1">
        <f>(Table2[[#This Row],[Current Week High]]/Table2[[#This Row],[Close Price]])-1</f>
        <v>4.5380736689171863E-2</v>
      </c>
      <c r="AG679" s="1">
        <f>(Table2[[#This Row],[Close Price]]/Table2[[#This Row],[Current Month Low]])-1</f>
        <v>8.7068965517242969E-3</v>
      </c>
      <c r="AH679" s="1">
        <f>(Table2[[#This Row],[Current Month High]]/Table2[[#This Row],[Close Price]])-1</f>
        <v>4.5380736689171863E-2</v>
      </c>
      <c r="AI679">
        <v>45.853630743811003</v>
      </c>
      <c r="AJ679">
        <v>14.6407576747224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-0.11</v>
      </c>
      <c r="AM679" t="s">
        <v>3218</v>
      </c>
      <c r="AN679">
        <v>4.87</v>
      </c>
      <c r="AO679" t="s">
        <v>3219</v>
      </c>
      <c r="AP679">
        <v>-6.7017372742270001E-2</v>
      </c>
      <c r="AQ679">
        <f>(Table2[[#This Row],[Sharpe Ratio]]-AVERAGE(Table2[Sharpe Ratio]))/_xlfn.STDEV.P(Table2[Sharpe Ratio])</f>
        <v>-1.4638152542248994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652</v>
      </c>
      <c r="AT679">
        <f>_xlfn.RANK.AVG(Table2[[#This Row],[6M Return vs Nifty Z-Score]],Table2[6M Return vs Nifty Z-Score])</f>
        <v>529</v>
      </c>
      <c r="AU679">
        <f>_xlfn.RANK.AVG(Table2[[#This Row],[Sharpe Ratio Z-Score]],Table2[Sharpe Ratio Z-Score])</f>
        <v>687</v>
      </c>
      <c r="AV679">
        <f>(Table2[[#This Row],[Rank 1Y]]+Table2[[#This Row],[Rank 6M]]+Table2[[#This Row],[Rank Sharpe]])/3</f>
        <v>622.66666666666663</v>
      </c>
    </row>
    <row r="680" spans="1:48" x14ac:dyDescent="0.3">
      <c r="A680" t="s">
        <v>469</v>
      </c>
      <c r="B680" t="s">
        <v>470</v>
      </c>
      <c r="C680" t="s">
        <v>3173</v>
      </c>
      <c r="D680" t="s">
        <v>24</v>
      </c>
      <c r="E680">
        <v>48460.378362588002</v>
      </c>
      <c r="F680">
        <v>66.209999999999994</v>
      </c>
      <c r="G680">
        <v>-43.290039786464199</v>
      </c>
      <c r="H680">
        <f>(Table2[[#This Row],[1Y Return vs Nifty]]-AVERAGE(Table2[1Y Return vs Nifty]))/_xlfn.STDEV.P(Table2[1Y Return vs Nifty])</f>
        <v>-1.2183026381607642</v>
      </c>
      <c r="I680">
        <v>-5.0157916671324099</v>
      </c>
      <c r="J680">
        <f>(Table2[[#This Row],[1M Return vs Nifty]]-AVERAGE(Table2[1M Return vs Nifty]))/_xlfn.STDEV.P(Table2[1M Return vs Nifty])</f>
        <v>-0.42824661863126195</v>
      </c>
      <c r="K680">
        <v>-20.541446535165399</v>
      </c>
      <c r="L680">
        <f>(Table2[[#This Row],[6M Return vs Nifty]]-AVERAGE(Table2[6M Return vs Nifty]))/_xlfn.STDEV.P(Table2[6M Return vs Nifty])</f>
        <v>-0.91620226567700358</v>
      </c>
      <c r="M680">
        <v>1.07517956054008E-2</v>
      </c>
      <c r="N680">
        <f>(Table2[[#This Row],[1W Return vs Nifty]]-AVERAGE(Table2[1W Return vs Nifty]))/_xlfn.STDEV.P(Table2[1W Return vs Nifty])</f>
        <v>-0.59607060065789186</v>
      </c>
      <c r="O680">
        <v>65.41</v>
      </c>
      <c r="P680">
        <v>67.813653039526201</v>
      </c>
      <c r="Q680">
        <v>73.985821116644104</v>
      </c>
      <c r="R680">
        <v>61.525157469613298</v>
      </c>
      <c r="S680" s="1">
        <f>(Table2[[#This Row],[Close Price]]-Table2[[#This Row],[20D EMA]])/Table2[[#This Row],[20D EMA]]</f>
        <v>1.2230545788105751E-2</v>
      </c>
      <c r="T680" s="1">
        <f>(Table2[[#This Row],[Close Price]]-Table2[[#This Row],[50D EMA]])/Table2[[#This Row],[50D EMA]]</f>
        <v>-2.3647937659271864E-2</v>
      </c>
      <c r="U680" s="1">
        <f>(Table2[[#This Row],[Close Price]]-Table2[[#This Row],[200D EMA]])/Table2[[#This Row],[200D EMA]]</f>
        <v>-0.10509880135526177</v>
      </c>
      <c r="V680">
        <v>0.62972802317033405</v>
      </c>
      <c r="W680">
        <v>65</v>
      </c>
      <c r="X680">
        <v>66.37</v>
      </c>
      <c r="Y680">
        <v>63.82</v>
      </c>
      <c r="Z680">
        <v>66.37</v>
      </c>
      <c r="AA680">
        <v>63.82</v>
      </c>
      <c r="AB680">
        <v>66.37</v>
      </c>
      <c r="AC680" s="1">
        <f>(Table2[[#This Row],[Close Price]]/Table2[[#This Row],[Day Low]])-1</f>
        <v>1.8615384615384478E-2</v>
      </c>
      <c r="AD680" s="1">
        <f>(Table2[[#This Row],[Day High]]/Table2[[#This Row],[Close Price]])-1</f>
        <v>2.4165533907265502E-3</v>
      </c>
      <c r="AE680" s="1">
        <f>(Table2[[#This Row],[Close Price]]/Table2[[#This Row],[Current Week Low]])-1</f>
        <v>3.7449075524913722E-2</v>
      </c>
      <c r="AF680" s="1">
        <f>(Table2[[#This Row],[Current Week High]]/Table2[[#This Row],[Close Price]])-1</f>
        <v>2.4165533907265502E-3</v>
      </c>
      <c r="AG680" s="1">
        <f>(Table2[[#This Row],[Close Price]]/Table2[[#This Row],[Current Month Low]])-1</f>
        <v>3.7449075524913722E-2</v>
      </c>
      <c r="AH680" s="1">
        <f>(Table2[[#This Row],[Current Month High]]/Table2[[#This Row],[Close Price]])-1</f>
        <v>2.4165533907265502E-3</v>
      </c>
      <c r="AI680">
        <v>39.631475607914197</v>
      </c>
      <c r="AJ680">
        <v>11.6526138279932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-0.12</v>
      </c>
      <c r="AM680" t="s">
        <v>3218</v>
      </c>
      <c r="AN680">
        <v>4.42</v>
      </c>
      <c r="AO680" t="s">
        <v>3219</v>
      </c>
      <c r="AP680">
        <v>4.2151957698770004E-3</v>
      </c>
      <c r="AQ680">
        <f>(Table2[[#This Row],[Sharpe Ratio]]-AVERAGE(Table2[Sharpe Ratio]))/_xlfn.STDEV.P(Table2[Sharpe Ratio])</f>
        <v>-0.63700468450532843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705</v>
      </c>
      <c r="AT680">
        <f>_xlfn.RANK.AVG(Table2[[#This Row],[6M Return vs Nifty Z-Score]],Table2[6M Return vs Nifty Z-Score])</f>
        <v>662</v>
      </c>
      <c r="AU680">
        <f>_xlfn.RANK.AVG(Table2[[#This Row],[Sharpe Ratio Z-Score]],Table2[Sharpe Ratio Z-Score])</f>
        <v>505</v>
      </c>
      <c r="AV680">
        <f>(Table2[[#This Row],[Rank 1Y]]+Table2[[#This Row],[Rank 6M]]+Table2[[#This Row],[Rank Sharpe]])/3</f>
        <v>624</v>
      </c>
    </row>
    <row r="681" spans="1:48" x14ac:dyDescent="0.3">
      <c r="A681" t="s">
        <v>2249</v>
      </c>
      <c r="B681" t="s">
        <v>2250</v>
      </c>
      <c r="C681" t="s">
        <v>3181</v>
      </c>
      <c r="D681" t="s">
        <v>77</v>
      </c>
      <c r="E681">
        <v>2578.9613374199998</v>
      </c>
      <c r="F681">
        <v>599.29999999999995</v>
      </c>
      <c r="G681">
        <v>-42.582497031017098</v>
      </c>
      <c r="H681">
        <f>(Table2[[#This Row],[1Y Return vs Nifty]]-AVERAGE(Table2[1Y Return vs Nifty]))/_xlfn.STDEV.P(Table2[1Y Return vs Nifty])</f>
        <v>-1.2044884349800671</v>
      </c>
      <c r="I681">
        <v>2.0429975453922502</v>
      </c>
      <c r="J681">
        <f>(Table2[[#This Row],[1M Return vs Nifty]]-AVERAGE(Table2[1M Return vs Nifty]))/_xlfn.STDEV.P(Table2[1M Return vs Nifty])</f>
        <v>0.3323293631425781</v>
      </c>
      <c r="K681">
        <v>-18.351842651857702</v>
      </c>
      <c r="L681">
        <f>(Table2[[#This Row],[6M Return vs Nifty]]-AVERAGE(Table2[6M Return vs Nifty]))/_xlfn.STDEV.P(Table2[6M Return vs Nifty])</f>
        <v>-0.85138570135824854</v>
      </c>
      <c r="M681">
        <v>3.6634964142399302</v>
      </c>
      <c r="N681">
        <f>(Table2[[#This Row],[1W Return vs Nifty]]-AVERAGE(Table2[1W Return vs Nifty]))/_xlfn.STDEV.P(Table2[1W Return vs Nifty])</f>
        <v>0.14067089334715707</v>
      </c>
      <c r="O681">
        <v>588.88</v>
      </c>
      <c r="P681">
        <v>620.33234195104706</v>
      </c>
      <c r="Q681">
        <v>714.23663453171298</v>
      </c>
      <c r="R681">
        <v>64.248959843803405</v>
      </c>
      <c r="S681" s="1">
        <f>(Table2[[#This Row],[Close Price]]-Table2[[#This Row],[20D EMA]])/Table2[[#This Row],[20D EMA]]</f>
        <v>1.7694606711044624E-2</v>
      </c>
      <c r="T681" s="1">
        <f>(Table2[[#This Row],[Close Price]]-Table2[[#This Row],[50D EMA]])/Table2[[#This Row],[50D EMA]]</f>
        <v>-3.390495792126029E-2</v>
      </c>
      <c r="U681" s="1">
        <f>(Table2[[#This Row],[Close Price]]-Table2[[#This Row],[200D EMA]])/Table2[[#This Row],[200D EMA]]</f>
        <v>-0.16092234558518673</v>
      </c>
      <c r="V681">
        <v>0.68227082726481902</v>
      </c>
      <c r="W681">
        <v>596.5</v>
      </c>
      <c r="X681">
        <v>610.5</v>
      </c>
      <c r="Y681">
        <v>571</v>
      </c>
      <c r="Z681">
        <v>614.5</v>
      </c>
      <c r="AA681">
        <v>571</v>
      </c>
      <c r="AB681">
        <v>614.5</v>
      </c>
      <c r="AC681" s="1">
        <f>(Table2[[#This Row],[Close Price]]/Table2[[#This Row],[Day Low]])-1</f>
        <v>4.6940486169320117E-3</v>
      </c>
      <c r="AD681" s="1">
        <f>(Table2[[#This Row],[Day High]]/Table2[[#This Row],[Close Price]])-1</f>
        <v>1.8688469881528613E-2</v>
      </c>
      <c r="AE681" s="1">
        <f>(Table2[[#This Row],[Close Price]]/Table2[[#This Row],[Current Week Low]])-1</f>
        <v>4.9562171628721563E-2</v>
      </c>
      <c r="AF681" s="1">
        <f>(Table2[[#This Row],[Current Week High]]/Table2[[#This Row],[Close Price]])-1</f>
        <v>2.5362923410645832E-2</v>
      </c>
      <c r="AG681" s="1">
        <f>(Table2[[#This Row],[Close Price]]/Table2[[#This Row],[Current Month Low]])-1</f>
        <v>4.9562171628721563E-2</v>
      </c>
      <c r="AH681" s="1">
        <f>(Table2[[#This Row],[Current Month High]]/Table2[[#This Row],[Close Price]])-1</f>
        <v>2.5362923410645832E-2</v>
      </c>
      <c r="AI681">
        <v>47.839145669948202</v>
      </c>
      <c r="AJ681">
        <v>12.018691588785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-0.09</v>
      </c>
      <c r="AM681" t="s">
        <v>3218</v>
      </c>
      <c r="AN681">
        <v>3.6</v>
      </c>
      <c r="AO681" t="s">
        <v>3219</v>
      </c>
      <c r="AQ681">
        <f>(Table2[[#This Row],[Sharpe Ratio]]-AVERAGE(Table2[Sharpe Ratio]))/_xlfn.STDEV.P(Table2[Sharpe Ratio])</f>
        <v>-0.68593129895665506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703</v>
      </c>
      <c r="AT681">
        <f>_xlfn.RANK.AVG(Table2[[#This Row],[6M Return vs Nifty Z-Score]],Table2[6M Return vs Nifty Z-Score])</f>
        <v>638</v>
      </c>
      <c r="AU681">
        <f>_xlfn.RANK.AVG(Table2[[#This Row],[Sharpe Ratio Z-Score]],Table2[Sharpe Ratio Z-Score])</f>
        <v>539.5</v>
      </c>
      <c r="AV681">
        <f>(Table2[[#This Row],[Rank 1Y]]+Table2[[#This Row],[Rank 6M]]+Table2[[#This Row],[Rank Sharpe]])/3</f>
        <v>626.83333333333337</v>
      </c>
    </row>
    <row r="682" spans="1:48" x14ac:dyDescent="0.3">
      <c r="A682" t="s">
        <v>323</v>
      </c>
      <c r="B682" t="s">
        <v>324</v>
      </c>
      <c r="C682" t="s">
        <v>3171</v>
      </c>
      <c r="D682" t="s">
        <v>189</v>
      </c>
      <c r="E682">
        <v>82117.319847195002</v>
      </c>
      <c r="F682">
        <v>746.65</v>
      </c>
      <c r="G682">
        <v>-13.632440765274399</v>
      </c>
      <c r="H682">
        <f>(Table2[[#This Row],[1Y Return vs Nifty]]-AVERAGE(Table2[1Y Return vs Nifty]))/_xlfn.STDEV.P(Table2[1Y Return vs Nifty])</f>
        <v>-0.63926187267165369</v>
      </c>
      <c r="I682">
        <v>4.7600234570426299</v>
      </c>
      <c r="J682">
        <f>(Table2[[#This Row],[1M Return vs Nifty]]-AVERAGE(Table2[1M Return vs Nifty]))/_xlfn.STDEV.P(Table2[1M Return vs Nifty])</f>
        <v>0.62508561184763622</v>
      </c>
      <c r="K682">
        <v>-29.635813970502401</v>
      </c>
      <c r="L682">
        <f>(Table2[[#This Row],[6M Return vs Nifty]]-AVERAGE(Table2[6M Return vs Nifty]))/_xlfn.STDEV.P(Table2[6M Return vs Nifty])</f>
        <v>-1.1854133573747598</v>
      </c>
      <c r="M682">
        <v>31.273322631968501</v>
      </c>
      <c r="N682">
        <f>(Table2[[#This Row],[1W Return vs Nifty]]-AVERAGE(Table2[1W Return vs Nifty]))/_xlfn.STDEV.P(Table2[1W Return vs Nifty])</f>
        <v>5.7094436219681661</v>
      </c>
      <c r="O682">
        <v>714.6</v>
      </c>
      <c r="P682">
        <v>734.62421782917102</v>
      </c>
      <c r="Q682">
        <v>842.61169209582101</v>
      </c>
      <c r="R682">
        <v>56.859005840888202</v>
      </c>
      <c r="S682" s="1">
        <f>(Table2[[#This Row],[Close Price]]-Table2[[#This Row],[20D EMA]])/Table2[[#This Row],[20D EMA]]</f>
        <v>4.4850265883011407E-2</v>
      </c>
      <c r="T682" s="1">
        <f>(Table2[[#This Row],[Close Price]]-Table2[[#This Row],[50D EMA]])/Table2[[#This Row],[50D EMA]]</f>
        <v>1.636997784576907E-2</v>
      </c>
      <c r="U682" s="1">
        <f>(Table2[[#This Row],[Close Price]]-Table2[[#This Row],[200D EMA]])/Table2[[#This Row],[200D EMA]]</f>
        <v>-0.11388602009205014</v>
      </c>
      <c r="V682">
        <v>3.7643469094667101</v>
      </c>
      <c r="W682">
        <v>740.5</v>
      </c>
      <c r="X682">
        <v>776.35</v>
      </c>
      <c r="Y682">
        <v>740.5</v>
      </c>
      <c r="Z682">
        <v>815.3</v>
      </c>
      <c r="AA682">
        <v>740.5</v>
      </c>
      <c r="AB682">
        <v>815.3</v>
      </c>
      <c r="AC682" s="1">
        <f>(Table2[[#This Row],[Close Price]]/Table2[[#This Row],[Day Low]])-1</f>
        <v>8.3051991897367117E-3</v>
      </c>
      <c r="AD682" s="1">
        <f>(Table2[[#This Row],[Day High]]/Table2[[#This Row],[Close Price]])-1</f>
        <v>3.9777673608786035E-2</v>
      </c>
      <c r="AE682" s="1">
        <f>(Table2[[#This Row],[Close Price]]/Table2[[#This Row],[Current Week Low]])-1</f>
        <v>8.3051991897367117E-3</v>
      </c>
      <c r="AF682" s="1">
        <f>(Table2[[#This Row],[Current Week High]]/Table2[[#This Row],[Close Price]])-1</f>
        <v>9.1944016607513612E-2</v>
      </c>
      <c r="AG682" s="1">
        <f>(Table2[[#This Row],[Close Price]]/Table2[[#This Row],[Current Month Low]])-1</f>
        <v>8.3051991897367117E-3</v>
      </c>
      <c r="AH682" s="1">
        <f>(Table2[[#This Row],[Current Month High]]/Table2[[#This Row],[Close Price]])-1</f>
        <v>9.1944016607513612E-2</v>
      </c>
      <c r="AI682">
        <v>68.673407888568903</v>
      </c>
      <c r="AJ682">
        <v>36.811726981218499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0.04</v>
      </c>
      <c r="AM682" t="s">
        <v>3219</v>
      </c>
      <c r="AN682">
        <v>9.18</v>
      </c>
      <c r="AO682" t="s">
        <v>3219</v>
      </c>
      <c r="AP682">
        <v>-3.3558638057771997E-2</v>
      </c>
      <c r="AQ682">
        <f>(Table2[[#This Row],[Sharpe Ratio]]-AVERAGE(Table2[Sharpe Ratio]))/_xlfn.STDEV.P(Table2[Sharpe Ratio])</f>
        <v>-1.0754530757381258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543</v>
      </c>
      <c r="AT682">
        <f>_xlfn.RANK.AVG(Table2[[#This Row],[6M Return vs Nifty Z-Score]],Table2[6M Return vs Nifty Z-Score])</f>
        <v>710</v>
      </c>
      <c r="AU682">
        <f>_xlfn.RANK.AVG(Table2[[#This Row],[Sharpe Ratio Z-Score]],Table2[Sharpe Ratio Z-Score])</f>
        <v>631</v>
      </c>
      <c r="AV682">
        <f>(Table2[[#This Row],[Rank 1Y]]+Table2[[#This Row],[Rank 6M]]+Table2[[#This Row],[Rank Sharpe]])/3</f>
        <v>628</v>
      </c>
    </row>
    <row r="683" spans="1:48" x14ac:dyDescent="0.3">
      <c r="A683" t="s">
        <v>1863</v>
      </c>
      <c r="B683" t="s">
        <v>1864</v>
      </c>
      <c r="C683" t="s">
        <v>3177</v>
      </c>
      <c r="D683" t="s">
        <v>51</v>
      </c>
      <c r="E683">
        <v>4190.2057000000004</v>
      </c>
      <c r="F683">
        <v>459.1</v>
      </c>
      <c r="G683">
        <v>-24.456522329997899</v>
      </c>
      <c r="H683">
        <f>(Table2[[#This Row],[1Y Return vs Nifty]]-AVERAGE(Table2[1Y Return vs Nifty]))/_xlfn.STDEV.P(Table2[1Y Return vs Nifty])</f>
        <v>-0.85059335875978881</v>
      </c>
      <c r="I683">
        <v>-7.4383715752961397</v>
      </c>
      <c r="J683">
        <f>(Table2[[#This Row],[1M Return vs Nifty]]-AVERAGE(Table2[1M Return vs Nifty]))/_xlfn.STDEV.P(Table2[1M Return vs Nifty])</f>
        <v>-0.689276667355184</v>
      </c>
      <c r="K683">
        <v>-15.4239325770485</v>
      </c>
      <c r="L683">
        <f>(Table2[[#This Row],[6M Return vs Nifty]]-AVERAGE(Table2[6M Return vs Nifty]))/_xlfn.STDEV.P(Table2[6M Return vs Nifty])</f>
        <v>-0.7647138274498424</v>
      </c>
      <c r="M683">
        <v>0.68884456785936998</v>
      </c>
      <c r="N683">
        <f>(Table2[[#This Row],[1W Return vs Nifty]]-AVERAGE(Table2[1W Return vs Nifty]))/_xlfn.STDEV.P(Table2[1W Return vs Nifty])</f>
        <v>-0.45930246210371944</v>
      </c>
      <c r="O683">
        <v>466.31</v>
      </c>
      <c r="P683">
        <v>484.74820985952499</v>
      </c>
      <c r="Q683">
        <v>502.66560318289697</v>
      </c>
      <c r="R683">
        <v>43.220157116204703</v>
      </c>
      <c r="S683" s="1">
        <f>(Table2[[#This Row],[Close Price]]-Table2[[#This Row],[20D EMA]])/Table2[[#This Row],[20D EMA]]</f>
        <v>-1.5461817246038E-2</v>
      </c>
      <c r="T683" s="1">
        <f>(Table2[[#This Row],[Close Price]]-Table2[[#This Row],[50D EMA]])/Table2[[#This Row],[50D EMA]]</f>
        <v>-5.2910375609138513E-2</v>
      </c>
      <c r="U683" s="1">
        <f>(Table2[[#This Row],[Close Price]]-Table2[[#This Row],[200D EMA]])/Table2[[#This Row],[200D EMA]]</f>
        <v>-8.66691552138001E-2</v>
      </c>
      <c r="V683">
        <v>0.87562145440379202</v>
      </c>
      <c r="W683">
        <v>457</v>
      </c>
      <c r="X683">
        <v>469.85</v>
      </c>
      <c r="Y683">
        <v>456.15</v>
      </c>
      <c r="Z683">
        <v>469.85</v>
      </c>
      <c r="AA683">
        <v>456.15</v>
      </c>
      <c r="AB683">
        <v>469.85</v>
      </c>
      <c r="AC683" s="1">
        <f>(Table2[[#This Row],[Close Price]]/Table2[[#This Row],[Day Low]])-1</f>
        <v>4.5951859956236962E-3</v>
      </c>
      <c r="AD683" s="1">
        <f>(Table2[[#This Row],[Day High]]/Table2[[#This Row],[Close Price]])-1</f>
        <v>2.341537791330861E-2</v>
      </c>
      <c r="AE683" s="1">
        <f>(Table2[[#This Row],[Close Price]]/Table2[[#This Row],[Current Week Low]])-1</f>
        <v>6.4671708867698463E-3</v>
      </c>
      <c r="AF683" s="1">
        <f>(Table2[[#This Row],[Current Week High]]/Table2[[#This Row],[Close Price]])-1</f>
        <v>2.341537791330861E-2</v>
      </c>
      <c r="AG683" s="1">
        <f>(Table2[[#This Row],[Close Price]]/Table2[[#This Row],[Current Month Low]])-1</f>
        <v>6.4671708867698463E-3</v>
      </c>
      <c r="AH683" s="1">
        <f>(Table2[[#This Row],[Current Month High]]/Table2[[#This Row],[Close Price]])-1</f>
        <v>2.341537791330861E-2</v>
      </c>
      <c r="AI683">
        <v>38.314092790241702</v>
      </c>
      <c r="AJ683">
        <v>6.5073657348335399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-0.09</v>
      </c>
      <c r="AM683" t="s">
        <v>3218</v>
      </c>
      <c r="AN683">
        <v>-2.1800000000000002</v>
      </c>
      <c r="AO683" t="s">
        <v>3218</v>
      </c>
      <c r="AP683">
        <v>-5.1718557981358999E-2</v>
      </c>
      <c r="AQ683">
        <f>(Table2[[#This Row],[Sharpe Ratio]]-AVERAGE(Table2[Sharpe Ratio]))/_xlfn.STDEV.P(Table2[Sharpe Ratio])</f>
        <v>-1.2862388729050822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614</v>
      </c>
      <c r="AT683">
        <f>_xlfn.RANK.AVG(Table2[[#This Row],[6M Return vs Nifty Z-Score]],Table2[6M Return vs Nifty Z-Score])</f>
        <v>608</v>
      </c>
      <c r="AU683">
        <f>_xlfn.RANK.AVG(Table2[[#This Row],[Sharpe Ratio Z-Score]],Table2[Sharpe Ratio Z-Score])</f>
        <v>668</v>
      </c>
      <c r="AV683">
        <f>(Table2[[#This Row],[Rank 1Y]]+Table2[[#This Row],[Rank 6M]]+Table2[[#This Row],[Rank Sharpe]])/3</f>
        <v>630</v>
      </c>
    </row>
    <row r="684" spans="1:48" x14ac:dyDescent="0.3">
      <c r="A684" t="s">
        <v>466</v>
      </c>
      <c r="B684" t="s">
        <v>467</v>
      </c>
      <c r="C684" t="s">
        <v>3181</v>
      </c>
      <c r="D684" t="s">
        <v>468</v>
      </c>
      <c r="E684">
        <v>49334.767613550001</v>
      </c>
      <c r="F684">
        <v>1836.5</v>
      </c>
      <c r="G684">
        <v>-25.573503989524099</v>
      </c>
      <c r="H684">
        <f>(Table2[[#This Row],[1Y Return vs Nifty]]-AVERAGE(Table2[1Y Return vs Nifty]))/_xlfn.STDEV.P(Table2[1Y Return vs Nifty])</f>
        <v>-0.87240152720617048</v>
      </c>
      <c r="I684">
        <v>3.24858837202162</v>
      </c>
      <c r="J684">
        <f>(Table2[[#This Row],[1M Return vs Nifty]]-AVERAGE(Table2[1M Return vs Nifty]))/_xlfn.STDEV.P(Table2[1M Return vs Nifty])</f>
        <v>0.46223031342937848</v>
      </c>
      <c r="K684">
        <v>-20.529846145503601</v>
      </c>
      <c r="L684">
        <f>(Table2[[#This Row],[6M Return vs Nifty]]-AVERAGE(Table2[6M Return vs Nifty]))/_xlfn.STDEV.P(Table2[6M Return vs Nifty])</f>
        <v>-0.91585887141817501</v>
      </c>
      <c r="M684">
        <v>1.19607383994907</v>
      </c>
      <c r="N684">
        <f>(Table2[[#This Row],[1W Return vs Nifty]]-AVERAGE(Table2[1W Return vs Nifty]))/_xlfn.STDEV.P(Table2[1W Return vs Nifty])</f>
        <v>-0.35699669185741234</v>
      </c>
      <c r="O684">
        <v>1792.68</v>
      </c>
      <c r="P684">
        <v>1832.51063126591</v>
      </c>
      <c r="Q684">
        <v>1946.9784808910199</v>
      </c>
      <c r="R684">
        <v>65.739231413564696</v>
      </c>
      <c r="S684" s="1">
        <f>(Table2[[#This Row],[Close Price]]-Table2[[#This Row],[20D EMA]])/Table2[[#This Row],[20D EMA]]</f>
        <v>2.4443849432135092E-2</v>
      </c>
      <c r="T684" s="1">
        <f>(Table2[[#This Row],[Close Price]]-Table2[[#This Row],[50D EMA]])/Table2[[#This Row],[50D EMA]]</f>
        <v>2.1769962291209957E-3</v>
      </c>
      <c r="U684" s="1">
        <f>(Table2[[#This Row],[Close Price]]-Table2[[#This Row],[200D EMA]])/Table2[[#This Row],[200D EMA]]</f>
        <v>-5.6743555193512082E-2</v>
      </c>
      <c r="V684">
        <v>1.0706177675728501</v>
      </c>
      <c r="W684">
        <v>1831.35</v>
      </c>
      <c r="X684">
        <v>1858.85</v>
      </c>
      <c r="Y684">
        <v>1771.25</v>
      </c>
      <c r="Z684">
        <v>1858.85</v>
      </c>
      <c r="AA684">
        <v>1771.25</v>
      </c>
      <c r="AB684">
        <v>1858.85</v>
      </c>
      <c r="AC684" s="1">
        <f>(Table2[[#This Row],[Close Price]]/Table2[[#This Row],[Day Low]])-1</f>
        <v>2.8121331258361693E-3</v>
      </c>
      <c r="AD684" s="1">
        <f>(Table2[[#This Row],[Day High]]/Table2[[#This Row],[Close Price]])-1</f>
        <v>1.2169888374625515E-2</v>
      </c>
      <c r="AE684" s="1">
        <f>(Table2[[#This Row],[Close Price]]/Table2[[#This Row],[Current Week Low]])-1</f>
        <v>3.683839096683128E-2</v>
      </c>
      <c r="AF684" s="1">
        <f>(Table2[[#This Row],[Current Week High]]/Table2[[#This Row],[Close Price]])-1</f>
        <v>1.2169888374625515E-2</v>
      </c>
      <c r="AG684" s="1">
        <f>(Table2[[#This Row],[Close Price]]/Table2[[#This Row],[Current Month Low]])-1</f>
        <v>3.683839096683128E-2</v>
      </c>
      <c r="AH684" s="1">
        <f>(Table2[[#This Row],[Current Month High]]/Table2[[#This Row],[Close Price]])-1</f>
        <v>1.2169888374625515E-2</v>
      </c>
      <c r="AI684">
        <v>33.623740811325803</v>
      </c>
      <c r="AJ684">
        <v>8.3161309348274806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0.03</v>
      </c>
      <c r="AM684" t="s">
        <v>3219</v>
      </c>
      <c r="AN684">
        <v>6.09</v>
      </c>
      <c r="AO684" t="s">
        <v>3219</v>
      </c>
      <c r="AP684">
        <v>-2.0477369071493001E-2</v>
      </c>
      <c r="AQ684">
        <f>(Table2[[#This Row],[Sharpe Ratio]]-AVERAGE(Table2[Sharpe Ratio]))/_xlfn.STDEV.P(Table2[Sharpe Ratio])</f>
        <v>-0.92361618863562112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622</v>
      </c>
      <c r="AT684">
        <f>_xlfn.RANK.AVG(Table2[[#This Row],[6M Return vs Nifty Z-Score]],Table2[6M Return vs Nifty Z-Score])</f>
        <v>661</v>
      </c>
      <c r="AU684">
        <f>_xlfn.RANK.AVG(Table2[[#This Row],[Sharpe Ratio Z-Score]],Table2[Sharpe Ratio Z-Score])</f>
        <v>608</v>
      </c>
      <c r="AV684">
        <f>(Table2[[#This Row],[Rank 1Y]]+Table2[[#This Row],[Rank 6M]]+Table2[[#This Row],[Rank Sharpe]])/3</f>
        <v>630.33333333333337</v>
      </c>
    </row>
    <row r="685" spans="1:48" x14ac:dyDescent="0.3">
      <c r="A685" t="s">
        <v>2170</v>
      </c>
      <c r="B685" t="s">
        <v>2171</v>
      </c>
      <c r="C685" t="s">
        <v>3175</v>
      </c>
      <c r="D685" t="s">
        <v>201</v>
      </c>
      <c r="E685">
        <v>2854.8098864899998</v>
      </c>
      <c r="F685">
        <v>208.3</v>
      </c>
      <c r="G685">
        <v>-24.642721489971901</v>
      </c>
      <c r="H685">
        <f>(Table2[[#This Row],[1Y Return vs Nifty]]-AVERAGE(Table2[1Y Return vs Nifty]))/_xlfn.STDEV.P(Table2[1Y Return vs Nifty])</f>
        <v>-0.8542287475870417</v>
      </c>
      <c r="I685">
        <v>-10.4220099841314</v>
      </c>
      <c r="J685">
        <f>(Table2[[#This Row],[1M Return vs Nifty]]-AVERAGE(Table2[1M Return vs Nifty]))/_xlfn.STDEV.P(Table2[1M Return vs Nifty])</f>
        <v>-1.0107600894740292</v>
      </c>
      <c r="K685">
        <v>-19.654890786671999</v>
      </c>
      <c r="L685">
        <f>(Table2[[#This Row],[6M Return vs Nifty]]-AVERAGE(Table2[6M Return vs Nifty]))/_xlfn.STDEV.P(Table2[6M Return vs Nifty])</f>
        <v>-0.88995847878365097</v>
      </c>
      <c r="M685">
        <v>-0.59420117608530998</v>
      </c>
      <c r="N685">
        <f>(Table2[[#This Row],[1W Return vs Nifty]]-AVERAGE(Table2[1W Return vs Nifty]))/_xlfn.STDEV.P(Table2[1W Return vs Nifty])</f>
        <v>-0.71808678374731283</v>
      </c>
      <c r="O685">
        <v>213.32</v>
      </c>
      <c r="P685">
        <v>224.998469929712</v>
      </c>
      <c r="Q685">
        <v>237.458338621564</v>
      </c>
      <c r="R685">
        <v>42.501337946419497</v>
      </c>
      <c r="S685" s="1">
        <f>(Table2[[#This Row],[Close Price]]-Table2[[#This Row],[20D EMA]])/Table2[[#This Row],[20D EMA]]</f>
        <v>-2.3532720795049606E-2</v>
      </c>
      <c r="T685" s="1">
        <f>(Table2[[#This Row],[Close Price]]-Table2[[#This Row],[50D EMA]])/Table2[[#This Row],[50D EMA]]</f>
        <v>-7.4215926601316345E-2</v>
      </c>
      <c r="U685" s="1">
        <f>(Table2[[#This Row],[Close Price]]-Table2[[#This Row],[200D EMA]])/Table2[[#This Row],[200D EMA]]</f>
        <v>-0.12279349207455487</v>
      </c>
      <c r="V685">
        <v>0.64988958982920098</v>
      </c>
      <c r="W685">
        <v>207.5</v>
      </c>
      <c r="X685">
        <v>217.05</v>
      </c>
      <c r="Y685">
        <v>207</v>
      </c>
      <c r="Z685">
        <v>217.05</v>
      </c>
      <c r="AA685">
        <v>207</v>
      </c>
      <c r="AB685">
        <v>217.05</v>
      </c>
      <c r="AC685" s="1">
        <f>(Table2[[#This Row],[Close Price]]/Table2[[#This Row],[Day Low]])-1</f>
        <v>3.8554216867470181E-3</v>
      </c>
      <c r="AD685" s="1">
        <f>(Table2[[#This Row],[Day High]]/Table2[[#This Row],[Close Price]])-1</f>
        <v>4.2006721075372067E-2</v>
      </c>
      <c r="AE685" s="1">
        <f>(Table2[[#This Row],[Close Price]]/Table2[[#This Row],[Current Week Low]])-1</f>
        <v>6.280193236715137E-3</v>
      </c>
      <c r="AF685" s="1">
        <f>(Table2[[#This Row],[Current Week High]]/Table2[[#This Row],[Close Price]])-1</f>
        <v>4.2006721075372067E-2</v>
      </c>
      <c r="AG685" s="1">
        <f>(Table2[[#This Row],[Close Price]]/Table2[[#This Row],[Current Month Low]])-1</f>
        <v>6.280193236715137E-3</v>
      </c>
      <c r="AH685" s="1">
        <f>(Table2[[#This Row],[Current Month High]]/Table2[[#This Row],[Close Price]])-1</f>
        <v>4.2006721075372067E-2</v>
      </c>
      <c r="AI685">
        <v>38.718194911185698</v>
      </c>
      <c r="AJ685">
        <v>4.2803504380475701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-0.11</v>
      </c>
      <c r="AM685" t="s">
        <v>3218</v>
      </c>
      <c r="AN685">
        <v>-0.95</v>
      </c>
      <c r="AO685" t="s">
        <v>3218</v>
      </c>
      <c r="AP685">
        <v>-3.4529306568498001E-2</v>
      </c>
      <c r="AQ685">
        <f>(Table2[[#This Row],[Sharpe Ratio]]-AVERAGE(Table2[Sharpe Ratio]))/_xlfn.STDEV.P(Table2[Sharpe Ratio])</f>
        <v>-1.0867198179197637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615</v>
      </c>
      <c r="AT685">
        <f>_xlfn.RANK.AVG(Table2[[#This Row],[6M Return vs Nifty Z-Score]],Table2[6M Return vs Nifty Z-Score])</f>
        <v>649</v>
      </c>
      <c r="AU685">
        <f>_xlfn.RANK.AVG(Table2[[#This Row],[Sharpe Ratio Z-Score]],Table2[Sharpe Ratio Z-Score])</f>
        <v>634</v>
      </c>
      <c r="AV685">
        <f>(Table2[[#This Row],[Rank 1Y]]+Table2[[#This Row],[Rank 6M]]+Table2[[#This Row],[Rank Sharpe]])/3</f>
        <v>632.66666666666663</v>
      </c>
    </row>
    <row r="686" spans="1:48" x14ac:dyDescent="0.3">
      <c r="A686" t="s">
        <v>1023</v>
      </c>
      <c r="B686" t="s">
        <v>1024</v>
      </c>
      <c r="C686" t="s">
        <v>3173</v>
      </c>
      <c r="D686" t="s">
        <v>54</v>
      </c>
      <c r="E686">
        <v>14116.8796820799</v>
      </c>
      <c r="F686">
        <v>884.8</v>
      </c>
      <c r="G686">
        <v>-66.363623417792198</v>
      </c>
      <c r="H686">
        <f>(Table2[[#This Row],[1Y Return vs Nifty]]-AVERAGE(Table2[1Y Return vs Nifty]))/_xlfn.STDEV.P(Table2[1Y Return vs Nifty])</f>
        <v>-1.6687957990843882</v>
      </c>
      <c r="I686">
        <v>-13.055729323969</v>
      </c>
      <c r="J686">
        <f>(Table2[[#This Row],[1M Return vs Nifty]]-AVERAGE(Table2[1M Return vs Nifty]))/_xlfn.STDEV.P(Table2[1M Return vs Nifty])</f>
        <v>-1.2945401560411798</v>
      </c>
      <c r="K686">
        <v>-41.8911412833708</v>
      </c>
      <c r="L686">
        <f>(Table2[[#This Row],[6M Return vs Nifty]]-AVERAGE(Table2[6M Return vs Nifty]))/_xlfn.STDEV.P(Table2[6M Return vs Nifty])</f>
        <v>-1.5481950536795532</v>
      </c>
      <c r="M686">
        <v>-10.274468277218</v>
      </c>
      <c r="N686">
        <f>(Table2[[#This Row],[1W Return vs Nifty]]-AVERAGE(Table2[1W Return vs Nifty]))/_xlfn.STDEV.P(Table2[1W Return vs Nifty])</f>
        <v>-2.6705513524645355</v>
      </c>
      <c r="O686">
        <v>927.8</v>
      </c>
      <c r="P686">
        <v>1003.75668743464</v>
      </c>
      <c r="Q686">
        <v>1216.73856136778</v>
      </c>
      <c r="R686">
        <v>38.665709277229503</v>
      </c>
      <c r="S686" s="1">
        <f>(Table2[[#This Row],[Close Price]]-Table2[[#This Row],[20D EMA]])/Table2[[#This Row],[20D EMA]]</f>
        <v>-4.6346195300711365E-2</v>
      </c>
      <c r="T686" s="1">
        <f>(Table2[[#This Row],[Close Price]]-Table2[[#This Row],[50D EMA]])/Table2[[#This Row],[50D EMA]]</f>
        <v>-0.11851147685866444</v>
      </c>
      <c r="U686" s="1">
        <f>(Table2[[#This Row],[Close Price]]-Table2[[#This Row],[200D EMA]])/Table2[[#This Row],[200D EMA]]</f>
        <v>-0.27281009405556755</v>
      </c>
      <c r="V686">
        <v>1.9193329643994701</v>
      </c>
      <c r="W686">
        <v>876</v>
      </c>
      <c r="X686">
        <v>892.6</v>
      </c>
      <c r="Y686">
        <v>873</v>
      </c>
      <c r="Z686">
        <v>909</v>
      </c>
      <c r="AA686">
        <v>873</v>
      </c>
      <c r="AB686">
        <v>909</v>
      </c>
      <c r="AC686" s="1">
        <f>(Table2[[#This Row],[Close Price]]/Table2[[#This Row],[Day Low]])-1</f>
        <v>1.0045662100456543E-2</v>
      </c>
      <c r="AD686" s="1">
        <f>(Table2[[#This Row],[Day High]]/Table2[[#This Row],[Close Price]])-1</f>
        <v>8.8155515370706983E-3</v>
      </c>
      <c r="AE686" s="1">
        <f>(Table2[[#This Row],[Close Price]]/Table2[[#This Row],[Current Week Low]])-1</f>
        <v>1.3516609392898005E-2</v>
      </c>
      <c r="AF686" s="1">
        <f>(Table2[[#This Row],[Current Week High]]/Table2[[#This Row],[Close Price]])-1</f>
        <v>2.7350813743218794E-2</v>
      </c>
      <c r="AG686" s="1">
        <f>(Table2[[#This Row],[Close Price]]/Table2[[#This Row],[Current Month Low]])-1</f>
        <v>1.3516609392898005E-2</v>
      </c>
      <c r="AH686" s="1">
        <f>(Table2[[#This Row],[Current Month High]]/Table2[[#This Row],[Close Price]])-1</f>
        <v>2.7350813743218794E-2</v>
      </c>
      <c r="AI686">
        <v>102.983725135623</v>
      </c>
      <c r="AJ686">
        <v>3.0274802049371199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-0.31</v>
      </c>
      <c r="AM686" t="s">
        <v>3218</v>
      </c>
      <c r="AN686">
        <v>0.01</v>
      </c>
      <c r="AO686" t="s">
        <v>3219</v>
      </c>
      <c r="AP686">
        <v>2.8483301083579E-2</v>
      </c>
      <c r="AQ686">
        <f>(Table2[[#This Row],[Sharpe Ratio]]-AVERAGE(Table2[Sharpe Ratio]))/_xlfn.STDEV.P(Table2[Sharpe Ratio])</f>
        <v>-0.35531996641159752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735</v>
      </c>
      <c r="AT686">
        <f>_xlfn.RANK.AVG(Table2[[#This Row],[6M Return vs Nifty Z-Score]],Table2[6M Return vs Nifty Z-Score])</f>
        <v>731</v>
      </c>
      <c r="AU686">
        <f>_xlfn.RANK.AVG(Table2[[#This Row],[Sharpe Ratio Z-Score]],Table2[Sharpe Ratio Z-Score])</f>
        <v>435</v>
      </c>
      <c r="AV686">
        <f>(Table2[[#This Row],[Rank 1Y]]+Table2[[#This Row],[Rank 6M]]+Table2[[#This Row],[Rank Sharpe]])/3</f>
        <v>633.66666666666663</v>
      </c>
    </row>
    <row r="687" spans="1:48" x14ac:dyDescent="0.3">
      <c r="A687" t="s">
        <v>123</v>
      </c>
      <c r="B687" t="s">
        <v>124</v>
      </c>
      <c r="C687" t="s">
        <v>3175</v>
      </c>
      <c r="D687" t="s">
        <v>125</v>
      </c>
      <c r="E687">
        <v>217687.40358479999</v>
      </c>
      <c r="F687">
        <v>2257.8000000000002</v>
      </c>
      <c r="G687">
        <v>-25.593676395327101</v>
      </c>
      <c r="H687">
        <f>(Table2[[#This Row],[1Y Return vs Nifty]]-AVERAGE(Table2[1Y Return vs Nifty]))/_xlfn.STDEV.P(Table2[1Y Return vs Nifty])</f>
        <v>-0.87279537720358868</v>
      </c>
      <c r="I687">
        <v>-2.7700961085333198</v>
      </c>
      <c r="J687">
        <f>(Table2[[#This Row],[1M Return vs Nifty]]-AVERAGE(Table2[1M Return vs Nifty]))/_xlfn.STDEV.P(Table2[1M Return vs Nifty])</f>
        <v>-0.18627564417348227</v>
      </c>
      <c r="K687">
        <v>-18.8029546361693</v>
      </c>
      <c r="L687">
        <f>(Table2[[#This Row],[6M Return vs Nifty]]-AVERAGE(Table2[6M Return vs Nifty]))/_xlfn.STDEV.P(Table2[6M Return vs Nifty])</f>
        <v>-0.8647394998096487</v>
      </c>
      <c r="M687">
        <v>-1.45641767615699</v>
      </c>
      <c r="N687">
        <f>(Table2[[#This Row],[1W Return vs Nifty]]-AVERAGE(Table2[1W Return vs Nifty]))/_xlfn.STDEV.P(Table2[1W Return vs Nifty])</f>
        <v>-0.89199181646653869</v>
      </c>
      <c r="O687">
        <v>2263.75</v>
      </c>
      <c r="P687">
        <v>2344.95013713564</v>
      </c>
      <c r="Q687">
        <v>2440.0735230653099</v>
      </c>
      <c r="R687">
        <v>52.339905294877902</v>
      </c>
      <c r="S687" s="1">
        <f>(Table2[[#This Row],[Close Price]]-Table2[[#This Row],[20D EMA]])/Table2[[#This Row],[20D EMA]]</f>
        <v>-2.6283821093317805E-3</v>
      </c>
      <c r="T687" s="1">
        <f>(Table2[[#This Row],[Close Price]]-Table2[[#This Row],[50D EMA]])/Table2[[#This Row],[50D EMA]]</f>
        <v>-3.7165027842380426E-2</v>
      </c>
      <c r="U687" s="1">
        <f>(Table2[[#This Row],[Close Price]]-Table2[[#This Row],[200D EMA]])/Table2[[#This Row],[200D EMA]]</f>
        <v>-7.4700012660409945E-2</v>
      </c>
      <c r="V687">
        <v>0.87499510782344803</v>
      </c>
      <c r="W687">
        <v>2241.4499999999998</v>
      </c>
      <c r="X687">
        <v>2275</v>
      </c>
      <c r="Y687">
        <v>2223.1</v>
      </c>
      <c r="Z687">
        <v>2275</v>
      </c>
      <c r="AA687">
        <v>2223.1</v>
      </c>
      <c r="AB687">
        <v>2275</v>
      </c>
      <c r="AC687" s="1">
        <f>(Table2[[#This Row],[Close Price]]/Table2[[#This Row],[Day Low]])-1</f>
        <v>7.2943853309244133E-3</v>
      </c>
      <c r="AD687" s="1">
        <f>(Table2[[#This Row],[Day High]]/Table2[[#This Row],[Close Price]])-1</f>
        <v>7.6180352555583752E-3</v>
      </c>
      <c r="AE687" s="1">
        <f>(Table2[[#This Row],[Close Price]]/Table2[[#This Row],[Current Week Low]])-1</f>
        <v>1.560883451036843E-2</v>
      </c>
      <c r="AF687" s="1">
        <f>(Table2[[#This Row],[Current Week High]]/Table2[[#This Row],[Close Price]])-1</f>
        <v>7.6180352555583752E-3</v>
      </c>
      <c r="AG687" s="1">
        <f>(Table2[[#This Row],[Close Price]]/Table2[[#This Row],[Current Month Low]])-1</f>
        <v>1.560883451036843E-2</v>
      </c>
      <c r="AH687" s="1">
        <f>(Table2[[#This Row],[Current Month High]]/Table2[[#This Row],[Close Price]])-1</f>
        <v>7.6180352555583752E-3</v>
      </c>
      <c r="AI687">
        <v>23.0401275577996</v>
      </c>
      <c r="AJ687">
        <v>4.10845206805923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0.01</v>
      </c>
      <c r="AM687" t="s">
        <v>3219</v>
      </c>
      <c r="AN687">
        <v>3.44</v>
      </c>
      <c r="AO687" t="s">
        <v>3219</v>
      </c>
      <c r="AP687">
        <v>-3.5596368884942997E-2</v>
      </c>
      <c r="AQ687">
        <f>(Table2[[#This Row],[Sharpe Ratio]]-AVERAGE(Table2[Sharpe Ratio]))/_xlfn.STDEV.P(Table2[Sharpe Ratio])</f>
        <v>-1.0991054221484771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623</v>
      </c>
      <c r="AT687">
        <f>_xlfn.RANK.AVG(Table2[[#This Row],[6M Return vs Nifty Z-Score]],Table2[6M Return vs Nifty Z-Score])</f>
        <v>642</v>
      </c>
      <c r="AU687">
        <f>_xlfn.RANK.AVG(Table2[[#This Row],[Sharpe Ratio Z-Score]],Table2[Sharpe Ratio Z-Score])</f>
        <v>637</v>
      </c>
      <c r="AV687">
        <f>(Table2[[#This Row],[Rank 1Y]]+Table2[[#This Row],[Rank 6M]]+Table2[[#This Row],[Rank Sharpe]])/3</f>
        <v>634</v>
      </c>
    </row>
    <row r="688" spans="1:48" x14ac:dyDescent="0.3">
      <c r="A688" t="s">
        <v>1736</v>
      </c>
      <c r="B688" t="s">
        <v>1737</v>
      </c>
      <c r="C688" t="s">
        <v>3182</v>
      </c>
      <c r="D688" t="s">
        <v>460</v>
      </c>
      <c r="E688">
        <v>4975.34591998</v>
      </c>
      <c r="F688">
        <v>297.10000000000002</v>
      </c>
      <c r="G688">
        <v>-49.711220816187101</v>
      </c>
      <c r="H688">
        <f>(Table2[[#This Row],[1Y Return vs Nifty]]-AVERAGE(Table2[1Y Return vs Nifty]))/_xlfn.STDEV.P(Table2[1Y Return vs Nifty])</f>
        <v>-1.3436710328220576</v>
      </c>
      <c r="I688">
        <v>6.1067764034099499E-3</v>
      </c>
      <c r="J688">
        <f>(Table2[[#This Row],[1M Return vs Nifty]]-AVERAGE(Table2[1M Return vs Nifty]))/_xlfn.STDEV.P(Table2[1M Return vs Nifty])</f>
        <v>0.1128568516754641</v>
      </c>
      <c r="K688">
        <v>-4.8936856505749198</v>
      </c>
      <c r="L688">
        <f>(Table2[[#This Row],[6M Return vs Nifty]]-AVERAGE(Table2[6M Return vs Nifty]))/_xlfn.STDEV.P(Table2[6M Return vs Nifty])</f>
        <v>-0.45299788996662738</v>
      </c>
      <c r="M688">
        <v>6.8127337256465204</v>
      </c>
      <c r="N688">
        <f>(Table2[[#This Row],[1W Return vs Nifty]]-AVERAGE(Table2[1W Return vs Nifty]))/_xlfn.STDEV.P(Table2[1W Return vs Nifty])</f>
        <v>0.77585731999897789</v>
      </c>
      <c r="O688">
        <v>285.02999999999997</v>
      </c>
      <c r="P688">
        <v>290.58914097005999</v>
      </c>
      <c r="Q688">
        <v>329.86693148233701</v>
      </c>
      <c r="R688">
        <v>74.823283711363999</v>
      </c>
      <c r="S688" s="1">
        <f>(Table2[[#This Row],[Close Price]]-Table2[[#This Row],[20D EMA]])/Table2[[#This Row],[20D EMA]]</f>
        <v>4.2346419675122093E-2</v>
      </c>
      <c r="T688" s="1">
        <f>(Table2[[#This Row],[Close Price]]-Table2[[#This Row],[50D EMA]])/Table2[[#This Row],[50D EMA]]</f>
        <v>2.240572035212721E-2</v>
      </c>
      <c r="U688" s="1">
        <f>(Table2[[#This Row],[Close Price]]-Table2[[#This Row],[200D EMA]])/Table2[[#This Row],[200D EMA]]</f>
        <v>-9.933378691550207E-2</v>
      </c>
      <c r="V688">
        <v>0.85342627676525196</v>
      </c>
      <c r="W688">
        <v>297.60000000000002</v>
      </c>
      <c r="X688">
        <v>305.45</v>
      </c>
      <c r="Y688">
        <v>280</v>
      </c>
      <c r="Z688">
        <v>305.45</v>
      </c>
      <c r="AA688">
        <v>280</v>
      </c>
      <c r="AB688">
        <v>305.45</v>
      </c>
      <c r="AC688" s="1">
        <f>(Table2[[#This Row],[Close Price]]/Table2[[#This Row],[Day Low]])-1</f>
        <v>-1.6801075268817467E-3</v>
      </c>
      <c r="AD688" s="1">
        <f>(Table2[[#This Row],[Day High]]/Table2[[#This Row],[Close Price]])-1</f>
        <v>2.810501514641528E-2</v>
      </c>
      <c r="AE688" s="1">
        <f>(Table2[[#This Row],[Close Price]]/Table2[[#This Row],[Current Week Low]])-1</f>
        <v>6.1071428571428665E-2</v>
      </c>
      <c r="AF688" s="1">
        <f>(Table2[[#This Row],[Current Week High]]/Table2[[#This Row],[Close Price]])-1</f>
        <v>2.810501514641528E-2</v>
      </c>
      <c r="AG688" s="1">
        <f>(Table2[[#This Row],[Close Price]]/Table2[[#This Row],[Current Month Low]])-1</f>
        <v>6.1071428571428665E-2</v>
      </c>
      <c r="AH688" s="1">
        <f>(Table2[[#This Row],[Current Month High]]/Table2[[#This Row],[Close Price]])-1</f>
        <v>2.810501514641528E-2</v>
      </c>
      <c r="AI688">
        <v>82.5647929989902</v>
      </c>
      <c r="AJ688">
        <v>13.1163144869598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0.03</v>
      </c>
      <c r="AM688" t="s">
        <v>3219</v>
      </c>
      <c r="AN688">
        <v>11.22</v>
      </c>
      <c r="AO688" t="s">
        <v>3219</v>
      </c>
      <c r="AP688">
        <v>-9.3499352623878998E-2</v>
      </c>
      <c r="AQ688">
        <f>(Table2[[#This Row],[Sharpe Ratio]]-AVERAGE(Table2[Sharpe Ratio]))/_xlfn.STDEV.P(Table2[Sharpe Ratio])</f>
        <v>-1.7711968541103731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717</v>
      </c>
      <c r="AT688">
        <f>_xlfn.RANK.AVG(Table2[[#This Row],[6M Return vs Nifty Z-Score]],Table2[6M Return vs Nifty Z-Score])</f>
        <v>476</v>
      </c>
      <c r="AU688">
        <f>_xlfn.RANK.AVG(Table2[[#This Row],[Sharpe Ratio Z-Score]],Table2[Sharpe Ratio Z-Score])</f>
        <v>709</v>
      </c>
      <c r="AV688">
        <f>(Table2[[#This Row],[Rank 1Y]]+Table2[[#This Row],[Rank 6M]]+Table2[[#This Row],[Rank Sharpe]])/3</f>
        <v>634</v>
      </c>
    </row>
    <row r="689" spans="1:48" x14ac:dyDescent="0.3">
      <c r="A689" t="s">
        <v>424</v>
      </c>
      <c r="B689" t="s">
        <v>425</v>
      </c>
      <c r="C689" t="s">
        <v>3182</v>
      </c>
      <c r="D689" t="s">
        <v>117</v>
      </c>
      <c r="E689">
        <v>55760.025023669899</v>
      </c>
      <c r="F689">
        <v>478.3</v>
      </c>
      <c r="G689">
        <v>-35.941305784761099</v>
      </c>
      <c r="H689">
        <f>(Table2[[#This Row],[1Y Return vs Nifty]]-AVERAGE(Table2[1Y Return vs Nifty]))/_xlfn.STDEV.P(Table2[1Y Return vs Nifty])</f>
        <v>-1.0748245178084814</v>
      </c>
      <c r="I689">
        <v>-11.5332527692933</v>
      </c>
      <c r="J689">
        <f>(Table2[[#This Row],[1M Return vs Nifty]]-AVERAGE(Table2[1M Return vs Nifty]))/_xlfn.STDEV.P(Table2[1M Return vs Nifty])</f>
        <v>-1.1304951526508653</v>
      </c>
      <c r="K689">
        <v>-6.84324259206445</v>
      </c>
      <c r="L689">
        <f>(Table2[[#This Row],[6M Return vs Nifty]]-AVERAGE(Table2[6M Return vs Nifty]))/_xlfn.STDEV.P(Table2[6M Return vs Nifty])</f>
        <v>-0.51070859456231066</v>
      </c>
      <c r="M689">
        <v>-2.37516165233236</v>
      </c>
      <c r="N689">
        <f>(Table2[[#This Row],[1W Return vs Nifty]]-AVERAGE(Table2[1W Return vs Nifty]))/_xlfn.STDEV.P(Table2[1W Return vs Nifty])</f>
        <v>-1.0772981765560135</v>
      </c>
      <c r="O689">
        <v>495.53</v>
      </c>
      <c r="P689">
        <v>522.76330337235299</v>
      </c>
      <c r="Q689">
        <v>542.13656329828598</v>
      </c>
      <c r="R689">
        <v>35.459259351785299</v>
      </c>
      <c r="S689" s="1">
        <f>(Table2[[#This Row],[Close Price]]-Table2[[#This Row],[20D EMA]])/Table2[[#This Row],[20D EMA]]</f>
        <v>-3.4770851411619806E-2</v>
      </c>
      <c r="T689" s="1">
        <f>(Table2[[#This Row],[Close Price]]-Table2[[#This Row],[50D EMA]])/Table2[[#This Row],[50D EMA]]</f>
        <v>-8.505436989459593E-2</v>
      </c>
      <c r="U689" s="1">
        <f>(Table2[[#This Row],[Close Price]]-Table2[[#This Row],[200D EMA]])/Table2[[#This Row],[200D EMA]]</f>
        <v>-0.11774996858708975</v>
      </c>
      <c r="V689">
        <v>0.79599127336840203</v>
      </c>
      <c r="W689">
        <v>477.05</v>
      </c>
      <c r="X689">
        <v>485.9</v>
      </c>
      <c r="Y689">
        <v>477.05</v>
      </c>
      <c r="Z689">
        <v>497.95</v>
      </c>
      <c r="AA689">
        <v>477.05</v>
      </c>
      <c r="AB689">
        <v>497.95</v>
      </c>
      <c r="AC689" s="1">
        <f>(Table2[[#This Row],[Close Price]]/Table2[[#This Row],[Day Low]])-1</f>
        <v>2.620270411906489E-3</v>
      </c>
      <c r="AD689" s="1">
        <f>(Table2[[#This Row],[Day High]]/Table2[[#This Row],[Close Price]])-1</f>
        <v>1.5889609031988217E-2</v>
      </c>
      <c r="AE689" s="1">
        <f>(Table2[[#This Row],[Close Price]]/Table2[[#This Row],[Current Week Low]])-1</f>
        <v>2.620270411906489E-3</v>
      </c>
      <c r="AF689" s="1">
        <f>(Table2[[#This Row],[Current Week High]]/Table2[[#This Row],[Close Price]])-1</f>
        <v>4.1083002299811877E-2</v>
      </c>
      <c r="AG689" s="1">
        <f>(Table2[[#This Row],[Close Price]]/Table2[[#This Row],[Current Month Low]])-1</f>
        <v>2.620270411906489E-3</v>
      </c>
      <c r="AH689" s="1">
        <f>(Table2[[#This Row],[Current Month High]]/Table2[[#This Row],[Close Price]])-1</f>
        <v>4.1083002299811877E-2</v>
      </c>
      <c r="AI689">
        <v>31.611959021534499</v>
      </c>
      <c r="AJ689">
        <v>8.9521640091116303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-0.17</v>
      </c>
      <c r="AM689" t="s">
        <v>3218</v>
      </c>
      <c r="AN689">
        <v>-2.76</v>
      </c>
      <c r="AO689" t="s">
        <v>3218</v>
      </c>
      <c r="AP689">
        <v>-0.109964513139022</v>
      </c>
      <c r="AQ689">
        <f>(Table2[[#This Row],[Sharpe Ratio]]-AVERAGE(Table2[Sharpe Ratio]))/_xlfn.STDEV.P(Table2[Sharpe Ratio])</f>
        <v>-1.9623112422392819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683</v>
      </c>
      <c r="AT689">
        <f>_xlfn.RANK.AVG(Table2[[#This Row],[6M Return vs Nifty Z-Score]],Table2[6M Return vs Nifty Z-Score])</f>
        <v>505</v>
      </c>
      <c r="AU689">
        <f>_xlfn.RANK.AVG(Table2[[#This Row],[Sharpe Ratio Z-Score]],Table2[Sharpe Ratio Z-Score])</f>
        <v>721</v>
      </c>
      <c r="AV689">
        <f>(Table2[[#This Row],[Rank 1Y]]+Table2[[#This Row],[Rank 6M]]+Table2[[#This Row],[Rank Sharpe]])/3</f>
        <v>636.33333333333337</v>
      </c>
    </row>
    <row r="690" spans="1:48" x14ac:dyDescent="0.3">
      <c r="A690" t="s">
        <v>884</v>
      </c>
      <c r="B690" t="s">
        <v>885</v>
      </c>
      <c r="C690" t="s">
        <v>585</v>
      </c>
      <c r="D690" t="s">
        <v>585</v>
      </c>
      <c r="E690">
        <v>17466.658008930001</v>
      </c>
      <c r="F690">
        <v>34.33</v>
      </c>
      <c r="G690">
        <v>-25.106939428423001</v>
      </c>
      <c r="H690">
        <f>(Table2[[#This Row],[1Y Return vs Nifty]]-AVERAGE(Table2[1Y Return vs Nifty]))/_xlfn.STDEV.P(Table2[1Y Return vs Nifty])</f>
        <v>-0.86329222943675077</v>
      </c>
      <c r="I690">
        <v>-4.7153398836935896</v>
      </c>
      <c r="J690">
        <f>(Table2[[#This Row],[1M Return vs Nifty]]-AVERAGE(Table2[1M Return vs Nifty]))/_xlfn.STDEV.P(Table2[1M Return vs Nifty])</f>
        <v>-0.39587330313981517</v>
      </c>
      <c r="K690">
        <v>-13.9963779018818</v>
      </c>
      <c r="L690">
        <f>(Table2[[#This Row],[6M Return vs Nifty]]-AVERAGE(Table2[6M Return vs Nifty]))/_xlfn.STDEV.P(Table2[6M Return vs Nifty])</f>
        <v>-0.72245541252517398</v>
      </c>
      <c r="M690">
        <v>6.3206784041725301</v>
      </c>
      <c r="N690">
        <f>(Table2[[#This Row],[1W Return vs Nifty]]-AVERAGE(Table2[1W Return vs Nifty]))/_xlfn.STDEV.P(Table2[1W Return vs Nifty])</f>
        <v>0.67661206457474332</v>
      </c>
      <c r="O690">
        <v>33.24</v>
      </c>
      <c r="P690">
        <v>33.986295819192797</v>
      </c>
      <c r="Q690">
        <v>36.451387562232597</v>
      </c>
      <c r="R690">
        <v>77.720553753780706</v>
      </c>
      <c r="S690" s="1">
        <f>(Table2[[#This Row],[Close Price]]-Table2[[#This Row],[20D EMA]])/Table2[[#This Row],[20D EMA]]</f>
        <v>3.2791817087845856E-2</v>
      </c>
      <c r="T690" s="1">
        <f>(Table2[[#This Row],[Close Price]]-Table2[[#This Row],[50D EMA]])/Table2[[#This Row],[50D EMA]]</f>
        <v>1.0113022691137286E-2</v>
      </c>
      <c r="U690" s="1">
        <f>(Table2[[#This Row],[Close Price]]-Table2[[#This Row],[200D EMA]])/Table2[[#This Row],[200D EMA]]</f>
        <v>-5.8197717675652363E-2</v>
      </c>
      <c r="V690">
        <v>0.85782906878213605</v>
      </c>
      <c r="W690">
        <v>34.270000000000003</v>
      </c>
      <c r="X690">
        <v>34.93</v>
      </c>
      <c r="Y690">
        <v>33.619999999999997</v>
      </c>
      <c r="Z690">
        <v>34.93</v>
      </c>
      <c r="AA690">
        <v>33.619999999999997</v>
      </c>
      <c r="AB690">
        <v>34.93</v>
      </c>
      <c r="AC690" s="1">
        <f>(Table2[[#This Row],[Close Price]]/Table2[[#This Row],[Day Low]])-1</f>
        <v>1.7508024511232456E-3</v>
      </c>
      <c r="AD690" s="1">
        <f>(Table2[[#This Row],[Day High]]/Table2[[#This Row],[Close Price]])-1</f>
        <v>1.7477424992717872E-2</v>
      </c>
      <c r="AE690" s="1">
        <f>(Table2[[#This Row],[Close Price]]/Table2[[#This Row],[Current Week Low]])-1</f>
        <v>2.1118381915526507E-2</v>
      </c>
      <c r="AF690" s="1">
        <f>(Table2[[#This Row],[Current Week High]]/Table2[[#This Row],[Close Price]])-1</f>
        <v>1.7477424992717872E-2</v>
      </c>
      <c r="AG690" s="1">
        <f>(Table2[[#This Row],[Close Price]]/Table2[[#This Row],[Current Month Low]])-1</f>
        <v>2.1118381915526507E-2</v>
      </c>
      <c r="AH690" s="1">
        <f>(Table2[[#This Row],[Current Month High]]/Table2[[#This Row],[Close Price]])-1</f>
        <v>1.7477424992717872E-2</v>
      </c>
      <c r="AI690">
        <v>54.092630352461399</v>
      </c>
      <c r="AJ690">
        <v>10.492436433859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0.03</v>
      </c>
      <c r="AM690" t="s">
        <v>3219</v>
      </c>
      <c r="AN690">
        <v>9.2200000000000006</v>
      </c>
      <c r="AO690" t="s">
        <v>3219</v>
      </c>
      <c r="AP690">
        <v>-8.4848911119787998E-2</v>
      </c>
      <c r="AQ690">
        <f>(Table2[[#This Row],[Sharpe Ratio]]-AVERAGE(Table2[Sharpe Ratio]))/_xlfn.STDEV.P(Table2[Sharpe Ratio])</f>
        <v>-1.6707894615690855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618</v>
      </c>
      <c r="AT690">
        <f>_xlfn.RANK.AVG(Table2[[#This Row],[6M Return vs Nifty Z-Score]],Table2[6M Return vs Nifty Z-Score])</f>
        <v>594</v>
      </c>
      <c r="AU690">
        <f>_xlfn.RANK.AVG(Table2[[#This Row],[Sharpe Ratio Z-Score]],Table2[Sharpe Ratio Z-Score])</f>
        <v>697</v>
      </c>
      <c r="AV690">
        <f>(Table2[[#This Row],[Rank 1Y]]+Table2[[#This Row],[Rank 6M]]+Table2[[#This Row],[Rank Sharpe]])/3</f>
        <v>636.33333333333337</v>
      </c>
    </row>
    <row r="691" spans="1:48" x14ac:dyDescent="0.3">
      <c r="A691" t="s">
        <v>1237</v>
      </c>
      <c r="B691" t="s">
        <v>1238</v>
      </c>
      <c r="C691" t="s">
        <v>3180</v>
      </c>
      <c r="D691" t="s">
        <v>69</v>
      </c>
      <c r="E691">
        <v>9914.8234529849997</v>
      </c>
      <c r="F691">
        <v>1287.55</v>
      </c>
      <c r="G691">
        <v>-28.884659516789199</v>
      </c>
      <c r="H691">
        <f>(Table2[[#This Row],[1Y Return vs Nifty]]-AVERAGE(Table2[1Y Return vs Nifty]))/_xlfn.STDEV.P(Table2[1Y Return vs Nifty])</f>
        <v>-0.93704917551347988</v>
      </c>
      <c r="I691">
        <v>4.1453422605633197</v>
      </c>
      <c r="J691">
        <f>(Table2[[#This Row],[1M Return vs Nifty]]-AVERAGE(Table2[1M Return vs Nifty]))/_xlfn.STDEV.P(Table2[1M Return vs Nifty])</f>
        <v>0.55885445797486621</v>
      </c>
      <c r="K691">
        <v>-18.159240493414501</v>
      </c>
      <c r="L691">
        <f>(Table2[[#This Row],[6M Return vs Nifty]]-AVERAGE(Table2[6M Return vs Nifty]))/_xlfn.STDEV.P(Table2[6M Return vs Nifty])</f>
        <v>-0.8456843001660812</v>
      </c>
      <c r="M691">
        <v>10.900306743781901</v>
      </c>
      <c r="N691">
        <f>(Table2[[#This Row],[1W Return vs Nifty]]-AVERAGE(Table2[1W Return vs Nifty]))/_xlfn.STDEV.P(Table2[1W Return vs Nifty])</f>
        <v>1.6003016670996908</v>
      </c>
      <c r="O691">
        <v>1184.25</v>
      </c>
      <c r="P691">
        <v>1205.71075275577</v>
      </c>
      <c r="Q691">
        <v>1325.0110485014</v>
      </c>
      <c r="R691">
        <v>83.349579906380995</v>
      </c>
      <c r="S691" s="1">
        <f>(Table2[[#This Row],[Close Price]]-Table2[[#This Row],[20D EMA]])/Table2[[#This Row],[20D EMA]]</f>
        <v>8.7228203504327598E-2</v>
      </c>
      <c r="T691" s="1">
        <f>(Table2[[#This Row],[Close Price]]-Table2[[#This Row],[50D EMA]])/Table2[[#This Row],[50D EMA]]</f>
        <v>6.7876351817530281E-2</v>
      </c>
      <c r="U691" s="1">
        <f>(Table2[[#This Row],[Close Price]]-Table2[[#This Row],[200D EMA]])/Table2[[#This Row],[200D EMA]]</f>
        <v>-2.8272253687068347E-2</v>
      </c>
      <c r="V691">
        <v>1.12123713182959</v>
      </c>
      <c r="W691">
        <v>1257</v>
      </c>
      <c r="X691">
        <v>1299</v>
      </c>
      <c r="Y691">
        <v>1223.1500000000001</v>
      </c>
      <c r="Z691">
        <v>1299</v>
      </c>
      <c r="AA691">
        <v>1223.1500000000001</v>
      </c>
      <c r="AB691">
        <v>1299</v>
      </c>
      <c r="AC691" s="1">
        <f>(Table2[[#This Row],[Close Price]]/Table2[[#This Row],[Day Low]])-1</f>
        <v>2.4303898170246585E-2</v>
      </c>
      <c r="AD691" s="1">
        <f>(Table2[[#This Row],[Day High]]/Table2[[#This Row],[Close Price]])-1</f>
        <v>8.8928585297658458E-3</v>
      </c>
      <c r="AE691" s="1">
        <f>(Table2[[#This Row],[Close Price]]/Table2[[#This Row],[Current Week Low]])-1</f>
        <v>5.2650942239300003E-2</v>
      </c>
      <c r="AF691" s="1">
        <f>(Table2[[#This Row],[Current Week High]]/Table2[[#This Row],[Close Price]])-1</f>
        <v>8.8928585297658458E-3</v>
      </c>
      <c r="AG691" s="1">
        <f>(Table2[[#This Row],[Close Price]]/Table2[[#This Row],[Current Month Low]])-1</f>
        <v>5.2650942239300003E-2</v>
      </c>
      <c r="AH691" s="1">
        <f>(Table2[[#This Row],[Current Month High]]/Table2[[#This Row],[Close Price]])-1</f>
        <v>8.8928585297658458E-3</v>
      </c>
      <c r="AI691">
        <v>39.955729874567901</v>
      </c>
      <c r="AJ691">
        <v>20.045685515826701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0.03</v>
      </c>
      <c r="AM691" t="s">
        <v>3219</v>
      </c>
      <c r="AN691">
        <v>18.64</v>
      </c>
      <c r="AO691" t="s">
        <v>3219</v>
      </c>
      <c r="AP691">
        <v>-2.7861014291544001E-2</v>
      </c>
      <c r="AQ691">
        <f>(Table2[[#This Row],[Sharpe Ratio]]-AVERAGE(Table2[Sharpe Ratio]))/_xlfn.STDEV.P(Table2[Sharpe Ratio])</f>
        <v>-1.0093196251185623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648</v>
      </c>
      <c r="AT691">
        <f>_xlfn.RANK.AVG(Table2[[#This Row],[6M Return vs Nifty Z-Score]],Table2[6M Return vs Nifty Z-Score])</f>
        <v>635</v>
      </c>
      <c r="AU691">
        <f>_xlfn.RANK.AVG(Table2[[#This Row],[Sharpe Ratio Z-Score]],Table2[Sharpe Ratio Z-Score])</f>
        <v>626</v>
      </c>
      <c r="AV691">
        <f>(Table2[[#This Row],[Rank 1Y]]+Table2[[#This Row],[Rank 6M]]+Table2[[#This Row],[Rank Sharpe]])/3</f>
        <v>636.33333333333337</v>
      </c>
    </row>
    <row r="692" spans="1:48" x14ac:dyDescent="0.3">
      <c r="A692" t="s">
        <v>452</v>
      </c>
      <c r="B692" t="s">
        <v>453</v>
      </c>
      <c r="C692" t="s">
        <v>3175</v>
      </c>
      <c r="D692" t="s">
        <v>201</v>
      </c>
      <c r="E692">
        <v>51354.99429984</v>
      </c>
      <c r="F692">
        <v>15820.65</v>
      </c>
      <c r="G692">
        <v>-27.286390151097802</v>
      </c>
      <c r="H692">
        <f>(Table2[[#This Row],[1Y Return vs Nifty]]-AVERAGE(Table2[1Y Return vs Nifty]))/_xlfn.STDEV.P(Table2[1Y Return vs Nifty])</f>
        <v>-0.90584425173301764</v>
      </c>
      <c r="I692">
        <v>-4.3062583206160703</v>
      </c>
      <c r="J692">
        <f>(Table2[[#This Row],[1M Return vs Nifty]]-AVERAGE(Table2[1M Return vs Nifty]))/_xlfn.STDEV.P(Table2[1M Return vs Nifty])</f>
        <v>-0.3517952605611816</v>
      </c>
      <c r="K692">
        <v>-14.0855011303944</v>
      </c>
      <c r="L692">
        <f>(Table2[[#This Row],[6M Return vs Nifty]]-AVERAGE(Table2[6M Return vs Nifty]))/_xlfn.STDEV.P(Table2[6M Return vs Nifty])</f>
        <v>-0.72509363467906218</v>
      </c>
      <c r="M692">
        <v>-0.70706484173603101</v>
      </c>
      <c r="N692">
        <f>(Table2[[#This Row],[1W Return vs Nifty]]-AVERAGE(Table2[1W Return vs Nifty]))/_xlfn.STDEV.P(Table2[1W Return vs Nifty])</f>
        <v>-0.74085085688459185</v>
      </c>
      <c r="O692">
        <v>15894.54</v>
      </c>
      <c r="P692">
        <v>16094.9495134995</v>
      </c>
      <c r="Q692">
        <v>16339.9440349632</v>
      </c>
      <c r="R692">
        <v>43.420170890107897</v>
      </c>
      <c r="S692" s="1">
        <f>(Table2[[#This Row],[Close Price]]-Table2[[#This Row],[20D EMA]])/Table2[[#This Row],[20D EMA]]</f>
        <v>-4.6487661800845596E-3</v>
      </c>
      <c r="T692" s="1">
        <f>(Table2[[#This Row],[Close Price]]-Table2[[#This Row],[50D EMA]])/Table2[[#This Row],[50D EMA]]</f>
        <v>-1.7042583033232476E-2</v>
      </c>
      <c r="U692" s="1">
        <f>(Table2[[#This Row],[Close Price]]-Table2[[#This Row],[200D EMA]])/Table2[[#This Row],[200D EMA]]</f>
        <v>-3.1780649545191074E-2</v>
      </c>
      <c r="V692">
        <v>0.49900337952687202</v>
      </c>
      <c r="W692">
        <v>15758</v>
      </c>
      <c r="X692">
        <v>15911.8</v>
      </c>
      <c r="Y692">
        <v>15758</v>
      </c>
      <c r="Z692">
        <v>15999</v>
      </c>
      <c r="AA692">
        <v>15758</v>
      </c>
      <c r="AB692">
        <v>15999</v>
      </c>
      <c r="AC692" s="1">
        <f>(Table2[[#This Row],[Close Price]]/Table2[[#This Row],[Day Low]])-1</f>
        <v>3.9757583449675504E-3</v>
      </c>
      <c r="AD692" s="1">
        <f>(Table2[[#This Row],[Day High]]/Table2[[#This Row],[Close Price]])-1</f>
        <v>5.7614573358237831E-3</v>
      </c>
      <c r="AE692" s="1">
        <f>(Table2[[#This Row],[Close Price]]/Table2[[#This Row],[Current Week Low]])-1</f>
        <v>3.9757583449675504E-3</v>
      </c>
      <c r="AF692" s="1">
        <f>(Table2[[#This Row],[Current Week High]]/Table2[[#This Row],[Close Price]])-1</f>
        <v>1.1273240985673727E-2</v>
      </c>
      <c r="AG692" s="1">
        <f>(Table2[[#This Row],[Close Price]]/Table2[[#This Row],[Current Month Low]])-1</f>
        <v>3.9757583449675504E-3</v>
      </c>
      <c r="AH692" s="1">
        <f>(Table2[[#This Row],[Current Month High]]/Table2[[#This Row],[Close Price]])-1</f>
        <v>1.1273240985673727E-2</v>
      </c>
      <c r="AI692">
        <v>12.1635331038863</v>
      </c>
      <c r="AJ692">
        <v>3.0970193022013199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0.08</v>
      </c>
      <c r="AM692" t="s">
        <v>3219</v>
      </c>
      <c r="AN692">
        <v>0.74</v>
      </c>
      <c r="AO692" t="s">
        <v>3219</v>
      </c>
      <c r="AP692">
        <v>-6.6168744802998003E-2</v>
      </c>
      <c r="AQ692">
        <f>(Table2[[#This Row],[Sharpe Ratio]]-AVERAGE(Table2[Sharpe Ratio]))/_xlfn.STDEV.P(Table2[Sharpe Ratio])</f>
        <v>-1.4539650611937471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631</v>
      </c>
      <c r="AT692">
        <f>_xlfn.RANK.AVG(Table2[[#This Row],[6M Return vs Nifty Z-Score]],Table2[6M Return vs Nifty Z-Score])</f>
        <v>596</v>
      </c>
      <c r="AU692">
        <f>_xlfn.RANK.AVG(Table2[[#This Row],[Sharpe Ratio Z-Score]],Table2[Sharpe Ratio Z-Score])</f>
        <v>684</v>
      </c>
      <c r="AV692">
        <f>(Table2[[#This Row],[Rank 1Y]]+Table2[[#This Row],[Rank 6M]]+Table2[[#This Row],[Rank Sharpe]])/3</f>
        <v>637</v>
      </c>
    </row>
    <row r="693" spans="1:48" x14ac:dyDescent="0.3">
      <c r="A693" t="s">
        <v>1875</v>
      </c>
      <c r="B693" t="s">
        <v>1876</v>
      </c>
      <c r="C693" t="s">
        <v>3178</v>
      </c>
      <c r="D693" t="s">
        <v>226</v>
      </c>
      <c r="E693">
        <v>4161.12552555</v>
      </c>
      <c r="F693">
        <v>104.3</v>
      </c>
      <c r="G693">
        <v>-23.497338585105702</v>
      </c>
      <c r="H693">
        <f>(Table2[[#This Row],[1Y Return vs Nifty]]-AVERAGE(Table2[1Y Return vs Nifty]))/_xlfn.STDEV.P(Table2[1Y Return vs Nifty])</f>
        <v>-0.83186606767023508</v>
      </c>
      <c r="I693">
        <v>-8.9797668142959708</v>
      </c>
      <c r="J693">
        <f>(Table2[[#This Row],[1M Return vs Nifty]]-AVERAGE(Table2[1M Return vs Nifty]))/_xlfn.STDEV.P(Table2[1M Return vs Nifty])</f>
        <v>-0.85536013605030814</v>
      </c>
      <c r="K693">
        <v>-19.379074596053901</v>
      </c>
      <c r="L693">
        <f>(Table2[[#This Row],[6M Return vs Nifty]]-AVERAGE(Table2[6M Return vs Nifty]))/_xlfn.STDEV.P(Table2[6M Return vs Nifty])</f>
        <v>-0.88179377922514202</v>
      </c>
      <c r="M693">
        <v>1.45821910726939</v>
      </c>
      <c r="N693">
        <f>(Table2[[#This Row],[1W Return vs Nifty]]-AVERAGE(Table2[1W Return vs Nifty]))/_xlfn.STDEV.P(Table2[1W Return vs Nifty])</f>
        <v>-0.30412321833105271</v>
      </c>
      <c r="O693">
        <v>105.39</v>
      </c>
      <c r="P693">
        <v>110.613217332365</v>
      </c>
      <c r="Q693">
        <v>118.766885347863</v>
      </c>
      <c r="R693">
        <v>49.127787931090502</v>
      </c>
      <c r="S693" s="1">
        <f>(Table2[[#This Row],[Close Price]]-Table2[[#This Row],[20D EMA]])/Table2[[#This Row],[20D EMA]]</f>
        <v>-1.0342537242622673E-2</v>
      </c>
      <c r="T693" s="1">
        <f>(Table2[[#This Row],[Close Price]]-Table2[[#This Row],[50D EMA]])/Table2[[#This Row],[50D EMA]]</f>
        <v>-5.7074710279833588E-2</v>
      </c>
      <c r="U693" s="1">
        <f>(Table2[[#This Row],[Close Price]]-Table2[[#This Row],[200D EMA]])/Table2[[#This Row],[200D EMA]]</f>
        <v>-0.12180908260320313</v>
      </c>
      <c r="V693">
        <v>0.65183428621591</v>
      </c>
      <c r="W693">
        <v>103.68</v>
      </c>
      <c r="X693">
        <v>106.96</v>
      </c>
      <c r="Y693">
        <v>102.18</v>
      </c>
      <c r="Z693">
        <v>106.96</v>
      </c>
      <c r="AA693">
        <v>102.18</v>
      </c>
      <c r="AB693">
        <v>106.96</v>
      </c>
      <c r="AC693" s="1">
        <f>(Table2[[#This Row],[Close Price]]/Table2[[#This Row],[Day Low]])-1</f>
        <v>5.9799382716048122E-3</v>
      </c>
      <c r="AD693" s="1">
        <f>(Table2[[#This Row],[Day High]]/Table2[[#This Row],[Close Price]])-1</f>
        <v>2.5503355704697972E-2</v>
      </c>
      <c r="AE693" s="1">
        <f>(Table2[[#This Row],[Close Price]]/Table2[[#This Row],[Current Week Low]])-1</f>
        <v>2.0747700137013103E-2</v>
      </c>
      <c r="AF693" s="1">
        <f>(Table2[[#This Row],[Current Week High]]/Table2[[#This Row],[Close Price]])-1</f>
        <v>2.5503355704697972E-2</v>
      </c>
      <c r="AG693" s="1">
        <f>(Table2[[#This Row],[Close Price]]/Table2[[#This Row],[Current Month Low]])-1</f>
        <v>2.0747700137013103E-2</v>
      </c>
      <c r="AH693" s="1">
        <f>(Table2[[#This Row],[Current Month High]]/Table2[[#This Row],[Close Price]])-1</f>
        <v>2.5503355704697972E-2</v>
      </c>
      <c r="AI693">
        <v>43.489932885906001</v>
      </c>
      <c r="AJ693">
        <v>8.0717024142575795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-0.14000000000000001</v>
      </c>
      <c r="AM693" t="s">
        <v>3218</v>
      </c>
      <c r="AN693">
        <v>0.04</v>
      </c>
      <c r="AO693" t="s">
        <v>3219</v>
      </c>
      <c r="AP693">
        <v>-4.4922894119981002E-2</v>
      </c>
      <c r="AQ693">
        <f>(Table2[[#This Row],[Sharpe Ratio]]-AVERAGE(Table2[Sharpe Ratio]))/_xlfn.STDEV.P(Table2[Sharpe Ratio])</f>
        <v>-1.2073602528270979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606</v>
      </c>
      <c r="AT693">
        <f>_xlfn.RANK.AVG(Table2[[#This Row],[6M Return vs Nifty Z-Score]],Table2[6M Return vs Nifty Z-Score])</f>
        <v>646</v>
      </c>
      <c r="AU693">
        <f>_xlfn.RANK.AVG(Table2[[#This Row],[Sharpe Ratio Z-Score]],Table2[Sharpe Ratio Z-Score])</f>
        <v>659</v>
      </c>
      <c r="AV693">
        <f>(Table2[[#This Row],[Rank 1Y]]+Table2[[#This Row],[Rank 6M]]+Table2[[#This Row],[Rank Sharpe]])/3</f>
        <v>637</v>
      </c>
    </row>
    <row r="694" spans="1:48" x14ac:dyDescent="0.3">
      <c r="A694" t="s">
        <v>2184</v>
      </c>
      <c r="B694" t="s">
        <v>2185</v>
      </c>
      <c r="C694" t="s">
        <v>3184</v>
      </c>
      <c r="D694" t="s">
        <v>451</v>
      </c>
      <c r="E694">
        <v>2811.0440541150001</v>
      </c>
      <c r="F694">
        <v>390.15</v>
      </c>
      <c r="G694">
        <v>-11.787845476667901</v>
      </c>
      <c r="H694">
        <f>(Table2[[#This Row],[1Y Return vs Nifty]]-AVERAGE(Table2[1Y Return vs Nifty]))/_xlfn.STDEV.P(Table2[1Y Return vs Nifty])</f>
        <v>-0.60324763338110365</v>
      </c>
      <c r="I694">
        <v>-9.3484169105383295</v>
      </c>
      <c r="J694">
        <f>(Table2[[#This Row],[1M Return vs Nifty]]-AVERAGE(Table2[1M Return vs Nifty]))/_xlfn.STDEV.P(Table2[1M Return vs Nifty])</f>
        <v>-0.89508173708396044</v>
      </c>
      <c r="K694">
        <v>-21.059536044235202</v>
      </c>
      <c r="L694">
        <f>(Table2[[#This Row],[6M Return vs Nifty]]-AVERAGE(Table2[6M Return vs Nifty]))/_xlfn.STDEV.P(Table2[6M Return vs Nifty])</f>
        <v>-0.93153873006834664</v>
      </c>
      <c r="M694">
        <v>-1.2665335146483401</v>
      </c>
      <c r="N694">
        <f>(Table2[[#This Row],[1W Return vs Nifty]]-AVERAGE(Table2[1W Return vs Nifty]))/_xlfn.STDEV.P(Table2[1W Return vs Nifty])</f>
        <v>-0.85369306978600168</v>
      </c>
      <c r="O694">
        <v>398.25</v>
      </c>
      <c r="P694">
        <v>426.15077437483302</v>
      </c>
      <c r="Q694">
        <v>448.132755136821</v>
      </c>
      <c r="R694">
        <v>45.268122225702101</v>
      </c>
      <c r="S694" s="1">
        <f>(Table2[[#This Row],[Close Price]]-Table2[[#This Row],[20D EMA]])/Table2[[#This Row],[20D EMA]]</f>
        <v>-2.0338983050847515E-2</v>
      </c>
      <c r="T694" s="1">
        <f>(Table2[[#This Row],[Close Price]]-Table2[[#This Row],[50D EMA]])/Table2[[#This Row],[50D EMA]]</f>
        <v>-8.4478960357743105E-2</v>
      </c>
      <c r="U694" s="1">
        <f>(Table2[[#This Row],[Close Price]]-Table2[[#This Row],[200D EMA]])/Table2[[#This Row],[200D EMA]]</f>
        <v>-0.12938745153569081</v>
      </c>
      <c r="V694">
        <v>1.2618051554302401</v>
      </c>
      <c r="W694">
        <v>387</v>
      </c>
      <c r="X694">
        <v>395.8</v>
      </c>
      <c r="Y694">
        <v>381.55</v>
      </c>
      <c r="Z694">
        <v>395.8</v>
      </c>
      <c r="AA694">
        <v>381.55</v>
      </c>
      <c r="AB694">
        <v>395.8</v>
      </c>
      <c r="AC694" s="1">
        <f>(Table2[[#This Row],[Close Price]]/Table2[[#This Row],[Day Low]])-1</f>
        <v>8.1395348837207671E-3</v>
      </c>
      <c r="AD694" s="1">
        <f>(Table2[[#This Row],[Day High]]/Table2[[#This Row],[Close Price]])-1</f>
        <v>1.4481609637319037E-2</v>
      </c>
      <c r="AE694" s="1">
        <f>(Table2[[#This Row],[Close Price]]/Table2[[#This Row],[Current Week Low]])-1</f>
        <v>2.2539640938278094E-2</v>
      </c>
      <c r="AF694" s="1">
        <f>(Table2[[#This Row],[Current Week High]]/Table2[[#This Row],[Close Price]])-1</f>
        <v>1.4481609637319037E-2</v>
      </c>
      <c r="AG694" s="1">
        <f>(Table2[[#This Row],[Close Price]]/Table2[[#This Row],[Current Month Low]])-1</f>
        <v>2.2539640938278094E-2</v>
      </c>
      <c r="AH694" s="1">
        <f>(Table2[[#This Row],[Current Month High]]/Table2[[#This Row],[Close Price]])-1</f>
        <v>1.4481609637319037E-2</v>
      </c>
      <c r="AI694">
        <v>42.1760861207228</v>
      </c>
      <c r="AJ694">
        <v>8.8891989952553505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-0.12</v>
      </c>
      <c r="AM694" t="s">
        <v>3218</v>
      </c>
      <c r="AN694">
        <v>-0.41</v>
      </c>
      <c r="AO694" t="s">
        <v>3218</v>
      </c>
      <c r="AP694">
        <v>-0.106382434305082</v>
      </c>
      <c r="AQ694">
        <f>(Table2[[#This Row],[Sharpe Ratio]]-AVERAGE(Table2[Sharpe Ratio]))/_xlfn.STDEV.P(Table2[Sharpe Ratio])</f>
        <v>-1.9207333418022747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529</v>
      </c>
      <c r="AT694">
        <f>_xlfn.RANK.AVG(Table2[[#This Row],[6M Return vs Nifty Z-Score]],Table2[6M Return vs Nifty Z-Score])</f>
        <v>669</v>
      </c>
      <c r="AU694">
        <f>_xlfn.RANK.AVG(Table2[[#This Row],[Sharpe Ratio Z-Score]],Table2[Sharpe Ratio Z-Score])</f>
        <v>716</v>
      </c>
      <c r="AV694">
        <f>(Table2[[#This Row],[Rank 1Y]]+Table2[[#This Row],[Rank 6M]]+Table2[[#This Row],[Rank Sharpe]])/3</f>
        <v>638</v>
      </c>
    </row>
    <row r="695" spans="1:48" x14ac:dyDescent="0.3">
      <c r="A695" t="s">
        <v>1019</v>
      </c>
      <c r="B695" t="s">
        <v>1020</v>
      </c>
      <c r="C695" t="s">
        <v>3185</v>
      </c>
      <c r="D695" t="s">
        <v>97</v>
      </c>
      <c r="E695">
        <v>14181.766107760001</v>
      </c>
      <c r="F695">
        <v>2365.4</v>
      </c>
      <c r="G695">
        <v>-27.7538544623668</v>
      </c>
      <c r="H695">
        <f>(Table2[[#This Row],[1Y Return vs Nifty]]-AVERAGE(Table2[1Y Return vs Nifty]))/_xlfn.STDEV.P(Table2[1Y Return vs Nifty])</f>
        <v>-0.91497111640074225</v>
      </c>
      <c r="I695">
        <v>-9.6719686108590608</v>
      </c>
      <c r="J695">
        <f>(Table2[[#This Row],[1M Return vs Nifty]]-AVERAGE(Table2[1M Return vs Nifty]))/_xlfn.STDEV.P(Table2[1M Return vs Nifty])</f>
        <v>-0.92994404062029445</v>
      </c>
      <c r="K695">
        <v>-12.0283126911718</v>
      </c>
      <c r="L695">
        <f>(Table2[[#This Row],[6M Return vs Nifty]]-AVERAGE(Table2[6M Return vs Nifty]))/_xlfn.STDEV.P(Table2[6M Return vs Nifty])</f>
        <v>-0.66419682690338233</v>
      </c>
      <c r="M695">
        <v>-5.8273342014465102E-2</v>
      </c>
      <c r="N695">
        <f>(Table2[[#This Row],[1W Return vs Nifty]]-AVERAGE(Table2[1W Return vs Nifty]))/_xlfn.STDEV.P(Table2[1W Return vs Nifty])</f>
        <v>-0.60999264786440421</v>
      </c>
      <c r="O695">
        <v>2380.85</v>
      </c>
      <c r="P695">
        <v>2541.1856023380401</v>
      </c>
      <c r="Q695">
        <v>2692.4770141988802</v>
      </c>
      <c r="R695">
        <v>54.374733456987201</v>
      </c>
      <c r="S695" s="1">
        <f>(Table2[[#This Row],[Close Price]]-Table2[[#This Row],[20D EMA]])/Table2[[#This Row],[20D EMA]]</f>
        <v>-6.4892790389986009E-3</v>
      </c>
      <c r="T695" s="1">
        <f>(Table2[[#This Row],[Close Price]]-Table2[[#This Row],[50D EMA]])/Table2[[#This Row],[50D EMA]]</f>
        <v>-6.9174641229002284E-2</v>
      </c>
      <c r="U695" s="1">
        <f>(Table2[[#This Row],[Close Price]]-Table2[[#This Row],[200D EMA]])/Table2[[#This Row],[200D EMA]]</f>
        <v>-0.12147810825274533</v>
      </c>
      <c r="V695">
        <v>0.65994398385712205</v>
      </c>
      <c r="W695">
        <v>2352</v>
      </c>
      <c r="X695">
        <v>2378.1999999999998</v>
      </c>
      <c r="Y695">
        <v>2251</v>
      </c>
      <c r="Z695">
        <v>2449</v>
      </c>
      <c r="AA695">
        <v>2251</v>
      </c>
      <c r="AB695">
        <v>2449</v>
      </c>
      <c r="AC695" s="1">
        <f>(Table2[[#This Row],[Close Price]]/Table2[[#This Row],[Day Low]])-1</f>
        <v>5.6972789115645739E-3</v>
      </c>
      <c r="AD695" s="1">
        <f>(Table2[[#This Row],[Day High]]/Table2[[#This Row],[Close Price]])-1</f>
        <v>5.4113469180687712E-3</v>
      </c>
      <c r="AE695" s="1">
        <f>(Table2[[#This Row],[Close Price]]/Table2[[#This Row],[Current Week Low]])-1</f>
        <v>5.082185695246566E-2</v>
      </c>
      <c r="AF695" s="1">
        <f>(Table2[[#This Row],[Current Week High]]/Table2[[#This Row],[Close Price]])-1</f>
        <v>3.5342859558636919E-2</v>
      </c>
      <c r="AG695" s="1">
        <f>(Table2[[#This Row],[Close Price]]/Table2[[#This Row],[Current Month Low]])-1</f>
        <v>5.082185695246566E-2</v>
      </c>
      <c r="AH695" s="1">
        <f>(Table2[[#This Row],[Current Month High]]/Table2[[#This Row],[Close Price]])-1</f>
        <v>3.5342859558636919E-2</v>
      </c>
      <c r="AI695">
        <v>35.216031115244697</v>
      </c>
      <c r="AJ695">
        <v>6.0717488789237599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-0.25</v>
      </c>
      <c r="AM695" t="s">
        <v>3218</v>
      </c>
      <c r="AN695">
        <v>3.56</v>
      </c>
      <c r="AO695" t="s">
        <v>3219</v>
      </c>
      <c r="AP695">
        <v>-9.4257656740551005E-2</v>
      </c>
      <c r="AQ695">
        <f>(Table2[[#This Row],[Sharpe Ratio]]-AVERAGE(Table2[Sharpe Ratio]))/_xlfn.STDEV.P(Table2[Sharpe Ratio])</f>
        <v>-1.7799986405940282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636</v>
      </c>
      <c r="AT695">
        <f>_xlfn.RANK.AVG(Table2[[#This Row],[6M Return vs Nifty Z-Score]],Table2[6M Return vs Nifty Z-Score])</f>
        <v>570</v>
      </c>
      <c r="AU695">
        <f>_xlfn.RANK.AVG(Table2[[#This Row],[Sharpe Ratio Z-Score]],Table2[Sharpe Ratio Z-Score])</f>
        <v>710</v>
      </c>
      <c r="AV695">
        <f>(Table2[[#This Row],[Rank 1Y]]+Table2[[#This Row],[Rank 6M]]+Table2[[#This Row],[Rank Sharpe]])/3</f>
        <v>638.66666666666663</v>
      </c>
    </row>
    <row r="696" spans="1:48" x14ac:dyDescent="0.3">
      <c r="A696" t="s">
        <v>2079</v>
      </c>
      <c r="B696" t="s">
        <v>2080</v>
      </c>
      <c r="C696" t="s">
        <v>3173</v>
      </c>
      <c r="D696" t="s">
        <v>144</v>
      </c>
      <c r="E696">
        <v>3182.9589264199999</v>
      </c>
      <c r="F696">
        <v>189.98</v>
      </c>
      <c r="G696">
        <v>-46.936193484700198</v>
      </c>
      <c r="H696">
        <f>(Table2[[#This Row],[1Y Return vs Nifty]]-AVERAGE(Table2[1Y Return vs Nifty]))/_xlfn.STDEV.P(Table2[1Y Return vs Nifty])</f>
        <v>-1.2894908562970018</v>
      </c>
      <c r="I696">
        <v>-10.2428268484265</v>
      </c>
      <c r="J696">
        <f>(Table2[[#This Row],[1M Return vs Nifty]]-AVERAGE(Table2[1M Return vs Nifty]))/_xlfn.STDEV.P(Table2[1M Return vs Nifty])</f>
        <v>-0.99145332378760542</v>
      </c>
      <c r="K696">
        <v>-20.924865272847001</v>
      </c>
      <c r="L696">
        <f>(Table2[[#This Row],[6M Return vs Nifty]]-AVERAGE(Table2[6M Return vs Nifty]))/_xlfn.STDEV.P(Table2[6M Return vs Nifty])</f>
        <v>-0.92755221141897637</v>
      </c>
      <c r="M696">
        <v>-6.6415700281298201E-2</v>
      </c>
      <c r="N696">
        <f>(Table2[[#This Row],[1W Return vs Nifty]]-AVERAGE(Table2[1W Return vs Nifty]))/_xlfn.STDEV.P(Table2[1W Return vs Nifty])</f>
        <v>-0.61163492341896342</v>
      </c>
      <c r="O696">
        <v>192.98</v>
      </c>
      <c r="P696">
        <v>203.916759298915</v>
      </c>
      <c r="Q696">
        <v>222.05239310779501</v>
      </c>
      <c r="R696">
        <v>47.2815206390583</v>
      </c>
      <c r="S696" s="1">
        <f>(Table2[[#This Row],[Close Price]]-Table2[[#This Row],[20D EMA]])/Table2[[#This Row],[20D EMA]]</f>
        <v>-1.5545652399212354E-2</v>
      </c>
      <c r="T696" s="1">
        <f>(Table2[[#This Row],[Close Price]]-Table2[[#This Row],[50D EMA]])/Table2[[#This Row],[50D EMA]]</f>
        <v>-6.8345335355617154E-2</v>
      </c>
      <c r="U696" s="1">
        <f>(Table2[[#This Row],[Close Price]]-Table2[[#This Row],[200D EMA]])/Table2[[#This Row],[200D EMA]]</f>
        <v>-0.1444361515717848</v>
      </c>
      <c r="V696">
        <v>1.1627879806490899</v>
      </c>
      <c r="W696">
        <v>187.5</v>
      </c>
      <c r="X696">
        <v>193.49</v>
      </c>
      <c r="Y696">
        <v>186.68</v>
      </c>
      <c r="Z696">
        <v>193.49</v>
      </c>
      <c r="AA696">
        <v>186.68</v>
      </c>
      <c r="AB696">
        <v>193.49</v>
      </c>
      <c r="AC696" s="1">
        <f>(Table2[[#This Row],[Close Price]]/Table2[[#This Row],[Day Low]])-1</f>
        <v>1.322666666666672E-2</v>
      </c>
      <c r="AD696" s="1">
        <f>(Table2[[#This Row],[Day High]]/Table2[[#This Row],[Close Price]])-1</f>
        <v>1.8475629013580575E-2</v>
      </c>
      <c r="AE696" s="1">
        <f>(Table2[[#This Row],[Close Price]]/Table2[[#This Row],[Current Week Low]])-1</f>
        <v>1.7677308763659694E-2</v>
      </c>
      <c r="AF696" s="1">
        <f>(Table2[[#This Row],[Current Week High]]/Table2[[#This Row],[Close Price]])-1</f>
        <v>1.8475629013580575E-2</v>
      </c>
      <c r="AG696" s="1">
        <f>(Table2[[#This Row],[Close Price]]/Table2[[#This Row],[Current Month Low]])-1</f>
        <v>1.7677308763659694E-2</v>
      </c>
      <c r="AH696" s="1">
        <f>(Table2[[#This Row],[Current Month High]]/Table2[[#This Row],[Close Price]])-1</f>
        <v>1.8475629013580575E-2</v>
      </c>
      <c r="AI696">
        <v>47.910306348036599</v>
      </c>
      <c r="AJ696">
        <v>5.3045840031040203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-0.2</v>
      </c>
      <c r="AM696" t="s">
        <v>3218</v>
      </c>
      <c r="AN696">
        <v>-0.14000000000000001</v>
      </c>
      <c r="AO696" t="s">
        <v>3218</v>
      </c>
      <c r="AQ696">
        <f>(Table2[[#This Row],[Sharpe Ratio]]-AVERAGE(Table2[Sharpe Ratio]))/_xlfn.STDEV.P(Table2[Sharpe Ratio])</f>
        <v>-0.68593129895665506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711</v>
      </c>
      <c r="AT696">
        <f>_xlfn.RANK.AVG(Table2[[#This Row],[6M Return vs Nifty Z-Score]],Table2[6M Return vs Nifty Z-Score])</f>
        <v>667</v>
      </c>
      <c r="AU696">
        <f>_xlfn.RANK.AVG(Table2[[#This Row],[Sharpe Ratio Z-Score]],Table2[Sharpe Ratio Z-Score])</f>
        <v>539.5</v>
      </c>
      <c r="AV696">
        <f>(Table2[[#This Row],[Rank 1Y]]+Table2[[#This Row],[Rank 6M]]+Table2[[#This Row],[Rank Sharpe]])/3</f>
        <v>639.16666666666663</v>
      </c>
    </row>
    <row r="697" spans="1:48" x14ac:dyDescent="0.3">
      <c r="A697" t="s">
        <v>1707</v>
      </c>
      <c r="B697" t="s">
        <v>1708</v>
      </c>
      <c r="C697" t="s">
        <v>3173</v>
      </c>
      <c r="D697" t="s">
        <v>24</v>
      </c>
      <c r="E697">
        <v>5177.5317887800002</v>
      </c>
      <c r="F697">
        <v>306.2</v>
      </c>
      <c r="G697">
        <v>-41.8204723833176</v>
      </c>
      <c r="H697">
        <f>(Table2[[#This Row],[1Y Return vs Nifty]]-AVERAGE(Table2[1Y Return vs Nifty]))/_xlfn.STDEV.P(Table2[1Y Return vs Nifty])</f>
        <v>-1.189610516676221</v>
      </c>
      <c r="I697">
        <v>-4.6023851645065799</v>
      </c>
      <c r="J697">
        <f>(Table2[[#This Row],[1M Return vs Nifty]]-AVERAGE(Table2[1M Return vs Nifty]))/_xlfn.STDEV.P(Table2[1M Return vs Nifty])</f>
        <v>-0.38370256905850642</v>
      </c>
      <c r="K697">
        <v>-17.601753537714199</v>
      </c>
      <c r="L697">
        <f>(Table2[[#This Row],[6M Return vs Nifty]]-AVERAGE(Table2[6M Return vs Nifty]))/_xlfn.STDEV.P(Table2[6M Return vs Nifty])</f>
        <v>-0.82918159417597792</v>
      </c>
      <c r="M697">
        <v>-0.41683567174642699</v>
      </c>
      <c r="N697">
        <f>(Table2[[#This Row],[1W Return vs Nifty]]-AVERAGE(Table2[1W Return vs Nifty]))/_xlfn.STDEV.P(Table2[1W Return vs Nifty])</f>
        <v>-0.68231299162810477</v>
      </c>
      <c r="O697">
        <v>307.61</v>
      </c>
      <c r="P697">
        <v>311.85170064119001</v>
      </c>
      <c r="Q697">
        <v>330.71839283442398</v>
      </c>
      <c r="R697">
        <v>47.561440695331399</v>
      </c>
      <c r="S697" s="1">
        <f>(Table2[[#This Row],[Close Price]]-Table2[[#This Row],[20D EMA]])/Table2[[#This Row],[20D EMA]]</f>
        <v>-4.5837261467443352E-3</v>
      </c>
      <c r="T697" s="1">
        <f>(Table2[[#This Row],[Close Price]]-Table2[[#This Row],[50D EMA]])/Table2[[#This Row],[50D EMA]]</f>
        <v>-1.8123039347131047E-2</v>
      </c>
      <c r="U697" s="1">
        <f>(Table2[[#This Row],[Close Price]]-Table2[[#This Row],[200D EMA]])/Table2[[#This Row],[200D EMA]]</f>
        <v>-7.4136768216272936E-2</v>
      </c>
      <c r="V697">
        <v>0.59231918447797005</v>
      </c>
      <c r="W697">
        <v>304.55</v>
      </c>
      <c r="X697">
        <v>308.75</v>
      </c>
      <c r="Y697">
        <v>300.35000000000002</v>
      </c>
      <c r="Z697">
        <v>311.5</v>
      </c>
      <c r="AA697">
        <v>300.35000000000002</v>
      </c>
      <c r="AB697">
        <v>311.5</v>
      </c>
      <c r="AC697" s="1">
        <f>(Table2[[#This Row],[Close Price]]/Table2[[#This Row],[Day Low]])-1</f>
        <v>5.4178295846329938E-3</v>
      </c>
      <c r="AD697" s="1">
        <f>(Table2[[#This Row],[Day High]]/Table2[[#This Row],[Close Price]])-1</f>
        <v>8.3278902677987876E-3</v>
      </c>
      <c r="AE697" s="1">
        <f>(Table2[[#This Row],[Close Price]]/Table2[[#This Row],[Current Week Low]])-1</f>
        <v>1.9477276510737385E-2</v>
      </c>
      <c r="AF697" s="1">
        <f>(Table2[[#This Row],[Current Week High]]/Table2[[#This Row],[Close Price]])-1</f>
        <v>1.7308948399738844E-2</v>
      </c>
      <c r="AG697" s="1">
        <f>(Table2[[#This Row],[Close Price]]/Table2[[#This Row],[Current Month Low]])-1</f>
        <v>1.9477276510737385E-2</v>
      </c>
      <c r="AH697" s="1">
        <f>(Table2[[#This Row],[Current Month High]]/Table2[[#This Row],[Close Price]])-1</f>
        <v>1.7308948399738844E-2</v>
      </c>
      <c r="AI697">
        <v>37.900065316786403</v>
      </c>
      <c r="AJ697">
        <v>4.8450607772641598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-7.0000000000000007E-2</v>
      </c>
      <c r="AM697" t="s">
        <v>3218</v>
      </c>
      <c r="AN697">
        <v>2.2000000000000002</v>
      </c>
      <c r="AO697" t="s">
        <v>3219</v>
      </c>
      <c r="AP697">
        <v>-1.6479281058871E-2</v>
      </c>
      <c r="AQ697">
        <f>(Table2[[#This Row],[Sharpe Ratio]]-AVERAGE(Table2[Sharpe Ratio]))/_xlfn.STDEV.P(Table2[Sharpe Ratio])</f>
        <v>-0.87720958704099683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701</v>
      </c>
      <c r="AT697">
        <f>_xlfn.RANK.AVG(Table2[[#This Row],[6M Return vs Nifty Z-Score]],Table2[6M Return vs Nifty Z-Score])</f>
        <v>629</v>
      </c>
      <c r="AU697">
        <f>_xlfn.RANK.AVG(Table2[[#This Row],[Sharpe Ratio Z-Score]],Table2[Sharpe Ratio Z-Score])</f>
        <v>597</v>
      </c>
      <c r="AV697">
        <f>(Table2[[#This Row],[Rank 1Y]]+Table2[[#This Row],[Rank 6M]]+Table2[[#This Row],[Rank Sharpe]])/3</f>
        <v>642.33333333333337</v>
      </c>
    </row>
    <row r="698" spans="1:48" x14ac:dyDescent="0.3">
      <c r="A698" t="s">
        <v>1037</v>
      </c>
      <c r="B698" t="s">
        <v>1038</v>
      </c>
      <c r="C698" t="s">
        <v>3187</v>
      </c>
      <c r="D698" t="s">
        <v>495</v>
      </c>
      <c r="E698">
        <v>13677.803324895</v>
      </c>
      <c r="F698">
        <v>1287.1500000000001</v>
      </c>
      <c r="G698">
        <v>-28.249820305310799</v>
      </c>
      <c r="H698">
        <f>(Table2[[#This Row],[1Y Return vs Nifty]]-AVERAGE(Table2[1Y Return vs Nifty]))/_xlfn.STDEV.P(Table2[1Y Return vs Nifty])</f>
        <v>-0.92465445054891637</v>
      </c>
      <c r="I698">
        <v>-18.171995947197999</v>
      </c>
      <c r="J698">
        <f>(Table2[[#This Row],[1M Return vs Nifty]]-AVERAGE(Table2[1M Return vs Nifty]))/_xlfn.STDEV.P(Table2[1M Return vs Nifty])</f>
        <v>-1.8458116833272811</v>
      </c>
      <c r="K698">
        <v>-11.1142583337998</v>
      </c>
      <c r="L698">
        <f>(Table2[[#This Row],[6M Return vs Nifty]]-AVERAGE(Table2[6M Return vs Nifty]))/_xlfn.STDEV.P(Table2[6M Return vs Nifty])</f>
        <v>-0.63713902731821659</v>
      </c>
      <c r="M698">
        <v>-1.47132898391369</v>
      </c>
      <c r="N698">
        <f>(Table2[[#This Row],[1W Return vs Nifty]]-AVERAGE(Table2[1W Return vs Nifty]))/_xlfn.STDEV.P(Table2[1W Return vs Nifty])</f>
        <v>-0.89499935745317005</v>
      </c>
      <c r="O698">
        <v>1339.39</v>
      </c>
      <c r="P698">
        <v>1420.98225952536</v>
      </c>
      <c r="Q698">
        <v>1452.25856511713</v>
      </c>
      <c r="R698">
        <v>33.390977190551297</v>
      </c>
      <c r="S698" s="1">
        <f>(Table2[[#This Row],[Close Price]]-Table2[[#This Row],[20D EMA]])/Table2[[#This Row],[20D EMA]]</f>
        <v>-3.900282964633154E-2</v>
      </c>
      <c r="T698" s="1">
        <f>(Table2[[#This Row],[Close Price]]-Table2[[#This Row],[50D EMA]])/Table2[[#This Row],[50D EMA]]</f>
        <v>-9.4182920742488963E-2</v>
      </c>
      <c r="U698" s="1">
        <f>(Table2[[#This Row],[Close Price]]-Table2[[#This Row],[200D EMA]])/Table2[[#This Row],[200D EMA]]</f>
        <v>-0.11369088747898921</v>
      </c>
      <c r="V698">
        <v>0.85074087318976299</v>
      </c>
      <c r="W698">
        <v>1284</v>
      </c>
      <c r="X698">
        <v>1310</v>
      </c>
      <c r="Y698">
        <v>1273.8499999999999</v>
      </c>
      <c r="Z698">
        <v>1316.3</v>
      </c>
      <c r="AA698">
        <v>1273.8499999999999</v>
      </c>
      <c r="AB698">
        <v>1316.3</v>
      </c>
      <c r="AC698" s="1">
        <f>(Table2[[#This Row],[Close Price]]/Table2[[#This Row],[Day Low]])-1</f>
        <v>2.4532710280373848E-3</v>
      </c>
      <c r="AD698" s="1">
        <f>(Table2[[#This Row],[Day High]]/Table2[[#This Row],[Close Price]])-1</f>
        <v>1.7752398710328965E-2</v>
      </c>
      <c r="AE698" s="1">
        <f>(Table2[[#This Row],[Close Price]]/Table2[[#This Row],[Current Week Low]])-1</f>
        <v>1.0440789731915201E-2</v>
      </c>
      <c r="AF698" s="1">
        <f>(Table2[[#This Row],[Current Week High]]/Table2[[#This Row],[Close Price]])-1</f>
        <v>2.2646933146874826E-2</v>
      </c>
      <c r="AG698" s="1">
        <f>(Table2[[#This Row],[Close Price]]/Table2[[#This Row],[Current Month Low]])-1</f>
        <v>1.0440789731915201E-2</v>
      </c>
      <c r="AH698" s="1">
        <f>(Table2[[#This Row],[Current Month High]]/Table2[[#This Row],[Close Price]])-1</f>
        <v>2.2646933146874826E-2</v>
      </c>
      <c r="AI698">
        <v>31.297828535912601</v>
      </c>
      <c r="AJ698">
        <v>3.5518905872888098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-0.12</v>
      </c>
      <c r="AM698" t="s">
        <v>3218</v>
      </c>
      <c r="AN698">
        <v>-0.89</v>
      </c>
      <c r="AO698" t="s">
        <v>3218</v>
      </c>
      <c r="AP698">
        <v>-0.148723804113743</v>
      </c>
      <c r="AQ698">
        <f>(Table2[[#This Row],[Sharpe Ratio]]-AVERAGE(Table2[Sharpe Ratio]))/_xlfn.STDEV.P(Table2[Sharpe Ratio])</f>
        <v>-2.4121980302928523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641</v>
      </c>
      <c r="AT698">
        <f>_xlfn.RANK.AVG(Table2[[#This Row],[6M Return vs Nifty Z-Score]],Table2[6M Return vs Nifty Z-Score])</f>
        <v>561</v>
      </c>
      <c r="AU698">
        <f>_xlfn.RANK.AVG(Table2[[#This Row],[Sharpe Ratio Z-Score]],Table2[Sharpe Ratio Z-Score])</f>
        <v>736</v>
      </c>
      <c r="AV698">
        <f>(Table2[[#This Row],[Rank 1Y]]+Table2[[#This Row],[Rank 6M]]+Table2[[#This Row],[Rank Sharpe]])/3</f>
        <v>646</v>
      </c>
    </row>
    <row r="699" spans="1:48" x14ac:dyDescent="0.3">
      <c r="A699" t="s">
        <v>502</v>
      </c>
      <c r="B699" t="s">
        <v>503</v>
      </c>
      <c r="C699" t="s">
        <v>3173</v>
      </c>
      <c r="D699" t="s">
        <v>54</v>
      </c>
      <c r="E699">
        <v>44324.327176140003</v>
      </c>
      <c r="F699">
        <v>595.65</v>
      </c>
      <c r="G699">
        <v>-39.356924073100799</v>
      </c>
      <c r="H699">
        <f>(Table2[[#This Row],[1Y Return vs Nifty]]-AVERAGE(Table2[1Y Return vs Nifty]))/_xlfn.STDEV.P(Table2[1Y Return vs Nifty])</f>
        <v>-1.1415117175000591</v>
      </c>
      <c r="I699">
        <v>-6.0084388802876596</v>
      </c>
      <c r="J699">
        <f>(Table2[[#This Row],[1M Return vs Nifty]]-AVERAGE(Table2[1M Return vs Nifty]))/_xlfn.STDEV.P(Table2[1M Return vs Nifty])</f>
        <v>-0.53520315267268448</v>
      </c>
      <c r="K699">
        <v>-17.0670592270362</v>
      </c>
      <c r="L699">
        <f>(Table2[[#This Row],[6M Return vs Nifty]]-AVERAGE(Table2[6M Return vs Nifty]))/_xlfn.STDEV.P(Table2[6M Return vs Nifty])</f>
        <v>-0.81335359512868965</v>
      </c>
      <c r="M699">
        <v>0.51821341789532305</v>
      </c>
      <c r="N699">
        <f>(Table2[[#This Row],[1W Return vs Nifty]]-AVERAGE(Table2[1W Return vs Nifty]))/_xlfn.STDEV.P(Table2[1W Return vs Nifty])</f>
        <v>-0.49371796646364513</v>
      </c>
      <c r="O699">
        <v>597.27</v>
      </c>
      <c r="P699">
        <v>625.26790413105095</v>
      </c>
      <c r="Q699">
        <v>651.62769644569903</v>
      </c>
      <c r="R699">
        <v>55.254966134013799</v>
      </c>
      <c r="S699" s="1">
        <f>(Table2[[#This Row],[Close Price]]-Table2[[#This Row],[20D EMA]])/Table2[[#This Row],[20D EMA]]</f>
        <v>-2.712341152242712E-3</v>
      </c>
      <c r="T699" s="1">
        <f>(Table2[[#This Row],[Close Price]]-Table2[[#This Row],[50D EMA]])/Table2[[#This Row],[50D EMA]]</f>
        <v>-4.7368342330335433E-2</v>
      </c>
      <c r="U699" s="1">
        <f>(Table2[[#This Row],[Close Price]]-Table2[[#This Row],[200D EMA]])/Table2[[#This Row],[200D EMA]]</f>
        <v>-8.5904415590419503E-2</v>
      </c>
      <c r="V699">
        <v>0.98803523017851003</v>
      </c>
      <c r="W699">
        <v>590</v>
      </c>
      <c r="X699">
        <v>603.75</v>
      </c>
      <c r="Y699">
        <v>577.15</v>
      </c>
      <c r="Z699">
        <v>603.75</v>
      </c>
      <c r="AA699">
        <v>577.15</v>
      </c>
      <c r="AB699">
        <v>603.75</v>
      </c>
      <c r="AC699" s="1">
        <f>(Table2[[#This Row],[Close Price]]/Table2[[#This Row],[Day Low]])-1</f>
        <v>9.5762711864406658E-3</v>
      </c>
      <c r="AD699" s="1">
        <f>(Table2[[#This Row],[Day High]]/Table2[[#This Row],[Close Price]])-1</f>
        <v>1.3598589775875025E-2</v>
      </c>
      <c r="AE699" s="1">
        <f>(Table2[[#This Row],[Close Price]]/Table2[[#This Row],[Current Week Low]])-1</f>
        <v>3.2054058736896929E-2</v>
      </c>
      <c r="AF699" s="1">
        <f>(Table2[[#This Row],[Current Week High]]/Table2[[#This Row],[Close Price]])-1</f>
        <v>1.3598589775875025E-2</v>
      </c>
      <c r="AG699" s="1">
        <f>(Table2[[#This Row],[Close Price]]/Table2[[#This Row],[Current Month Low]])-1</f>
        <v>3.2054058736896929E-2</v>
      </c>
      <c r="AH699" s="1">
        <f>(Table2[[#This Row],[Current Month High]]/Table2[[#This Row],[Close Price]])-1</f>
        <v>1.3598589775875025E-2</v>
      </c>
      <c r="AI699">
        <v>36.556702761688904</v>
      </c>
      <c r="AJ699">
        <v>7.57630485822646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-0.2</v>
      </c>
      <c r="AM699" t="s">
        <v>3218</v>
      </c>
      <c r="AN699">
        <v>3.79</v>
      </c>
      <c r="AO699" t="s">
        <v>3219</v>
      </c>
      <c r="AP699">
        <v>-2.7572782533502E-2</v>
      </c>
      <c r="AQ699">
        <f>(Table2[[#This Row],[Sharpe Ratio]]-AVERAGE(Table2[Sharpe Ratio]))/_xlfn.STDEV.P(Table2[Sharpe Ratio])</f>
        <v>-1.0059740618592881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693</v>
      </c>
      <c r="AT699">
        <f>_xlfn.RANK.AVG(Table2[[#This Row],[6M Return vs Nifty Z-Score]],Table2[6M Return vs Nifty Z-Score])</f>
        <v>623</v>
      </c>
      <c r="AU699">
        <f>_xlfn.RANK.AVG(Table2[[#This Row],[Sharpe Ratio Z-Score]],Table2[Sharpe Ratio Z-Score])</f>
        <v>625</v>
      </c>
      <c r="AV699">
        <f>(Table2[[#This Row],[Rank 1Y]]+Table2[[#This Row],[Rank 6M]]+Table2[[#This Row],[Rank Sharpe]])/3</f>
        <v>647</v>
      </c>
    </row>
    <row r="700" spans="1:48" x14ac:dyDescent="0.3">
      <c r="A700" t="s">
        <v>1637</v>
      </c>
      <c r="B700" t="s">
        <v>1638</v>
      </c>
      <c r="C700" t="s">
        <v>3185</v>
      </c>
      <c r="D700" t="s">
        <v>943</v>
      </c>
      <c r="E700">
        <v>5798.1169020959996</v>
      </c>
      <c r="F700">
        <v>16.36</v>
      </c>
      <c r="G700">
        <v>-30.914016346611</v>
      </c>
      <c r="H700">
        <f>(Table2[[#This Row],[1Y Return vs Nifty]]-AVERAGE(Table2[1Y Return vs Nifty]))/_xlfn.STDEV.P(Table2[1Y Return vs Nifty])</f>
        <v>-0.97667073528138282</v>
      </c>
      <c r="I700">
        <v>0.38476707475663502</v>
      </c>
      <c r="J700">
        <f>(Table2[[#This Row],[1M Return vs Nifty]]-AVERAGE(Table2[1M Return vs Nifty]))/_xlfn.STDEV.P(Table2[1M Return vs Nifty])</f>
        <v>0.15365703985331347</v>
      </c>
      <c r="K700">
        <v>-29.5915904317676</v>
      </c>
      <c r="L700">
        <f>(Table2[[#This Row],[6M Return vs Nifty]]-AVERAGE(Table2[6M Return vs Nifty]))/_xlfn.STDEV.P(Table2[6M Return vs Nifty])</f>
        <v>-1.1841042539955327</v>
      </c>
      <c r="M700">
        <v>3.1896369860452101</v>
      </c>
      <c r="N700">
        <f>(Table2[[#This Row],[1W Return vs Nifty]]-AVERAGE(Table2[1W Return vs Nifty]))/_xlfn.STDEV.P(Table2[1W Return vs Nifty])</f>
        <v>4.5095664436940651E-2</v>
      </c>
      <c r="O700">
        <v>16.32</v>
      </c>
      <c r="P700">
        <v>16.825588302610701</v>
      </c>
      <c r="Q700">
        <v>19.365961205719699</v>
      </c>
      <c r="R700">
        <v>49.354410354231398</v>
      </c>
      <c r="S700" s="1">
        <f>(Table2[[#This Row],[Close Price]]-Table2[[#This Row],[20D EMA]])/Table2[[#This Row],[20D EMA]]</f>
        <v>2.4509803921568107E-3</v>
      </c>
      <c r="T700" s="1">
        <f>(Table2[[#This Row],[Close Price]]-Table2[[#This Row],[50D EMA]])/Table2[[#This Row],[50D EMA]]</f>
        <v>-2.7671442700072449E-2</v>
      </c>
      <c r="U700" s="1">
        <f>(Table2[[#This Row],[Close Price]]-Table2[[#This Row],[200D EMA]])/Table2[[#This Row],[200D EMA]]</f>
        <v>-0.15521879723852255</v>
      </c>
      <c r="V700">
        <v>0.64981383520881197</v>
      </c>
      <c r="W700">
        <v>16.309999999999999</v>
      </c>
      <c r="X700">
        <v>16.98</v>
      </c>
      <c r="Y700">
        <v>16.309999999999999</v>
      </c>
      <c r="Z700">
        <v>17.8</v>
      </c>
      <c r="AA700">
        <v>16.309999999999999</v>
      </c>
      <c r="AB700">
        <v>17.8</v>
      </c>
      <c r="AC700" s="1">
        <f>(Table2[[#This Row],[Close Price]]/Table2[[#This Row],[Day Low]])-1</f>
        <v>3.0656039239731481E-3</v>
      </c>
      <c r="AD700" s="1">
        <f>(Table2[[#This Row],[Day High]]/Table2[[#This Row],[Close Price]])-1</f>
        <v>3.7897310513447469E-2</v>
      </c>
      <c r="AE700" s="1">
        <f>(Table2[[#This Row],[Close Price]]/Table2[[#This Row],[Current Week Low]])-1</f>
        <v>3.0656039239731481E-3</v>
      </c>
      <c r="AF700" s="1">
        <f>(Table2[[#This Row],[Current Week High]]/Table2[[#This Row],[Close Price]])-1</f>
        <v>8.8019559902200672E-2</v>
      </c>
      <c r="AG700" s="1">
        <f>(Table2[[#This Row],[Close Price]]/Table2[[#This Row],[Current Month Low]])-1</f>
        <v>3.0656039239731481E-3</v>
      </c>
      <c r="AH700" s="1">
        <f>(Table2[[#This Row],[Current Month High]]/Table2[[#This Row],[Close Price]])-1</f>
        <v>8.8019559902200672E-2</v>
      </c>
      <c r="AI700">
        <v>65.036674816625904</v>
      </c>
      <c r="AJ700">
        <v>15.170714537134799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-0.22</v>
      </c>
      <c r="AM700" t="s">
        <v>3218</v>
      </c>
      <c r="AN700">
        <v>8.6999999999999993</v>
      </c>
      <c r="AO700" t="s">
        <v>3219</v>
      </c>
      <c r="AP700">
        <v>-6.692984307739E-3</v>
      </c>
      <c r="AQ700">
        <f>(Table2[[#This Row],[Sharpe Ratio]]-AVERAGE(Table2[Sharpe Ratio]))/_xlfn.STDEV.P(Table2[Sharpe Ratio])</f>
        <v>-0.76361809706308814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656</v>
      </c>
      <c r="AT700">
        <f>_xlfn.RANK.AVG(Table2[[#This Row],[6M Return vs Nifty Z-Score]],Table2[6M Return vs Nifty Z-Score])</f>
        <v>709</v>
      </c>
      <c r="AU700">
        <f>_xlfn.RANK.AVG(Table2[[#This Row],[Sharpe Ratio Z-Score]],Table2[Sharpe Ratio Z-Score])</f>
        <v>576</v>
      </c>
      <c r="AV700">
        <f>(Table2[[#This Row],[Rank 1Y]]+Table2[[#This Row],[Rank 6M]]+Table2[[#This Row],[Rank Sharpe]])/3</f>
        <v>647</v>
      </c>
    </row>
    <row r="701" spans="1:48" x14ac:dyDescent="0.3">
      <c r="A701" t="s">
        <v>1400</v>
      </c>
      <c r="B701" t="s">
        <v>1401</v>
      </c>
      <c r="C701" t="s">
        <v>3187</v>
      </c>
      <c r="D701" t="s">
        <v>495</v>
      </c>
      <c r="E701">
        <v>8103.0962849999996</v>
      </c>
      <c r="F701">
        <v>737.5</v>
      </c>
      <c r="G701">
        <v>-47.986949797497203</v>
      </c>
      <c r="H701">
        <f>(Table2[[#This Row],[1Y Return vs Nifty]]-AVERAGE(Table2[1Y Return vs Nifty]))/_xlfn.STDEV.P(Table2[1Y Return vs Nifty])</f>
        <v>-1.3100060281175454</v>
      </c>
      <c r="I701">
        <v>-2.0624248497378699</v>
      </c>
      <c r="J701">
        <f>(Table2[[#This Row],[1M Return vs Nifty]]-AVERAGE(Table2[1M Return vs Nifty]))/_xlfn.STDEV.P(Table2[1M Return vs Nifty])</f>
        <v>-0.11002492379831309</v>
      </c>
      <c r="K701">
        <v>-12.221225238260301</v>
      </c>
      <c r="L701">
        <f>(Table2[[#This Row],[6M Return vs Nifty]]-AVERAGE(Table2[6M Return vs Nifty]))/_xlfn.STDEV.P(Table2[6M Return vs Nifty])</f>
        <v>-0.66990741620749339</v>
      </c>
      <c r="M701">
        <v>7.6537719492963896E-2</v>
      </c>
      <c r="N701">
        <f>(Table2[[#This Row],[1W Return vs Nifty]]-AVERAGE(Table2[1W Return vs Nifty]))/_xlfn.STDEV.P(Table2[1W Return vs Nifty])</f>
        <v>-0.58280188770101837</v>
      </c>
      <c r="O701">
        <v>731.55</v>
      </c>
      <c r="P701">
        <v>736.32579152383403</v>
      </c>
      <c r="Q701">
        <v>791.46355980843305</v>
      </c>
      <c r="R701">
        <v>57.652290291923102</v>
      </c>
      <c r="S701" s="1">
        <f>(Table2[[#This Row],[Close Price]]-Table2[[#This Row],[20D EMA]])/Table2[[#This Row],[20D EMA]]</f>
        <v>8.1334153509671873E-3</v>
      </c>
      <c r="T701" s="1">
        <f>(Table2[[#This Row],[Close Price]]-Table2[[#This Row],[50D EMA]])/Table2[[#This Row],[50D EMA]]</f>
        <v>1.5946860610925168E-3</v>
      </c>
      <c r="U701" s="1">
        <f>(Table2[[#This Row],[Close Price]]-Table2[[#This Row],[200D EMA]])/Table2[[#This Row],[200D EMA]]</f>
        <v>-6.8181989100666196E-2</v>
      </c>
      <c r="V701">
        <v>0.85947478297464097</v>
      </c>
      <c r="W701">
        <v>734</v>
      </c>
      <c r="X701">
        <v>744</v>
      </c>
      <c r="Y701">
        <v>725.1</v>
      </c>
      <c r="Z701">
        <v>745</v>
      </c>
      <c r="AA701">
        <v>725.1</v>
      </c>
      <c r="AB701">
        <v>745</v>
      </c>
      <c r="AC701" s="1">
        <f>(Table2[[#This Row],[Close Price]]/Table2[[#This Row],[Day Low]])-1</f>
        <v>4.7683923705721387E-3</v>
      </c>
      <c r="AD701" s="1">
        <f>(Table2[[#This Row],[Day High]]/Table2[[#This Row],[Close Price]])-1</f>
        <v>8.8135593220339814E-3</v>
      </c>
      <c r="AE701" s="1">
        <f>(Table2[[#This Row],[Close Price]]/Table2[[#This Row],[Current Week Low]])-1</f>
        <v>1.710108950489575E-2</v>
      </c>
      <c r="AF701" s="1">
        <f>(Table2[[#This Row],[Current Week High]]/Table2[[#This Row],[Close Price]])-1</f>
        <v>1.0169491525423791E-2</v>
      </c>
      <c r="AG701" s="1">
        <f>(Table2[[#This Row],[Close Price]]/Table2[[#This Row],[Current Month Low]])-1</f>
        <v>1.710108950489575E-2</v>
      </c>
      <c r="AH701" s="1">
        <f>(Table2[[#This Row],[Current Month High]]/Table2[[#This Row],[Close Price]])-1</f>
        <v>1.0169491525423791E-2</v>
      </c>
      <c r="AI701">
        <v>50.0067796610169</v>
      </c>
      <c r="AJ701">
        <v>9.6165279429250905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0.03</v>
      </c>
      <c r="AM701" t="s">
        <v>3219</v>
      </c>
      <c r="AN701">
        <v>0.36</v>
      </c>
      <c r="AO701" t="s">
        <v>3219</v>
      </c>
      <c r="AP701">
        <v>-4.5731196330465997E-2</v>
      </c>
      <c r="AQ701">
        <f>(Table2[[#This Row],[Sharpe Ratio]]-AVERAGE(Table2[Sharpe Ratio]))/_xlfn.STDEV.P(Table2[Sharpe Ratio])</f>
        <v>-1.21674237711541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713</v>
      </c>
      <c r="AT701">
        <f>_xlfn.RANK.AVG(Table2[[#This Row],[6M Return vs Nifty Z-Score]],Table2[6M Return vs Nifty Z-Score])</f>
        <v>571</v>
      </c>
      <c r="AU701">
        <f>_xlfn.RANK.AVG(Table2[[#This Row],[Sharpe Ratio Z-Score]],Table2[Sharpe Ratio Z-Score])</f>
        <v>661</v>
      </c>
      <c r="AV701">
        <f>(Table2[[#This Row],[Rank 1Y]]+Table2[[#This Row],[Rank 6M]]+Table2[[#This Row],[Rank Sharpe]])/3</f>
        <v>648.33333333333337</v>
      </c>
    </row>
    <row r="702" spans="1:48" x14ac:dyDescent="0.3">
      <c r="A702" t="s">
        <v>1881</v>
      </c>
      <c r="B702" t="s">
        <v>1882</v>
      </c>
      <c r="C702" t="s">
        <v>3184</v>
      </c>
      <c r="D702" t="s">
        <v>451</v>
      </c>
      <c r="E702">
        <v>4108.0716195919904</v>
      </c>
      <c r="F702">
        <v>82.22</v>
      </c>
      <c r="G702">
        <v>-36.736443185318102</v>
      </c>
      <c r="H702">
        <f>(Table2[[#This Row],[1Y Return vs Nifty]]-AVERAGE(Table2[1Y Return vs Nifty]))/_xlfn.STDEV.P(Table2[1Y Return vs Nifty])</f>
        <v>-1.0903489359772816</v>
      </c>
      <c r="I702">
        <v>-10.043104129141</v>
      </c>
      <c r="J702">
        <f>(Table2[[#This Row],[1M Return vs Nifty]]-AVERAGE(Table2[1M Return vs Nifty]))/_xlfn.STDEV.P(Table2[1M Return vs Nifty])</f>
        <v>-0.96993344286616057</v>
      </c>
      <c r="K702">
        <v>-20.192617852996399</v>
      </c>
      <c r="L702">
        <f>(Table2[[#This Row],[6M Return vs Nifty]]-AVERAGE(Table2[6M Return vs Nifty]))/_xlfn.STDEV.P(Table2[6M Return vs Nifty])</f>
        <v>-0.90587625333915633</v>
      </c>
      <c r="M702">
        <v>-1.5855230779803799</v>
      </c>
      <c r="N702">
        <f>(Table2[[#This Row],[1W Return vs Nifty]]-AVERAGE(Table2[1W Return vs Nifty]))/_xlfn.STDEV.P(Table2[1W Return vs Nifty])</f>
        <v>-0.9180317717752795</v>
      </c>
      <c r="O702">
        <v>83.95</v>
      </c>
      <c r="P702">
        <v>87.277509272525606</v>
      </c>
      <c r="Q702">
        <v>94.951288499912096</v>
      </c>
      <c r="R702">
        <v>37.554519547515604</v>
      </c>
      <c r="S702" s="1">
        <f>(Table2[[#This Row],[Close Price]]-Table2[[#This Row],[20D EMA]])/Table2[[#This Row],[20D EMA]]</f>
        <v>-2.0607504466944655E-2</v>
      </c>
      <c r="T702" s="1">
        <f>(Table2[[#This Row],[Close Price]]-Table2[[#This Row],[50D EMA]])/Table2[[#This Row],[50D EMA]]</f>
        <v>-5.7947451922962682E-2</v>
      </c>
      <c r="U702" s="1">
        <f>(Table2[[#This Row],[Close Price]]-Table2[[#This Row],[200D EMA]])/Table2[[#This Row],[200D EMA]]</f>
        <v>-0.13408231421655625</v>
      </c>
      <c r="V702">
        <v>1.2101491910809301</v>
      </c>
      <c r="W702">
        <v>81.709999999999994</v>
      </c>
      <c r="X702">
        <v>83.55</v>
      </c>
      <c r="Y702">
        <v>81.709999999999994</v>
      </c>
      <c r="Z702">
        <v>83.8</v>
      </c>
      <c r="AA702">
        <v>81.709999999999994</v>
      </c>
      <c r="AB702">
        <v>83.8</v>
      </c>
      <c r="AC702" s="1">
        <f>(Table2[[#This Row],[Close Price]]/Table2[[#This Row],[Day Low]])-1</f>
        <v>6.2415860971729575E-3</v>
      </c>
      <c r="AD702" s="1">
        <f>(Table2[[#This Row],[Day High]]/Table2[[#This Row],[Close Price]])-1</f>
        <v>1.6176112867915426E-2</v>
      </c>
      <c r="AE702" s="1">
        <f>(Table2[[#This Row],[Close Price]]/Table2[[#This Row],[Current Week Low]])-1</f>
        <v>6.2415860971729575E-3</v>
      </c>
      <c r="AF702" s="1">
        <f>(Table2[[#This Row],[Current Week High]]/Table2[[#This Row],[Close Price]])-1</f>
        <v>1.9216735587448186E-2</v>
      </c>
      <c r="AG702" s="1">
        <f>(Table2[[#This Row],[Close Price]]/Table2[[#This Row],[Current Month Low]])-1</f>
        <v>6.2415860971729575E-3</v>
      </c>
      <c r="AH702" s="1">
        <f>(Table2[[#This Row],[Current Month High]]/Table2[[#This Row],[Close Price]])-1</f>
        <v>1.9216735587448186E-2</v>
      </c>
      <c r="AI702">
        <v>47.835076623692501</v>
      </c>
      <c r="AJ702">
        <v>1.50617283950618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-0.11</v>
      </c>
      <c r="AM702" t="s">
        <v>3218</v>
      </c>
      <c r="AN702">
        <v>-2.2400000000000002</v>
      </c>
      <c r="AO702" t="s">
        <v>3218</v>
      </c>
      <c r="AP702">
        <v>-1.8122284183124001E-2</v>
      </c>
      <c r="AQ702">
        <f>(Table2[[#This Row],[Sharpe Ratio]]-AVERAGE(Table2[Sharpe Ratio]))/_xlfn.STDEV.P(Table2[Sharpe Ratio])</f>
        <v>-0.89628025060948813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687</v>
      </c>
      <c r="AT702">
        <f>_xlfn.RANK.AVG(Table2[[#This Row],[6M Return vs Nifty Z-Score]],Table2[6M Return vs Nifty Z-Score])</f>
        <v>656</v>
      </c>
      <c r="AU702">
        <f>_xlfn.RANK.AVG(Table2[[#This Row],[Sharpe Ratio Z-Score]],Table2[Sharpe Ratio Z-Score])</f>
        <v>605</v>
      </c>
      <c r="AV702">
        <f>(Table2[[#This Row],[Rank 1Y]]+Table2[[#This Row],[Rank 6M]]+Table2[[#This Row],[Rank Sharpe]])/3</f>
        <v>649.33333333333337</v>
      </c>
    </row>
    <row r="703" spans="1:48" x14ac:dyDescent="0.3">
      <c r="A703" t="s">
        <v>2373</v>
      </c>
      <c r="B703" t="s">
        <v>2374</v>
      </c>
      <c r="C703" t="s">
        <v>3184</v>
      </c>
      <c r="D703" t="s">
        <v>451</v>
      </c>
      <c r="E703">
        <v>2265.7530517800001</v>
      </c>
      <c r="F703">
        <v>426.9</v>
      </c>
      <c r="G703">
        <v>-42.668530452590304</v>
      </c>
      <c r="H703">
        <f>(Table2[[#This Row],[1Y Return vs Nifty]]-AVERAGE(Table2[1Y Return vs Nifty]))/_xlfn.STDEV.P(Table2[1Y Return vs Nifty])</f>
        <v>-1.2061681683344023</v>
      </c>
      <c r="I703">
        <v>-10.657940720062101</v>
      </c>
      <c r="J703">
        <f>(Table2[[#This Row],[1M Return vs Nifty]]-AVERAGE(Table2[1M Return vs Nifty]))/_xlfn.STDEV.P(Table2[1M Return vs Nifty])</f>
        <v>-1.0361813403016817</v>
      </c>
      <c r="K703">
        <v>-17.9062418810298</v>
      </c>
      <c r="L703">
        <f>(Table2[[#This Row],[6M Return vs Nifty]]-AVERAGE(Table2[6M Return vs Nifty]))/_xlfn.STDEV.P(Table2[6M Return vs Nifty])</f>
        <v>-0.8381950456222792</v>
      </c>
      <c r="M703">
        <v>0.115776027955491</v>
      </c>
      <c r="N703">
        <f>(Table2[[#This Row],[1W Return vs Nifty]]-AVERAGE(Table2[1W Return vs Nifty]))/_xlfn.STDEV.P(Table2[1W Return vs Nifty])</f>
        <v>-0.57488770452723825</v>
      </c>
      <c r="O703">
        <v>430.16</v>
      </c>
      <c r="P703">
        <v>444.22284176310598</v>
      </c>
      <c r="Q703">
        <v>474.70173165939798</v>
      </c>
      <c r="R703">
        <v>50.307902198783502</v>
      </c>
      <c r="S703" s="1">
        <f>(Table2[[#This Row],[Close Price]]-Table2[[#This Row],[20D EMA]])/Table2[[#This Row],[20D EMA]]</f>
        <v>-7.5785754137996271E-3</v>
      </c>
      <c r="T703" s="1">
        <f>(Table2[[#This Row],[Close Price]]-Table2[[#This Row],[50D EMA]])/Table2[[#This Row],[50D EMA]]</f>
        <v>-3.8995837526841715E-2</v>
      </c>
      <c r="U703" s="1">
        <f>(Table2[[#This Row],[Close Price]]-Table2[[#This Row],[200D EMA]])/Table2[[#This Row],[200D EMA]]</f>
        <v>-0.10069845646507163</v>
      </c>
      <c r="V703">
        <v>0.39116286602472999</v>
      </c>
      <c r="W703">
        <v>423.35</v>
      </c>
      <c r="X703">
        <v>434</v>
      </c>
      <c r="Y703">
        <v>418.1</v>
      </c>
      <c r="Z703">
        <v>434</v>
      </c>
      <c r="AA703">
        <v>418.1</v>
      </c>
      <c r="AB703">
        <v>434</v>
      </c>
      <c r="AC703" s="1">
        <f>(Table2[[#This Row],[Close Price]]/Table2[[#This Row],[Day Low]])-1</f>
        <v>8.3854966339906856E-3</v>
      </c>
      <c r="AD703" s="1">
        <f>(Table2[[#This Row],[Day High]]/Table2[[#This Row],[Close Price]])-1</f>
        <v>1.6631529632232356E-2</v>
      </c>
      <c r="AE703" s="1">
        <f>(Table2[[#This Row],[Close Price]]/Table2[[#This Row],[Current Week Low]])-1</f>
        <v>2.1047596268835012E-2</v>
      </c>
      <c r="AF703" s="1">
        <f>(Table2[[#This Row],[Current Week High]]/Table2[[#This Row],[Close Price]])-1</f>
        <v>1.6631529632232356E-2</v>
      </c>
      <c r="AG703" s="1">
        <f>(Table2[[#This Row],[Close Price]]/Table2[[#This Row],[Current Month Low]])-1</f>
        <v>2.1047596268835012E-2</v>
      </c>
      <c r="AH703" s="1">
        <f>(Table2[[#This Row],[Current Month High]]/Table2[[#This Row],[Close Price]])-1</f>
        <v>1.6631529632232356E-2</v>
      </c>
      <c r="AI703">
        <v>36.331693605059698</v>
      </c>
      <c r="AJ703">
        <v>5.0442913385826804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</v>
      </c>
      <c r="AM703" t="s">
        <v>3218</v>
      </c>
      <c r="AN703">
        <v>-0.36</v>
      </c>
      <c r="AO703" t="s">
        <v>3218</v>
      </c>
      <c r="AP703">
        <v>-2.2737252900299001E-2</v>
      </c>
      <c r="AQ703">
        <f>(Table2[[#This Row],[Sharpe Ratio]]-AVERAGE(Table2[Sharpe Ratio]))/_xlfn.STDEV.P(Table2[Sharpe Ratio])</f>
        <v>-0.94984710905619396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704</v>
      </c>
      <c r="AT703">
        <f>_xlfn.RANK.AVG(Table2[[#This Row],[6M Return vs Nifty Z-Score]],Table2[6M Return vs Nifty Z-Score])</f>
        <v>633</v>
      </c>
      <c r="AU703">
        <f>_xlfn.RANK.AVG(Table2[[#This Row],[Sharpe Ratio Z-Score]],Table2[Sharpe Ratio Z-Score])</f>
        <v>613</v>
      </c>
      <c r="AV703">
        <f>(Table2[[#This Row],[Rank 1Y]]+Table2[[#This Row],[Rank 6M]]+Table2[[#This Row],[Rank Sharpe]])/3</f>
        <v>650</v>
      </c>
    </row>
    <row r="704" spans="1:48" x14ac:dyDescent="0.3">
      <c r="A704" t="s">
        <v>649</v>
      </c>
      <c r="B704" t="s">
        <v>650</v>
      </c>
      <c r="C704" t="s">
        <v>3173</v>
      </c>
      <c r="D704" t="s">
        <v>24</v>
      </c>
      <c r="E704">
        <v>28683.344441624999</v>
      </c>
      <c r="F704">
        <v>178.05</v>
      </c>
      <c r="G704">
        <v>-43.469859184143999</v>
      </c>
      <c r="H704">
        <f>(Table2[[#This Row],[1Y Return vs Nifty]]-AVERAGE(Table2[1Y Return vs Nifty]))/_xlfn.STDEV.P(Table2[1Y Return vs Nifty])</f>
        <v>-1.2218134672608512</v>
      </c>
      <c r="I704">
        <v>-6.2228999059652699</v>
      </c>
      <c r="J704">
        <f>(Table2[[#This Row],[1M Return vs Nifty]]-AVERAGE(Table2[1M Return vs Nifty]))/_xlfn.STDEV.P(Table2[1M Return vs Nifty])</f>
        <v>-0.55831106824375087</v>
      </c>
      <c r="K704">
        <v>-11.351305792775801</v>
      </c>
      <c r="L704">
        <f>(Table2[[#This Row],[6M Return vs Nifty]]-AVERAGE(Table2[6M Return vs Nifty]))/_xlfn.STDEV.P(Table2[6M Return vs Nifty])</f>
        <v>-0.64415609647325711</v>
      </c>
      <c r="M704">
        <v>2.4282308334781799</v>
      </c>
      <c r="N704">
        <f>(Table2[[#This Row],[1W Return vs Nifty]]-AVERAGE(Table2[1W Return vs Nifty]))/_xlfn.STDEV.P(Table2[1W Return vs Nifty])</f>
        <v>-0.10847639300313522</v>
      </c>
      <c r="O704">
        <v>173.79</v>
      </c>
      <c r="P704">
        <v>180.879912166629</v>
      </c>
      <c r="Q704">
        <v>195.712245510483</v>
      </c>
      <c r="R704">
        <v>66.548694678262507</v>
      </c>
      <c r="S704" s="1">
        <f>(Table2[[#This Row],[Close Price]]-Table2[[#This Row],[20D EMA]])/Table2[[#This Row],[20D EMA]]</f>
        <v>2.4512342482306344E-2</v>
      </c>
      <c r="T704" s="1">
        <f>(Table2[[#This Row],[Close Price]]-Table2[[#This Row],[50D EMA]])/Table2[[#This Row],[50D EMA]]</f>
        <v>-1.5645253984986642E-2</v>
      </c>
      <c r="U704" s="1">
        <f>(Table2[[#This Row],[Close Price]]-Table2[[#This Row],[200D EMA]])/Table2[[#This Row],[200D EMA]]</f>
        <v>-9.024599081377839E-2</v>
      </c>
      <c r="V704">
        <v>0.47481010559585601</v>
      </c>
      <c r="W704">
        <v>175</v>
      </c>
      <c r="X704">
        <v>178.7</v>
      </c>
      <c r="Y704">
        <v>166.96</v>
      </c>
      <c r="Z704">
        <v>178.7</v>
      </c>
      <c r="AA704">
        <v>166.96</v>
      </c>
      <c r="AB704">
        <v>178.7</v>
      </c>
      <c r="AC704" s="1">
        <f>(Table2[[#This Row],[Close Price]]/Table2[[#This Row],[Day Low]])-1</f>
        <v>1.7428571428571571E-2</v>
      </c>
      <c r="AD704" s="1">
        <f>(Table2[[#This Row],[Day High]]/Table2[[#This Row],[Close Price]])-1</f>
        <v>3.6506599269867657E-3</v>
      </c>
      <c r="AE704" s="1">
        <f>(Table2[[#This Row],[Close Price]]/Table2[[#This Row],[Current Week Low]])-1</f>
        <v>6.6423095352180272E-2</v>
      </c>
      <c r="AF704" s="1">
        <f>(Table2[[#This Row],[Current Week High]]/Table2[[#This Row],[Close Price]])-1</f>
        <v>3.6506599269867657E-3</v>
      </c>
      <c r="AG704" s="1">
        <f>(Table2[[#This Row],[Close Price]]/Table2[[#This Row],[Current Month Low]])-1</f>
        <v>6.6423095352180272E-2</v>
      </c>
      <c r="AH704" s="1">
        <f>(Table2[[#This Row],[Current Month High]]/Table2[[#This Row],[Close Price]])-1</f>
        <v>3.6506599269867657E-3</v>
      </c>
      <c r="AI704">
        <v>47.767481044650303</v>
      </c>
      <c r="AJ704">
        <v>9.3673218673218699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-0.16</v>
      </c>
      <c r="AM704" t="s">
        <v>3218</v>
      </c>
      <c r="AN704">
        <v>6.45</v>
      </c>
      <c r="AO704" t="s">
        <v>3219</v>
      </c>
      <c r="AP704">
        <v>-8.5081745831735001E-2</v>
      </c>
      <c r="AQ704">
        <f>(Table2[[#This Row],[Sharpe Ratio]]-AVERAGE(Table2[Sharpe Ratio]))/_xlfn.STDEV.P(Table2[Sharpe Ratio])</f>
        <v>-1.6734920203123176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706</v>
      </c>
      <c r="AT704">
        <f>_xlfn.RANK.AVG(Table2[[#This Row],[6M Return vs Nifty Z-Score]],Table2[6M Return vs Nifty Z-Score])</f>
        <v>563</v>
      </c>
      <c r="AU704">
        <f>_xlfn.RANK.AVG(Table2[[#This Row],[Sharpe Ratio Z-Score]],Table2[Sharpe Ratio Z-Score])</f>
        <v>698</v>
      </c>
      <c r="AV704">
        <f>(Table2[[#This Row],[Rank 1Y]]+Table2[[#This Row],[Rank 6M]]+Table2[[#This Row],[Rank Sharpe]])/3</f>
        <v>655.66666666666663</v>
      </c>
    </row>
    <row r="705" spans="1:48" x14ac:dyDescent="0.3">
      <c r="A705" t="s">
        <v>1142</v>
      </c>
      <c r="B705" t="s">
        <v>1143</v>
      </c>
      <c r="C705" t="s">
        <v>3172</v>
      </c>
      <c r="D705" t="s">
        <v>21</v>
      </c>
      <c r="E705">
        <v>11224.639864700001</v>
      </c>
      <c r="F705">
        <v>749.5</v>
      </c>
      <c r="G705">
        <v>-28.465152446191901</v>
      </c>
      <c r="H705">
        <f>(Table2[[#This Row],[1Y Return vs Nifty]]-AVERAGE(Table2[1Y Return vs Nifty]))/_xlfn.STDEV.P(Table2[1Y Return vs Nifty])</f>
        <v>-0.92885863739496266</v>
      </c>
      <c r="I705">
        <v>-4.0973346594560702</v>
      </c>
      <c r="J705">
        <f>(Table2[[#This Row],[1M Return vs Nifty]]-AVERAGE(Table2[1M Return vs Nifty]))/_xlfn.STDEV.P(Table2[1M Return vs Nifty])</f>
        <v>-0.32928398930511321</v>
      </c>
      <c r="K705">
        <v>-13.8479962930022</v>
      </c>
      <c r="L705">
        <f>(Table2[[#This Row],[6M Return vs Nifty]]-AVERAGE(Table2[6M Return vs Nifty]))/_xlfn.STDEV.P(Table2[6M Return vs Nifty])</f>
        <v>-0.71806302622691065</v>
      </c>
      <c r="M705">
        <v>2.1646461611067198</v>
      </c>
      <c r="N705">
        <f>(Table2[[#This Row],[1W Return vs Nifty]]-AVERAGE(Table2[1W Return vs Nifty]))/_xlfn.STDEV.P(Table2[1W Return vs Nifty])</f>
        <v>-0.16164018779160702</v>
      </c>
      <c r="O705">
        <v>746.89</v>
      </c>
      <c r="P705">
        <v>766.50680298416205</v>
      </c>
      <c r="Q705">
        <v>806.114939287933</v>
      </c>
      <c r="R705">
        <v>54.104319963234403</v>
      </c>
      <c r="S705" s="1">
        <f>(Table2[[#This Row],[Close Price]]-Table2[[#This Row],[20D EMA]])/Table2[[#This Row],[20D EMA]]</f>
        <v>3.4944904872203585E-3</v>
      </c>
      <c r="T705" s="1">
        <f>(Table2[[#This Row],[Close Price]]-Table2[[#This Row],[50D EMA]])/Table2[[#This Row],[50D EMA]]</f>
        <v>-2.2187412972658839E-2</v>
      </c>
      <c r="U705" s="1">
        <f>(Table2[[#This Row],[Close Price]]-Table2[[#This Row],[200D EMA]])/Table2[[#This Row],[200D EMA]]</f>
        <v>-7.0231844776307922E-2</v>
      </c>
      <c r="V705">
        <v>1.6071757154589099</v>
      </c>
      <c r="W705">
        <v>746.7</v>
      </c>
      <c r="X705">
        <v>759.85</v>
      </c>
      <c r="Y705">
        <v>721.35</v>
      </c>
      <c r="Z705">
        <v>787.65</v>
      </c>
      <c r="AA705">
        <v>721.35</v>
      </c>
      <c r="AB705">
        <v>787.65</v>
      </c>
      <c r="AC705" s="1">
        <f>(Table2[[#This Row],[Close Price]]/Table2[[#This Row],[Day Low]])-1</f>
        <v>3.7498325967590951E-3</v>
      </c>
      <c r="AD705" s="1">
        <f>(Table2[[#This Row],[Day High]]/Table2[[#This Row],[Close Price]])-1</f>
        <v>1.380920613742509E-2</v>
      </c>
      <c r="AE705" s="1">
        <f>(Table2[[#This Row],[Close Price]]/Table2[[#This Row],[Current Week Low]])-1</f>
        <v>3.9024052124488673E-2</v>
      </c>
      <c r="AF705" s="1">
        <f>(Table2[[#This Row],[Current Week High]]/Table2[[#This Row],[Close Price]])-1</f>
        <v>5.0900600400266782E-2</v>
      </c>
      <c r="AG705" s="1">
        <f>(Table2[[#This Row],[Close Price]]/Table2[[#This Row],[Current Month Low]])-1</f>
        <v>3.9024052124488673E-2</v>
      </c>
      <c r="AH705" s="1">
        <f>(Table2[[#This Row],[Current Month High]]/Table2[[#This Row],[Close Price]])-1</f>
        <v>5.0900600400266782E-2</v>
      </c>
      <c r="AI705">
        <v>28.218812541694401</v>
      </c>
      <c r="AJ705">
        <v>4.3871866295264601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</v>
      </c>
      <c r="AM705" t="s">
        <v>3218</v>
      </c>
      <c r="AN705">
        <v>1.86</v>
      </c>
      <c r="AO705" t="s">
        <v>3219</v>
      </c>
      <c r="AP705">
        <v>-0.13956213698761499</v>
      </c>
      <c r="AQ705">
        <f>(Table2[[#This Row],[Sharpe Ratio]]-AVERAGE(Table2[Sharpe Ratio]))/_xlfn.STDEV.P(Table2[Sharpe Ratio])</f>
        <v>-2.3058567404256585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643</v>
      </c>
      <c r="AT705">
        <f>_xlfn.RANK.AVG(Table2[[#This Row],[6M Return vs Nifty Z-Score]],Table2[6M Return vs Nifty Z-Score])</f>
        <v>592</v>
      </c>
      <c r="AU705">
        <f>_xlfn.RANK.AVG(Table2[[#This Row],[Sharpe Ratio Z-Score]],Table2[Sharpe Ratio Z-Score])</f>
        <v>733</v>
      </c>
      <c r="AV705">
        <f>(Table2[[#This Row],[Rank 1Y]]+Table2[[#This Row],[Rank 6M]]+Table2[[#This Row],[Rank Sharpe]])/3</f>
        <v>656</v>
      </c>
    </row>
    <row r="706" spans="1:48" x14ac:dyDescent="0.3">
      <c r="A706" t="s">
        <v>1647</v>
      </c>
      <c r="B706" t="s">
        <v>1648</v>
      </c>
      <c r="C706" t="s">
        <v>3174</v>
      </c>
      <c r="D706" t="s">
        <v>661</v>
      </c>
      <c r="E706">
        <v>5732.7848983599997</v>
      </c>
      <c r="F706">
        <v>117.52</v>
      </c>
      <c r="G706">
        <v>-40.020044788432799</v>
      </c>
      <c r="H706">
        <f>(Table2[[#This Row],[1Y Return vs Nifty]]-AVERAGE(Table2[1Y Return vs Nifty]))/_xlfn.STDEV.P(Table2[1Y Return vs Nifty])</f>
        <v>-1.154458616078841</v>
      </c>
      <c r="I706">
        <v>-1.7640746990774701</v>
      </c>
      <c r="J706">
        <f>(Table2[[#This Row],[1M Return vs Nifty]]-AVERAGE(Table2[1M Return vs Nifty]))/_xlfn.STDEV.P(Table2[1M Return vs Nifty])</f>
        <v>-7.7878056691376665E-2</v>
      </c>
      <c r="K706">
        <v>-10.623136452876199</v>
      </c>
      <c r="L706">
        <f>(Table2[[#This Row],[6M Return vs Nifty]]-AVERAGE(Table2[6M Return vs Nifty]))/_xlfn.STDEV.P(Table2[6M Return vs Nifty])</f>
        <v>-0.62260085754883132</v>
      </c>
      <c r="M706">
        <v>-0.41969171997029497</v>
      </c>
      <c r="N706">
        <f>(Table2[[#This Row],[1W Return vs Nifty]]-AVERAGE(Table2[1W Return vs Nifty]))/_xlfn.STDEV.P(Table2[1W Return vs Nifty])</f>
        <v>-0.68288904318798349</v>
      </c>
      <c r="O706">
        <v>117.93</v>
      </c>
      <c r="P706">
        <v>120.89166661070399</v>
      </c>
      <c r="Q706">
        <v>130.76124431848001</v>
      </c>
      <c r="R706">
        <v>49.646283880337599</v>
      </c>
      <c r="S706" s="1">
        <f>(Table2[[#This Row],[Close Price]]-Table2[[#This Row],[20D EMA]])/Table2[[#This Row],[20D EMA]]</f>
        <v>-3.4766386839651556E-3</v>
      </c>
      <c r="T706" s="1">
        <f>(Table2[[#This Row],[Close Price]]-Table2[[#This Row],[50D EMA]])/Table2[[#This Row],[50D EMA]]</f>
        <v>-2.7889983695579747E-2</v>
      </c>
      <c r="U706" s="1">
        <f>(Table2[[#This Row],[Close Price]]-Table2[[#This Row],[200D EMA]])/Table2[[#This Row],[200D EMA]]</f>
        <v>-0.10126275860628742</v>
      </c>
      <c r="V706">
        <v>0.583029882528738</v>
      </c>
      <c r="W706">
        <v>116.7</v>
      </c>
      <c r="X706">
        <v>118.8</v>
      </c>
      <c r="Y706">
        <v>116</v>
      </c>
      <c r="Z706">
        <v>118.99</v>
      </c>
      <c r="AA706">
        <v>116</v>
      </c>
      <c r="AB706">
        <v>118.99</v>
      </c>
      <c r="AC706" s="1">
        <f>(Table2[[#This Row],[Close Price]]/Table2[[#This Row],[Day Low]])-1</f>
        <v>7.0265638389030993E-3</v>
      </c>
      <c r="AD706" s="1">
        <f>(Table2[[#This Row],[Day High]]/Table2[[#This Row],[Close Price]])-1</f>
        <v>1.0891763104152519E-2</v>
      </c>
      <c r="AE706" s="1">
        <f>(Table2[[#This Row],[Close Price]]/Table2[[#This Row],[Current Week Low]])-1</f>
        <v>1.3103448275862073E-2</v>
      </c>
      <c r="AF706" s="1">
        <f>(Table2[[#This Row],[Current Week High]]/Table2[[#This Row],[Close Price]])-1</f>
        <v>1.2508509189925077E-2</v>
      </c>
      <c r="AG706" s="1">
        <f>(Table2[[#This Row],[Close Price]]/Table2[[#This Row],[Current Month Low]])-1</f>
        <v>1.3103448275862073E-2</v>
      </c>
      <c r="AH706" s="1">
        <f>(Table2[[#This Row],[Current Month High]]/Table2[[#This Row],[Close Price]])-1</f>
        <v>1.2508509189925077E-2</v>
      </c>
      <c r="AI706">
        <v>31.9349897889721</v>
      </c>
      <c r="AJ706">
        <v>7.3242009132419899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-0.03</v>
      </c>
      <c r="AM706" t="s">
        <v>3218</v>
      </c>
      <c r="AN706">
        <v>-0.63</v>
      </c>
      <c r="AO706" t="s">
        <v>3218</v>
      </c>
      <c r="AP706">
        <v>-0.117622513036263</v>
      </c>
      <c r="AQ706">
        <f>(Table2[[#This Row],[Sharpe Ratio]]-AVERAGE(Table2[Sharpe Ratio]))/_xlfn.STDEV.P(Table2[Sharpe Ratio])</f>
        <v>-2.051199167948019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695</v>
      </c>
      <c r="AT706">
        <f>_xlfn.RANK.AVG(Table2[[#This Row],[6M Return vs Nifty Z-Score]],Table2[6M Return vs Nifty Z-Score])</f>
        <v>554</v>
      </c>
      <c r="AU706">
        <f>_xlfn.RANK.AVG(Table2[[#This Row],[Sharpe Ratio Z-Score]],Table2[Sharpe Ratio Z-Score])</f>
        <v>726</v>
      </c>
      <c r="AV706">
        <f>(Table2[[#This Row],[Rank 1Y]]+Table2[[#This Row],[Rank 6M]]+Table2[[#This Row],[Rank Sharpe]])/3</f>
        <v>658.33333333333337</v>
      </c>
    </row>
    <row r="707" spans="1:48" x14ac:dyDescent="0.3">
      <c r="A707" t="s">
        <v>645</v>
      </c>
      <c r="B707" t="s">
        <v>646</v>
      </c>
      <c r="C707" t="s">
        <v>3173</v>
      </c>
      <c r="D707" t="s">
        <v>37</v>
      </c>
      <c r="E707">
        <v>28846.635298695001</v>
      </c>
      <c r="F707">
        <v>490.95</v>
      </c>
      <c r="G707">
        <v>-33.415901522545397</v>
      </c>
      <c r="H707">
        <f>(Table2[[#This Row],[1Y Return vs Nifty]]-AVERAGE(Table2[1Y Return vs Nifty]))/_xlfn.STDEV.P(Table2[1Y Return vs Nifty])</f>
        <v>-1.0255180309240222</v>
      </c>
      <c r="I707">
        <v>-7.5370847827505099</v>
      </c>
      <c r="J707">
        <f>(Table2[[#This Row],[1M Return vs Nifty]]-AVERAGE(Table2[1M Return vs Nifty]))/_xlfn.STDEV.P(Table2[1M Return vs Nifty])</f>
        <v>-0.69991289580927041</v>
      </c>
      <c r="K707">
        <v>-13.5536963385278</v>
      </c>
      <c r="L707">
        <f>(Table2[[#This Row],[6M Return vs Nifty]]-AVERAGE(Table2[6M Return vs Nifty]))/_xlfn.STDEV.P(Table2[6M Return vs Nifty])</f>
        <v>-0.70935117104907797</v>
      </c>
      <c r="M707">
        <v>4.0727108038076096</v>
      </c>
      <c r="N707">
        <f>(Table2[[#This Row],[1W Return vs Nifty]]-AVERAGE(Table2[1W Return vs Nifty]))/_xlfn.STDEV.P(Table2[1W Return vs Nifty])</f>
        <v>0.22320752051797679</v>
      </c>
      <c r="O707">
        <v>480.98</v>
      </c>
      <c r="P707">
        <v>513.84924154730504</v>
      </c>
      <c r="Q707">
        <v>553.82696396318897</v>
      </c>
      <c r="R707">
        <v>64.840290869669403</v>
      </c>
      <c r="S707" s="1">
        <f>(Table2[[#This Row],[Close Price]]-Table2[[#This Row],[20D EMA]])/Table2[[#This Row],[20D EMA]]</f>
        <v>2.0728512620067301E-2</v>
      </c>
      <c r="T707" s="1">
        <f>(Table2[[#This Row],[Close Price]]-Table2[[#This Row],[50D EMA]])/Table2[[#This Row],[50D EMA]]</f>
        <v>-4.4564124446989081E-2</v>
      </c>
      <c r="U707" s="1">
        <f>(Table2[[#This Row],[Close Price]]-Table2[[#This Row],[200D EMA]])/Table2[[#This Row],[200D EMA]]</f>
        <v>-0.11353178529488897</v>
      </c>
      <c r="V707">
        <v>1.11682729865565</v>
      </c>
      <c r="W707">
        <v>485</v>
      </c>
      <c r="X707">
        <v>495.9</v>
      </c>
      <c r="Y707">
        <v>464.5</v>
      </c>
      <c r="Z707">
        <v>495.9</v>
      </c>
      <c r="AA707">
        <v>464.5</v>
      </c>
      <c r="AB707">
        <v>495.9</v>
      </c>
      <c r="AC707" s="1">
        <f>(Table2[[#This Row],[Close Price]]/Table2[[#This Row],[Day Low]])-1</f>
        <v>1.2268041237113447E-2</v>
      </c>
      <c r="AD707" s="1">
        <f>(Table2[[#This Row],[Day High]]/Table2[[#This Row],[Close Price]])-1</f>
        <v>1.0082493125572745E-2</v>
      </c>
      <c r="AE707" s="1">
        <f>(Table2[[#This Row],[Close Price]]/Table2[[#This Row],[Current Week Low]])-1</f>
        <v>5.6942949407965626E-2</v>
      </c>
      <c r="AF707" s="1">
        <f>(Table2[[#This Row],[Current Week High]]/Table2[[#This Row],[Close Price]])-1</f>
        <v>1.0082493125572745E-2</v>
      </c>
      <c r="AG707" s="1">
        <f>(Table2[[#This Row],[Close Price]]/Table2[[#This Row],[Current Month Low]])-1</f>
        <v>5.6942949407965626E-2</v>
      </c>
      <c r="AH707" s="1">
        <f>(Table2[[#This Row],[Current Month High]]/Table2[[#This Row],[Close Price]])-1</f>
        <v>1.0082493125572745E-2</v>
      </c>
      <c r="AI707">
        <v>31.785314186780699</v>
      </c>
      <c r="AJ707">
        <v>8.4493041749502797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-0.22</v>
      </c>
      <c r="AM707" t="s">
        <v>3218</v>
      </c>
      <c r="AN707">
        <v>3.41</v>
      </c>
      <c r="AO707" t="s">
        <v>3219</v>
      </c>
      <c r="AP707">
        <v>-0.10761020956728801</v>
      </c>
      <c r="AQ707">
        <f>(Table2[[#This Row],[Sharpe Ratio]]-AVERAGE(Table2[Sharpe Ratio]))/_xlfn.STDEV.P(Table2[Sharpe Ratio])</f>
        <v>-1.9349843731105032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672</v>
      </c>
      <c r="AT707">
        <f>_xlfn.RANK.AVG(Table2[[#This Row],[6M Return vs Nifty Z-Score]],Table2[6M Return vs Nifty Z-Score])</f>
        <v>589</v>
      </c>
      <c r="AU707">
        <f>_xlfn.RANK.AVG(Table2[[#This Row],[Sharpe Ratio Z-Score]],Table2[Sharpe Ratio Z-Score])</f>
        <v>718</v>
      </c>
      <c r="AV707">
        <f>(Table2[[#This Row],[Rank 1Y]]+Table2[[#This Row],[Rank 6M]]+Table2[[#This Row],[Rank Sharpe]])/3</f>
        <v>659.66666666666663</v>
      </c>
    </row>
    <row r="708" spans="1:48" x14ac:dyDescent="0.3">
      <c r="A708" t="s">
        <v>2085</v>
      </c>
      <c r="B708" t="s">
        <v>2086</v>
      </c>
      <c r="C708" t="s">
        <v>3191</v>
      </c>
      <c r="D708" t="s">
        <v>2087</v>
      </c>
      <c r="E708">
        <v>3163.1767414999999</v>
      </c>
      <c r="F708">
        <v>17.87</v>
      </c>
      <c r="G708">
        <v>-28.526919989665402</v>
      </c>
      <c r="H708">
        <f>(Table2[[#This Row],[1Y Return vs Nifty]]-AVERAGE(Table2[1Y Return vs Nifty]))/_xlfn.STDEV.P(Table2[1Y Return vs Nifty])</f>
        <v>-0.93006459899791394</v>
      </c>
      <c r="I708">
        <v>-10.8450155499941</v>
      </c>
      <c r="J708">
        <f>(Table2[[#This Row],[1M Return vs Nifty]]-AVERAGE(Table2[1M Return vs Nifty]))/_xlfn.STDEV.P(Table2[1M Return vs Nifty])</f>
        <v>-1.0563384264756455</v>
      </c>
      <c r="K708">
        <v>-19.6892436462939</v>
      </c>
      <c r="L708">
        <f>(Table2[[#This Row],[6M Return vs Nifty]]-AVERAGE(Table2[6M Return vs Nifty]))/_xlfn.STDEV.P(Table2[6M Return vs Nifty])</f>
        <v>-0.89097539072475174</v>
      </c>
      <c r="M708">
        <v>-4.9263247770819296</v>
      </c>
      <c r="N708">
        <f>(Table2[[#This Row],[1W Return vs Nifty]]-AVERAGE(Table2[1W Return vs Nifty]))/_xlfn.STDEV.P(Table2[1W Return vs Nifty])</f>
        <v>-1.5918558388656223</v>
      </c>
      <c r="O708">
        <v>18.21</v>
      </c>
      <c r="P708">
        <v>19.127368503195299</v>
      </c>
      <c r="Q708">
        <v>20.445476930990001</v>
      </c>
      <c r="R708">
        <v>46.855441615422698</v>
      </c>
      <c r="S708" s="1">
        <f>(Table2[[#This Row],[Close Price]]-Table2[[#This Row],[20D EMA]])/Table2[[#This Row],[20D EMA]]</f>
        <v>-1.8671059857221298E-2</v>
      </c>
      <c r="T708" s="1">
        <f>(Table2[[#This Row],[Close Price]]-Table2[[#This Row],[50D EMA]])/Table2[[#This Row],[50D EMA]]</f>
        <v>-6.5736617297107558E-2</v>
      </c>
      <c r="U708" s="1">
        <f>(Table2[[#This Row],[Close Price]]-Table2[[#This Row],[200D EMA]])/Table2[[#This Row],[200D EMA]]</f>
        <v>-0.12596805345666698</v>
      </c>
      <c r="V708">
        <v>1.7556496138678399</v>
      </c>
      <c r="W708">
        <v>17.78</v>
      </c>
      <c r="X708">
        <v>18.2</v>
      </c>
      <c r="Y708">
        <v>17.149999999999999</v>
      </c>
      <c r="Z708">
        <v>18.2</v>
      </c>
      <c r="AA708">
        <v>17.149999999999999</v>
      </c>
      <c r="AB708">
        <v>18.2</v>
      </c>
      <c r="AC708" s="1">
        <f>(Table2[[#This Row],[Close Price]]/Table2[[#This Row],[Day Low]])-1</f>
        <v>5.0618672665916353E-3</v>
      </c>
      <c r="AD708" s="1">
        <f>(Table2[[#This Row],[Day High]]/Table2[[#This Row],[Close Price]])-1</f>
        <v>1.8466703973139209E-2</v>
      </c>
      <c r="AE708" s="1">
        <f>(Table2[[#This Row],[Close Price]]/Table2[[#This Row],[Current Week Low]])-1</f>
        <v>4.1982507288629956E-2</v>
      </c>
      <c r="AF708" s="1">
        <f>(Table2[[#This Row],[Current Week High]]/Table2[[#This Row],[Close Price]])-1</f>
        <v>1.8466703973139209E-2</v>
      </c>
      <c r="AG708" s="1">
        <f>(Table2[[#This Row],[Close Price]]/Table2[[#This Row],[Current Month Low]])-1</f>
        <v>4.1982507288629956E-2</v>
      </c>
      <c r="AH708" s="1">
        <f>(Table2[[#This Row],[Current Month High]]/Table2[[#This Row],[Close Price]])-1</f>
        <v>1.8466703973139209E-2</v>
      </c>
      <c r="AI708">
        <v>56.407386681589202</v>
      </c>
      <c r="AJ708">
        <v>20.580296896086299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-0.16</v>
      </c>
      <c r="AM708" t="s">
        <v>3218</v>
      </c>
      <c r="AN708">
        <v>-2.5099999999999998</v>
      </c>
      <c r="AO708" t="s">
        <v>3218</v>
      </c>
      <c r="AP708">
        <v>-6.6395695101080995E-2</v>
      </c>
      <c r="AQ708">
        <f>(Table2[[#This Row],[Sharpe Ratio]]-AVERAGE(Table2[Sharpe Ratio]))/_xlfn.STDEV.P(Table2[Sharpe Ratio])</f>
        <v>-1.4565993183765975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645</v>
      </c>
      <c r="AT708">
        <f>_xlfn.RANK.AVG(Table2[[#This Row],[6M Return vs Nifty Z-Score]],Table2[6M Return vs Nifty Z-Score])</f>
        <v>650</v>
      </c>
      <c r="AU708">
        <f>_xlfn.RANK.AVG(Table2[[#This Row],[Sharpe Ratio Z-Score]],Table2[Sharpe Ratio Z-Score])</f>
        <v>685</v>
      </c>
      <c r="AV708">
        <f>(Table2[[#This Row],[Rank 1Y]]+Table2[[#This Row],[Rank 6M]]+Table2[[#This Row],[Rank Sharpe]])/3</f>
        <v>660</v>
      </c>
    </row>
    <row r="709" spans="1:48" x14ac:dyDescent="0.3">
      <c r="A709" t="s">
        <v>106</v>
      </c>
      <c r="B709" t="s">
        <v>107</v>
      </c>
      <c r="C709" t="s">
        <v>3185</v>
      </c>
      <c r="D709" t="s">
        <v>108</v>
      </c>
      <c r="E709">
        <v>250538.73851067899</v>
      </c>
      <c r="F709">
        <v>3850.1</v>
      </c>
      <c r="G709">
        <v>-21.7353697907872</v>
      </c>
      <c r="H709">
        <f>(Table2[[#This Row],[1Y Return vs Nifty]]-AVERAGE(Table2[1Y Return vs Nifty]))/_xlfn.STDEV.P(Table2[1Y Return vs Nifty])</f>
        <v>-0.79746504421917419</v>
      </c>
      <c r="I709">
        <v>-5.2784970971194003</v>
      </c>
      <c r="J709">
        <f>(Table2[[#This Row],[1M Return vs Nifty]]-AVERAGE(Table2[1M Return vs Nifty]))/_xlfn.STDEV.P(Table2[1M Return vs Nifty])</f>
        <v>-0.45655281029018668</v>
      </c>
      <c r="K709">
        <v>-27.161810313810498</v>
      </c>
      <c r="L709">
        <f>(Table2[[#This Row],[6M Return vs Nifty]]-AVERAGE(Table2[6M Return vs Nifty]))/_xlfn.STDEV.P(Table2[6M Return vs Nifty])</f>
        <v>-1.1121780026326202</v>
      </c>
      <c r="M709">
        <v>4.14281598759624</v>
      </c>
      <c r="N709">
        <f>(Table2[[#This Row],[1W Return vs Nifty]]-AVERAGE(Table2[1W Return vs Nifty]))/_xlfn.STDEV.P(Table2[1W Return vs Nifty])</f>
        <v>0.23734740798189746</v>
      </c>
      <c r="O709">
        <v>3805.86</v>
      </c>
      <c r="P709">
        <v>4104.07438621049</v>
      </c>
      <c r="Q709">
        <v>4401.8567855472102</v>
      </c>
      <c r="R709">
        <v>64.482458745664402</v>
      </c>
      <c r="S709" s="1">
        <f>(Table2[[#This Row],[Close Price]]-Table2[[#This Row],[20D EMA]])/Table2[[#This Row],[20D EMA]]</f>
        <v>1.1624179554686663E-2</v>
      </c>
      <c r="T709" s="1">
        <f>(Table2[[#This Row],[Close Price]]-Table2[[#This Row],[50D EMA]])/Table2[[#This Row],[50D EMA]]</f>
        <v>-6.1883475373602614E-2</v>
      </c>
      <c r="U709" s="1">
        <f>(Table2[[#This Row],[Close Price]]-Table2[[#This Row],[200D EMA]])/Table2[[#This Row],[200D EMA]]</f>
        <v>-0.12534637368458126</v>
      </c>
      <c r="V709">
        <v>1.1634596008792999</v>
      </c>
      <c r="W709">
        <v>3801.05</v>
      </c>
      <c r="X709">
        <v>3889.25</v>
      </c>
      <c r="Y709">
        <v>3622.7</v>
      </c>
      <c r="Z709">
        <v>3889.25</v>
      </c>
      <c r="AA709">
        <v>3622.7</v>
      </c>
      <c r="AB709">
        <v>3889.25</v>
      </c>
      <c r="AC709" s="1">
        <f>(Table2[[#This Row],[Close Price]]/Table2[[#This Row],[Day Low]])-1</f>
        <v>1.2904329066968367E-2</v>
      </c>
      <c r="AD709" s="1">
        <f>(Table2[[#This Row],[Day High]]/Table2[[#This Row],[Close Price]])-1</f>
        <v>1.0168567050206523E-2</v>
      </c>
      <c r="AE709" s="1">
        <f>(Table2[[#This Row],[Close Price]]/Table2[[#This Row],[Current Week Low]])-1</f>
        <v>6.2770861512131848E-2</v>
      </c>
      <c r="AF709" s="1">
        <f>(Table2[[#This Row],[Current Week High]]/Table2[[#This Row],[Close Price]])-1</f>
        <v>1.0168567050206523E-2</v>
      </c>
      <c r="AG709" s="1">
        <f>(Table2[[#This Row],[Close Price]]/Table2[[#This Row],[Current Month Low]])-1</f>
        <v>6.2770861512131848E-2</v>
      </c>
      <c r="AH709" s="1">
        <f>(Table2[[#This Row],[Current Month High]]/Table2[[#This Row],[Close Price]])-1</f>
        <v>1.0168567050206523E-2</v>
      </c>
      <c r="AI709">
        <v>42.459936105555698</v>
      </c>
      <c r="AJ709">
        <v>8.0274971941638604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</v>
      </c>
      <c r="AM709" t="s">
        <v>3218</v>
      </c>
      <c r="AN709">
        <v>0.69</v>
      </c>
      <c r="AO709" t="s">
        <v>3219</v>
      </c>
      <c r="AP709">
        <v>-7.5419101049797002E-2</v>
      </c>
      <c r="AQ709">
        <f>(Table2[[#This Row],[Sharpe Ratio]]-AVERAGE(Table2[Sharpe Ratio]))/_xlfn.STDEV.P(Table2[Sharpe Ratio])</f>
        <v>-1.5613357832984911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593</v>
      </c>
      <c r="AT709">
        <f>_xlfn.RANK.AVG(Table2[[#This Row],[6M Return vs Nifty Z-Score]],Table2[6M Return vs Nifty Z-Score])</f>
        <v>697</v>
      </c>
      <c r="AU709">
        <f>_xlfn.RANK.AVG(Table2[[#This Row],[Sharpe Ratio Z-Score]],Table2[Sharpe Ratio Z-Score])</f>
        <v>692</v>
      </c>
      <c r="AV709">
        <f>(Table2[[#This Row],[Rank 1Y]]+Table2[[#This Row],[Rank 6M]]+Table2[[#This Row],[Rank Sharpe]])/3</f>
        <v>660.66666666666663</v>
      </c>
    </row>
    <row r="710" spans="1:48" x14ac:dyDescent="0.3">
      <c r="A710" t="s">
        <v>1425</v>
      </c>
      <c r="B710" t="s">
        <v>1426</v>
      </c>
      <c r="C710" t="s">
        <v>3176</v>
      </c>
      <c r="D710" t="s">
        <v>46</v>
      </c>
      <c r="E710">
        <v>7816.74835755</v>
      </c>
      <c r="F710">
        <v>304.7</v>
      </c>
      <c r="G710">
        <v>-31.8492721953969</v>
      </c>
      <c r="H710">
        <f>(Table2[[#This Row],[1Y Return vs Nifty]]-AVERAGE(Table2[1Y Return vs Nifty]))/_xlfn.STDEV.P(Table2[1Y Return vs Nifty])</f>
        <v>-0.99493085344611443</v>
      </c>
      <c r="I710">
        <v>-10.559533389100199</v>
      </c>
      <c r="J710">
        <f>(Table2[[#This Row],[1M Return vs Nifty]]-AVERAGE(Table2[1M Return vs Nifty]))/_xlfn.STDEV.P(Table2[1M Return vs Nifty])</f>
        <v>-1.0255780696689096</v>
      </c>
      <c r="K710">
        <v>-47.682275337779203</v>
      </c>
      <c r="L710">
        <f>(Table2[[#This Row],[6M Return vs Nifty]]-AVERAGE(Table2[6M Return vs Nifty]))/_xlfn.STDEV.P(Table2[6M Return vs Nifty])</f>
        <v>-1.719623966359896</v>
      </c>
      <c r="M710">
        <v>-0.54034033866753794</v>
      </c>
      <c r="N710">
        <f>(Table2[[#This Row],[1W Return vs Nifty]]-AVERAGE(Table2[1W Return vs Nifty]))/_xlfn.STDEV.P(Table2[1W Return vs Nifty])</f>
        <v>-0.70722330491961261</v>
      </c>
      <c r="O710">
        <v>308.32</v>
      </c>
      <c r="P710">
        <v>349.244890879087</v>
      </c>
      <c r="Q710">
        <v>406.54935738416998</v>
      </c>
      <c r="R710">
        <v>54.594769695966598</v>
      </c>
      <c r="S710" s="1">
        <f>(Table2[[#This Row],[Close Price]]-Table2[[#This Row],[20D EMA]])/Table2[[#This Row],[20D EMA]]</f>
        <v>-1.174104826154646E-2</v>
      </c>
      <c r="T710" s="1">
        <f>(Table2[[#This Row],[Close Price]]-Table2[[#This Row],[50D EMA]])/Table2[[#This Row],[50D EMA]]</f>
        <v>-0.1275462921360502</v>
      </c>
      <c r="U710" s="1">
        <f>(Table2[[#This Row],[Close Price]]-Table2[[#This Row],[200D EMA]])/Table2[[#This Row],[200D EMA]]</f>
        <v>-0.25052150626800068</v>
      </c>
      <c r="V710">
        <v>0.95391658521718903</v>
      </c>
      <c r="W710">
        <v>297.8</v>
      </c>
      <c r="X710">
        <v>318.25</v>
      </c>
      <c r="Y710">
        <v>288.89999999999998</v>
      </c>
      <c r="Z710">
        <v>318.25</v>
      </c>
      <c r="AA710">
        <v>288.89999999999998</v>
      </c>
      <c r="AB710">
        <v>318.25</v>
      </c>
      <c r="AC710" s="1">
        <f>(Table2[[#This Row],[Close Price]]/Table2[[#This Row],[Day Low]])-1</f>
        <v>2.316991269308244E-2</v>
      </c>
      <c r="AD710" s="1">
        <f>(Table2[[#This Row],[Day High]]/Table2[[#This Row],[Close Price]])-1</f>
        <v>4.4469970462750252E-2</v>
      </c>
      <c r="AE710" s="1">
        <f>(Table2[[#This Row],[Close Price]]/Table2[[#This Row],[Current Week Low]])-1</f>
        <v>5.4690204222914485E-2</v>
      </c>
      <c r="AF710" s="1">
        <f>(Table2[[#This Row],[Current Week High]]/Table2[[#This Row],[Close Price]])-1</f>
        <v>4.4469970462750252E-2</v>
      </c>
      <c r="AG710" s="1">
        <f>(Table2[[#This Row],[Close Price]]/Table2[[#This Row],[Current Month Low]])-1</f>
        <v>5.4690204222914485E-2</v>
      </c>
      <c r="AH710" s="1">
        <f>(Table2[[#This Row],[Current Month High]]/Table2[[#This Row],[Close Price]])-1</f>
        <v>4.4469970462750252E-2</v>
      </c>
      <c r="AI710">
        <v>88.6445684279619</v>
      </c>
      <c r="AJ710">
        <v>8.2031249999999698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-0.3</v>
      </c>
      <c r="AM710" t="s">
        <v>3218</v>
      </c>
      <c r="AN710">
        <v>1.89</v>
      </c>
      <c r="AO710" t="s">
        <v>3219</v>
      </c>
      <c r="AP710">
        <v>-1.4519596891054001E-2</v>
      </c>
      <c r="AQ710">
        <f>(Table2[[#This Row],[Sharpe Ratio]]-AVERAGE(Table2[Sharpe Ratio]))/_xlfn.STDEV.P(Table2[Sharpe Ratio])</f>
        <v>-0.85446314370606513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658</v>
      </c>
      <c r="AT710">
        <f>_xlfn.RANK.AVG(Table2[[#This Row],[6M Return vs Nifty Z-Score]],Table2[6M Return vs Nifty Z-Score])</f>
        <v>734</v>
      </c>
      <c r="AU710">
        <f>_xlfn.RANK.AVG(Table2[[#This Row],[Sharpe Ratio Z-Score]],Table2[Sharpe Ratio Z-Score])</f>
        <v>590</v>
      </c>
      <c r="AV710">
        <f>(Table2[[#This Row],[Rank 1Y]]+Table2[[#This Row],[Rank 6M]]+Table2[[#This Row],[Rank Sharpe]])/3</f>
        <v>660.66666666666663</v>
      </c>
    </row>
    <row r="711" spans="1:48" x14ac:dyDescent="0.3">
      <c r="A711" t="s">
        <v>1911</v>
      </c>
      <c r="B711" t="s">
        <v>1912</v>
      </c>
      <c r="C711" t="s">
        <v>3173</v>
      </c>
      <c r="D711" t="s">
        <v>417</v>
      </c>
      <c r="E711">
        <v>3953.3788058949999</v>
      </c>
      <c r="F711">
        <v>35.31</v>
      </c>
      <c r="G711">
        <v>-48.076856551200699</v>
      </c>
      <c r="H711">
        <f>(Table2[[#This Row],[1Y Return vs Nifty]]-AVERAGE(Table2[1Y Return vs Nifty]))/_xlfn.STDEV.P(Table2[1Y Return vs Nifty])</f>
        <v>-1.3117613851661696</v>
      </c>
      <c r="I711">
        <v>-19.138470863153799</v>
      </c>
      <c r="J711">
        <f>(Table2[[#This Row],[1M Return vs Nifty]]-AVERAGE(Table2[1M Return vs Nifty]))/_xlfn.STDEV.P(Table2[1M Return vs Nifty])</f>
        <v>-1.9499481840685977</v>
      </c>
      <c r="K711">
        <v>-40.469312374816198</v>
      </c>
      <c r="L711">
        <f>(Table2[[#This Row],[6M Return vs Nifty]]-AVERAGE(Table2[6M Return vs Nifty]))/_xlfn.STDEV.P(Table2[6M Return vs Nifty])</f>
        <v>-1.5061061326632199</v>
      </c>
      <c r="M711">
        <v>-2.2720007940668201</v>
      </c>
      <c r="N711">
        <f>(Table2[[#This Row],[1W Return vs Nifty]]-AVERAGE(Table2[1W Return vs Nifty]))/_xlfn.STDEV.P(Table2[1W Return vs Nifty])</f>
        <v>-1.0564911142572513</v>
      </c>
      <c r="O711">
        <v>37.11</v>
      </c>
      <c r="P711">
        <v>40.7269622390872</v>
      </c>
      <c r="Q711">
        <v>47.1595145202891</v>
      </c>
      <c r="R711">
        <v>42.253669011174999</v>
      </c>
      <c r="S711" s="1">
        <f>(Table2[[#This Row],[Close Price]]-Table2[[#This Row],[20D EMA]])/Table2[[#This Row],[20D EMA]]</f>
        <v>-4.8504446240905337E-2</v>
      </c>
      <c r="T711" s="1">
        <f>(Table2[[#This Row],[Close Price]]-Table2[[#This Row],[50D EMA]])/Table2[[#This Row],[50D EMA]]</f>
        <v>-0.13300678325299536</v>
      </c>
      <c r="U711" s="1">
        <f>(Table2[[#This Row],[Close Price]]-Table2[[#This Row],[200D EMA]])/Table2[[#This Row],[200D EMA]]</f>
        <v>-0.25126455691546967</v>
      </c>
      <c r="V711">
        <v>0.99407533409395399</v>
      </c>
      <c r="W711">
        <v>35.44</v>
      </c>
      <c r="X711">
        <v>36.1</v>
      </c>
      <c r="Y711">
        <v>35.14</v>
      </c>
      <c r="Z711">
        <v>36.1</v>
      </c>
      <c r="AA711">
        <v>35.14</v>
      </c>
      <c r="AB711">
        <v>36.1</v>
      </c>
      <c r="AC711" s="1">
        <f>(Table2[[#This Row],[Close Price]]/Table2[[#This Row],[Day Low]])-1</f>
        <v>-3.6681715575619389E-3</v>
      </c>
      <c r="AD711" s="1">
        <f>(Table2[[#This Row],[Day High]]/Table2[[#This Row],[Close Price]])-1</f>
        <v>2.2373265363919481E-2</v>
      </c>
      <c r="AE711" s="1">
        <f>(Table2[[#This Row],[Close Price]]/Table2[[#This Row],[Current Week Low]])-1</f>
        <v>4.8377916903814544E-3</v>
      </c>
      <c r="AF711" s="1">
        <f>(Table2[[#This Row],[Current Week High]]/Table2[[#This Row],[Close Price]])-1</f>
        <v>2.2373265363919481E-2</v>
      </c>
      <c r="AG711" s="1">
        <f>(Table2[[#This Row],[Close Price]]/Table2[[#This Row],[Current Month Low]])-1</f>
        <v>4.8377916903814544E-3</v>
      </c>
      <c r="AH711" s="1">
        <f>(Table2[[#This Row],[Current Month High]]/Table2[[#This Row],[Close Price]])-1</f>
        <v>2.2373265363919481E-2</v>
      </c>
      <c r="AI711">
        <v>93.429623336165307</v>
      </c>
      <c r="AJ711">
        <v>1.90476190476192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-0.27</v>
      </c>
      <c r="AM711" t="s">
        <v>3218</v>
      </c>
      <c r="AN711">
        <v>-0.91</v>
      </c>
      <c r="AO711" t="s">
        <v>3218</v>
      </c>
      <c r="AQ711">
        <f>(Table2[[#This Row],[Sharpe Ratio]]-AVERAGE(Table2[Sharpe Ratio]))/_xlfn.STDEV.P(Table2[Sharpe Ratio])</f>
        <v>-0.68593129895665506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714</v>
      </c>
      <c r="AT711">
        <f>_xlfn.RANK.AVG(Table2[[#This Row],[6M Return vs Nifty Z-Score]],Table2[6M Return vs Nifty Z-Score])</f>
        <v>730</v>
      </c>
      <c r="AU711">
        <f>_xlfn.RANK.AVG(Table2[[#This Row],[Sharpe Ratio Z-Score]],Table2[Sharpe Ratio Z-Score])</f>
        <v>539.5</v>
      </c>
      <c r="AV711">
        <f>(Table2[[#This Row],[Rank 1Y]]+Table2[[#This Row],[Rank 6M]]+Table2[[#This Row],[Rank Sharpe]])/3</f>
        <v>661.16666666666663</v>
      </c>
    </row>
    <row r="712" spans="1:48" x14ac:dyDescent="0.3">
      <c r="A712" t="s">
        <v>1677</v>
      </c>
      <c r="B712" t="s">
        <v>1678</v>
      </c>
      <c r="C712" t="s">
        <v>3184</v>
      </c>
      <c r="D712" t="s">
        <v>451</v>
      </c>
      <c r="E712">
        <v>5502.5969555040001</v>
      </c>
      <c r="F712">
        <v>55.99</v>
      </c>
      <c r="G712">
        <v>-33.387526840426098</v>
      </c>
      <c r="H712">
        <f>(Table2[[#This Row],[1Y Return vs Nifty]]-AVERAGE(Table2[1Y Return vs Nifty]))/_xlfn.STDEV.P(Table2[1Y Return vs Nifty])</f>
        <v>-1.024964038079115</v>
      </c>
      <c r="I712">
        <v>-2.8107533560090001</v>
      </c>
      <c r="J712">
        <f>(Table2[[#This Row],[1M Return vs Nifty]]-AVERAGE(Table2[1M Return vs Nifty]))/_xlfn.STDEV.P(Table2[1M Return vs Nifty])</f>
        <v>-0.19065641330881358</v>
      </c>
      <c r="K712">
        <v>-23.490342869032801</v>
      </c>
      <c r="L712">
        <f>(Table2[[#This Row],[6M Return vs Nifty]]-AVERAGE(Table2[6M Return vs Nifty]))/_xlfn.STDEV.P(Table2[6M Return vs Nifty])</f>
        <v>-1.0034953739650279</v>
      </c>
      <c r="M712">
        <v>6.20205451229742</v>
      </c>
      <c r="N712">
        <f>(Table2[[#This Row],[1W Return vs Nifty]]-AVERAGE(Table2[1W Return vs Nifty]))/_xlfn.STDEV.P(Table2[1W Return vs Nifty])</f>
        <v>0.6526861807670129</v>
      </c>
      <c r="O712">
        <v>54.82</v>
      </c>
      <c r="P712">
        <v>57.584954974874101</v>
      </c>
      <c r="Q712">
        <v>64.371930741992202</v>
      </c>
      <c r="R712">
        <v>64.824803872837094</v>
      </c>
      <c r="S712" s="1">
        <f>(Table2[[#This Row],[Close Price]]-Table2[[#This Row],[20D EMA]])/Table2[[#This Row],[20D EMA]]</f>
        <v>2.1342575702298461E-2</v>
      </c>
      <c r="T712" s="1">
        <f>(Table2[[#This Row],[Close Price]]-Table2[[#This Row],[50D EMA]])/Table2[[#This Row],[50D EMA]]</f>
        <v>-2.769742505781279E-2</v>
      </c>
      <c r="U712" s="1">
        <f>(Table2[[#This Row],[Close Price]]-Table2[[#This Row],[200D EMA]])/Table2[[#This Row],[200D EMA]]</f>
        <v>-0.13021095756141979</v>
      </c>
      <c r="V712">
        <v>0.81307430465604902</v>
      </c>
      <c r="W712">
        <v>55.2</v>
      </c>
      <c r="X712">
        <v>57.12</v>
      </c>
      <c r="Y712">
        <v>52.1</v>
      </c>
      <c r="Z712">
        <v>57.95</v>
      </c>
      <c r="AA712">
        <v>52.1</v>
      </c>
      <c r="AB712">
        <v>57.95</v>
      </c>
      <c r="AC712" s="1">
        <f>(Table2[[#This Row],[Close Price]]/Table2[[#This Row],[Day Low]])-1</f>
        <v>1.4311594202898625E-2</v>
      </c>
      <c r="AD712" s="1">
        <f>(Table2[[#This Row],[Day High]]/Table2[[#This Row],[Close Price]])-1</f>
        <v>2.018217538846212E-2</v>
      </c>
      <c r="AE712" s="1">
        <f>(Table2[[#This Row],[Close Price]]/Table2[[#This Row],[Current Week Low]])-1</f>
        <v>7.4664107485604703E-2</v>
      </c>
      <c r="AF712" s="1">
        <f>(Table2[[#This Row],[Current Week High]]/Table2[[#This Row],[Close Price]])-1</f>
        <v>3.5006251116270759E-2</v>
      </c>
      <c r="AG712" s="1">
        <f>(Table2[[#This Row],[Close Price]]/Table2[[#This Row],[Current Month Low]])-1</f>
        <v>7.4664107485604703E-2</v>
      </c>
      <c r="AH712" s="1">
        <f>(Table2[[#This Row],[Current Month High]]/Table2[[#This Row],[Close Price]])-1</f>
        <v>3.5006251116270759E-2</v>
      </c>
      <c r="AI712">
        <v>75.031255581353804</v>
      </c>
      <c r="AJ712">
        <v>8.0262396295581695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-0.14000000000000001</v>
      </c>
      <c r="AM712" t="s">
        <v>3218</v>
      </c>
      <c r="AN712">
        <v>3.63</v>
      </c>
      <c r="AO712" t="s">
        <v>3219</v>
      </c>
      <c r="AP712">
        <v>-3.3280164387841003E-2</v>
      </c>
      <c r="AQ712">
        <f>(Table2[[#This Row],[Sharpe Ratio]]-AVERAGE(Table2[Sharpe Ratio]))/_xlfn.STDEV.P(Table2[Sharpe Ratio])</f>
        <v>-1.0722207765455412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671</v>
      </c>
      <c r="AT712">
        <f>_xlfn.RANK.AVG(Table2[[#This Row],[6M Return vs Nifty Z-Score]],Table2[6M Return vs Nifty Z-Score])</f>
        <v>683</v>
      </c>
      <c r="AU712">
        <f>_xlfn.RANK.AVG(Table2[[#This Row],[Sharpe Ratio Z-Score]],Table2[Sharpe Ratio Z-Score])</f>
        <v>630</v>
      </c>
      <c r="AV712">
        <f>(Table2[[#This Row],[Rank 1Y]]+Table2[[#This Row],[Rank 6M]]+Table2[[#This Row],[Rank Sharpe]])/3</f>
        <v>661.33333333333337</v>
      </c>
    </row>
    <row r="713" spans="1:48" x14ac:dyDescent="0.3">
      <c r="A713" t="s">
        <v>2437</v>
      </c>
      <c r="B713" t="s">
        <v>2438</v>
      </c>
      <c r="C713" t="s">
        <v>3173</v>
      </c>
      <c r="D713" t="s">
        <v>24</v>
      </c>
      <c r="E713">
        <v>2133.0936829439902</v>
      </c>
      <c r="F713">
        <v>41.42</v>
      </c>
      <c r="G713">
        <v>-59.104152080351398</v>
      </c>
      <c r="H713">
        <f>(Table2[[#This Row],[1Y Return vs Nifty]]-AVERAGE(Table2[1Y Return vs Nifty]))/_xlfn.STDEV.P(Table2[1Y Return vs Nifty])</f>
        <v>-1.5270604604524702</v>
      </c>
      <c r="I713">
        <v>-11.238692521562699</v>
      </c>
      <c r="J713">
        <f>(Table2[[#This Row],[1M Return vs Nifty]]-AVERAGE(Table2[1M Return vs Nifty]))/_xlfn.STDEV.P(Table2[1M Return vs Nifty])</f>
        <v>-1.0987566429909177</v>
      </c>
      <c r="K713">
        <v>-31.995323935509902</v>
      </c>
      <c r="L713">
        <f>(Table2[[#This Row],[6M Return vs Nifty]]-AVERAGE(Table2[6M Return vs Nifty]))/_xlfn.STDEV.P(Table2[6M Return vs Nifty])</f>
        <v>-1.2552594745530972</v>
      </c>
      <c r="M713">
        <v>2.2961835677064899</v>
      </c>
      <c r="N713">
        <f>(Table2[[#This Row],[1W Return vs Nifty]]-AVERAGE(Table2[1W Return vs Nifty]))/_xlfn.STDEV.P(Table2[1W Return vs Nifty])</f>
        <v>-0.13510970850173792</v>
      </c>
      <c r="O713">
        <v>41.07</v>
      </c>
      <c r="P713">
        <v>43.527477604942398</v>
      </c>
      <c r="Q713">
        <v>52.770035034544499</v>
      </c>
      <c r="R713">
        <v>61.712260943099501</v>
      </c>
      <c r="S713" s="1">
        <f>(Table2[[#This Row],[Close Price]]-Table2[[#This Row],[20D EMA]])/Table2[[#This Row],[20D EMA]]</f>
        <v>8.5220355490626103E-3</v>
      </c>
      <c r="T713" s="1">
        <f>(Table2[[#This Row],[Close Price]]-Table2[[#This Row],[50D EMA]])/Table2[[#This Row],[50D EMA]]</f>
        <v>-4.8417177399296372E-2</v>
      </c>
      <c r="U713" s="1">
        <f>(Table2[[#This Row],[Close Price]]-Table2[[#This Row],[200D EMA]])/Table2[[#This Row],[200D EMA]]</f>
        <v>-0.21508484933001273</v>
      </c>
      <c r="V713">
        <v>0.63594491359829997</v>
      </c>
      <c r="W713">
        <v>40.799999999999997</v>
      </c>
      <c r="X713">
        <v>41.9</v>
      </c>
      <c r="Y713">
        <v>39.25</v>
      </c>
      <c r="Z713">
        <v>41.9</v>
      </c>
      <c r="AA713">
        <v>39.25</v>
      </c>
      <c r="AB713">
        <v>41.9</v>
      </c>
      <c r="AC713" s="1">
        <f>(Table2[[#This Row],[Close Price]]/Table2[[#This Row],[Day Low]])-1</f>
        <v>1.5196078431372717E-2</v>
      </c>
      <c r="AD713" s="1">
        <f>(Table2[[#This Row],[Day High]]/Table2[[#This Row],[Close Price]])-1</f>
        <v>1.1588604538870007E-2</v>
      </c>
      <c r="AE713" s="1">
        <f>(Table2[[#This Row],[Close Price]]/Table2[[#This Row],[Current Week Low]])-1</f>
        <v>5.5286624203821688E-2</v>
      </c>
      <c r="AF713" s="1">
        <f>(Table2[[#This Row],[Current Week High]]/Table2[[#This Row],[Close Price]])-1</f>
        <v>1.1588604538870007E-2</v>
      </c>
      <c r="AG713" s="1">
        <f>(Table2[[#This Row],[Close Price]]/Table2[[#This Row],[Current Month Low]])-1</f>
        <v>5.5286624203821688E-2</v>
      </c>
      <c r="AH713" s="1">
        <f>(Table2[[#This Row],[Current Month High]]/Table2[[#This Row],[Close Price]])-1</f>
        <v>1.1588604538870007E-2</v>
      </c>
      <c r="AI713">
        <v>98.937711250603499</v>
      </c>
      <c r="AJ713">
        <v>9.2875989445910303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-0.19</v>
      </c>
      <c r="AM713" t="s">
        <v>3218</v>
      </c>
      <c r="AN713">
        <v>6.1</v>
      </c>
      <c r="AO713" t="s">
        <v>3219</v>
      </c>
      <c r="AQ713">
        <f>(Table2[[#This Row],[Sharpe Ratio]]-AVERAGE(Table2[Sharpe Ratio]))/_xlfn.STDEV.P(Table2[Sharpe Ratio])</f>
        <v>-0.68593129895665506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731</v>
      </c>
      <c r="AT713">
        <f>_xlfn.RANK.AVG(Table2[[#This Row],[6M Return vs Nifty Z-Score]],Table2[6M Return vs Nifty Z-Score])</f>
        <v>715</v>
      </c>
      <c r="AU713">
        <f>_xlfn.RANK.AVG(Table2[[#This Row],[Sharpe Ratio Z-Score]],Table2[Sharpe Ratio Z-Score])</f>
        <v>539.5</v>
      </c>
      <c r="AV713">
        <f>(Table2[[#This Row],[Rank 1Y]]+Table2[[#This Row],[Rank 6M]]+Table2[[#This Row],[Rank Sharpe]])/3</f>
        <v>661.83333333333337</v>
      </c>
    </row>
    <row r="714" spans="1:48" x14ac:dyDescent="0.3">
      <c r="A714" t="s">
        <v>1361</v>
      </c>
      <c r="B714" t="s">
        <v>1362</v>
      </c>
      <c r="C714" t="s">
        <v>3172</v>
      </c>
      <c r="D714" t="s">
        <v>247</v>
      </c>
      <c r="E714">
        <v>8548.4161411899895</v>
      </c>
      <c r="F714">
        <v>1571.3</v>
      </c>
      <c r="G714">
        <v>-48.858987639207299</v>
      </c>
      <c r="H714">
        <f>(Table2[[#This Row],[1Y Return vs Nifty]]-AVERAGE(Table2[1Y Return vs Nifty]))/_xlfn.STDEV.P(Table2[1Y Return vs Nifty])</f>
        <v>-1.3270318655441864</v>
      </c>
      <c r="I714">
        <v>-23.2842232772839</v>
      </c>
      <c r="J714">
        <f>(Table2[[#This Row],[1M Return vs Nifty]]-AVERAGE(Table2[1M Return vs Nifty]))/_xlfn.STDEV.P(Table2[1M Return vs Nifty])</f>
        <v>-2.3966479816731936</v>
      </c>
      <c r="K714">
        <v>-28.347153887457001</v>
      </c>
      <c r="L714">
        <f>(Table2[[#This Row],[6M Return vs Nifty]]-AVERAGE(Table2[6M Return vs Nifty]))/_xlfn.STDEV.P(Table2[6M Return vs Nifty])</f>
        <v>-1.1472664944675082</v>
      </c>
      <c r="M714">
        <v>-12.518412762779899</v>
      </c>
      <c r="N714">
        <f>(Table2[[#This Row],[1W Return vs Nifty]]-AVERAGE(Table2[1W Return vs Nifty]))/_xlfn.STDEV.P(Table2[1W Return vs Nifty])</f>
        <v>-3.1231444530945125</v>
      </c>
      <c r="O714">
        <v>1747.25</v>
      </c>
      <c r="P714">
        <v>1890.1244954966701</v>
      </c>
      <c r="Q714">
        <v>1986.72620785037</v>
      </c>
      <c r="R714">
        <v>30.596097106669699</v>
      </c>
      <c r="S714" s="1">
        <f>(Table2[[#This Row],[Close Price]]-Table2[[#This Row],[20D EMA]])/Table2[[#This Row],[20D EMA]]</f>
        <v>-0.10070110173129206</v>
      </c>
      <c r="T714" s="1">
        <f>(Table2[[#This Row],[Close Price]]-Table2[[#This Row],[50D EMA]])/Table2[[#This Row],[50D EMA]]</f>
        <v>-0.16867909825849448</v>
      </c>
      <c r="U714" s="1">
        <f>(Table2[[#This Row],[Close Price]]-Table2[[#This Row],[200D EMA]])/Table2[[#This Row],[200D EMA]]</f>
        <v>-0.20910088476653235</v>
      </c>
      <c r="V714">
        <v>2.51311665102953</v>
      </c>
      <c r="W714">
        <v>1513</v>
      </c>
      <c r="X714">
        <v>1594.95</v>
      </c>
      <c r="Y714">
        <v>1513</v>
      </c>
      <c r="Z714">
        <v>1707.45</v>
      </c>
      <c r="AA714">
        <v>1513</v>
      </c>
      <c r="AB714">
        <v>1707.45</v>
      </c>
      <c r="AC714" s="1">
        <f>(Table2[[#This Row],[Close Price]]/Table2[[#This Row],[Day Low]])-1</f>
        <v>3.8532716457369443E-2</v>
      </c>
      <c r="AD714" s="1">
        <f>(Table2[[#This Row],[Day High]]/Table2[[#This Row],[Close Price]])-1</f>
        <v>1.5051231464392689E-2</v>
      </c>
      <c r="AE714" s="1">
        <f>(Table2[[#This Row],[Close Price]]/Table2[[#This Row],[Current Week Low]])-1</f>
        <v>3.8532716457369443E-2</v>
      </c>
      <c r="AF714" s="1">
        <f>(Table2[[#This Row],[Current Week High]]/Table2[[#This Row],[Close Price]])-1</f>
        <v>8.6647998472602294E-2</v>
      </c>
      <c r="AG714" s="1">
        <f>(Table2[[#This Row],[Close Price]]/Table2[[#This Row],[Current Month Low]])-1</f>
        <v>3.8532716457369443E-2</v>
      </c>
      <c r="AH714" s="1">
        <f>(Table2[[#This Row],[Current Month High]]/Table2[[#This Row],[Close Price]])-1</f>
        <v>8.6647998472602294E-2</v>
      </c>
      <c r="AI714">
        <v>74.877489976452594</v>
      </c>
      <c r="AJ714">
        <v>3.8532716457369398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-0.26</v>
      </c>
      <c r="AM714" t="s">
        <v>3218</v>
      </c>
      <c r="AN714">
        <v>-9.8000000000000007</v>
      </c>
      <c r="AO714" t="s">
        <v>3218</v>
      </c>
      <c r="AP714">
        <v>-1.862405653084E-3</v>
      </c>
      <c r="AQ714">
        <f>(Table2[[#This Row],[Sharpe Ratio]]-AVERAGE(Table2[Sharpe Ratio]))/_xlfn.STDEV.P(Table2[Sharpe Ratio])</f>
        <v>-0.70754861125127977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716</v>
      </c>
      <c r="AT714">
        <f>_xlfn.RANK.AVG(Table2[[#This Row],[6M Return vs Nifty Z-Score]],Table2[6M Return vs Nifty Z-Score])</f>
        <v>704</v>
      </c>
      <c r="AU714">
        <f>_xlfn.RANK.AVG(Table2[[#This Row],[Sharpe Ratio Z-Score]],Table2[Sharpe Ratio Z-Score])</f>
        <v>567</v>
      </c>
      <c r="AV714">
        <f>(Table2[[#This Row],[Rank 1Y]]+Table2[[#This Row],[Rank 6M]]+Table2[[#This Row],[Rank Sharpe]])/3</f>
        <v>662.33333333333337</v>
      </c>
    </row>
    <row r="715" spans="1:48" x14ac:dyDescent="0.3">
      <c r="A715" t="s">
        <v>302</v>
      </c>
      <c r="B715" t="s">
        <v>303</v>
      </c>
      <c r="C715" t="s">
        <v>3175</v>
      </c>
      <c r="D715" t="s">
        <v>201</v>
      </c>
      <c r="E715">
        <v>92656.629402439998</v>
      </c>
      <c r="F715">
        <v>522.79999999999995</v>
      </c>
      <c r="G715">
        <v>-22.745499174437501</v>
      </c>
      <c r="H715">
        <f>(Table2[[#This Row],[1Y Return vs Nifty]]-AVERAGE(Table2[1Y Return vs Nifty]))/_xlfn.STDEV.P(Table2[1Y Return vs Nifty])</f>
        <v>-0.81718700792682319</v>
      </c>
      <c r="I715">
        <v>-6.1482658498390101</v>
      </c>
      <c r="J715">
        <f>(Table2[[#This Row],[1M Return vs Nifty]]-AVERAGE(Table2[1M Return vs Nifty]))/_xlfn.STDEV.P(Table2[1M Return vs Nifty])</f>
        <v>-0.55026933915921117</v>
      </c>
      <c r="K715">
        <v>-21.384105410674699</v>
      </c>
      <c r="L715">
        <f>(Table2[[#This Row],[6M Return vs Nifty]]-AVERAGE(Table2[6M Return vs Nifty]))/_xlfn.STDEV.P(Table2[6M Return vs Nifty])</f>
        <v>-0.94114661913727882</v>
      </c>
      <c r="M715">
        <v>-0.63987601225425295</v>
      </c>
      <c r="N715">
        <f>(Table2[[#This Row],[1W Return vs Nifty]]-AVERAGE(Table2[1W Return vs Nifty]))/_xlfn.STDEV.P(Table2[1W Return vs Nifty])</f>
        <v>-0.72729918443524333</v>
      </c>
      <c r="O715">
        <v>526.61</v>
      </c>
      <c r="P715">
        <v>551.36049072363903</v>
      </c>
      <c r="Q715">
        <v>573.65735503879398</v>
      </c>
      <c r="R715">
        <v>48.492651491596902</v>
      </c>
      <c r="S715" s="1">
        <f>(Table2[[#This Row],[Close Price]]-Table2[[#This Row],[20D EMA]])/Table2[[#This Row],[20D EMA]]</f>
        <v>-7.234955659786292E-3</v>
      </c>
      <c r="T715" s="1">
        <f>(Table2[[#This Row],[Close Price]]-Table2[[#This Row],[50D EMA]])/Table2[[#This Row],[50D EMA]]</f>
        <v>-5.1800031384466004E-2</v>
      </c>
      <c r="U715" s="1">
        <f>(Table2[[#This Row],[Close Price]]-Table2[[#This Row],[200D EMA]])/Table2[[#This Row],[200D EMA]]</f>
        <v>-8.8654585515346107E-2</v>
      </c>
      <c r="V715">
        <v>0.75752889665588796</v>
      </c>
      <c r="W715">
        <v>520</v>
      </c>
      <c r="X715">
        <v>527.25</v>
      </c>
      <c r="Y715">
        <v>520</v>
      </c>
      <c r="Z715">
        <v>529.04999999999995</v>
      </c>
      <c r="AA715">
        <v>520</v>
      </c>
      <c r="AB715">
        <v>529.04999999999995</v>
      </c>
      <c r="AC715" s="1">
        <f>(Table2[[#This Row],[Close Price]]/Table2[[#This Row],[Day Low]])-1</f>
        <v>5.3846153846153211E-3</v>
      </c>
      <c r="AD715" s="1">
        <f>(Table2[[#This Row],[Day High]]/Table2[[#This Row],[Close Price]])-1</f>
        <v>8.5118592195869702E-3</v>
      </c>
      <c r="AE715" s="1">
        <f>(Table2[[#This Row],[Close Price]]/Table2[[#This Row],[Current Week Low]])-1</f>
        <v>5.3846153846153211E-3</v>
      </c>
      <c r="AF715" s="1">
        <f>(Table2[[#This Row],[Current Week High]]/Table2[[#This Row],[Close Price]])-1</f>
        <v>1.195485845447597E-2</v>
      </c>
      <c r="AG715" s="1">
        <f>(Table2[[#This Row],[Close Price]]/Table2[[#This Row],[Current Month Low]])-1</f>
        <v>5.3846153846153211E-3</v>
      </c>
      <c r="AH715" s="1">
        <f>(Table2[[#This Row],[Current Month High]]/Table2[[#This Row],[Close Price]])-1</f>
        <v>1.195485845447597E-2</v>
      </c>
      <c r="AI715">
        <v>28.5386381025248</v>
      </c>
      <c r="AJ715">
        <v>6.8683565004088196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</v>
      </c>
      <c r="AM715" t="s">
        <v>3218</v>
      </c>
      <c r="AN715">
        <v>2.89</v>
      </c>
      <c r="AO715" t="s">
        <v>3219</v>
      </c>
      <c r="AP715">
        <v>-9.8598349489285003E-2</v>
      </c>
      <c r="AQ715">
        <f>(Table2[[#This Row],[Sharpe Ratio]]-AVERAGE(Table2[Sharpe Ratio]))/_xlfn.STDEV.P(Table2[Sharpe Ratio])</f>
        <v>-1.8303819234030199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603</v>
      </c>
      <c r="AT715">
        <f>_xlfn.RANK.AVG(Table2[[#This Row],[6M Return vs Nifty Z-Score]],Table2[6M Return vs Nifty Z-Score])</f>
        <v>673</v>
      </c>
      <c r="AU715">
        <f>_xlfn.RANK.AVG(Table2[[#This Row],[Sharpe Ratio Z-Score]],Table2[Sharpe Ratio Z-Score])</f>
        <v>712</v>
      </c>
      <c r="AV715">
        <f>(Table2[[#This Row],[Rank 1Y]]+Table2[[#This Row],[Rank 6M]]+Table2[[#This Row],[Rank Sharpe]])/3</f>
        <v>662.66666666666663</v>
      </c>
    </row>
    <row r="716" spans="1:48" x14ac:dyDescent="0.3">
      <c r="A716" t="s">
        <v>2387</v>
      </c>
      <c r="B716" t="s">
        <v>2388</v>
      </c>
      <c r="C716" t="s">
        <v>3187</v>
      </c>
      <c r="D716" t="s">
        <v>379</v>
      </c>
      <c r="E716">
        <v>2215.285239888</v>
      </c>
      <c r="F716">
        <v>192.36</v>
      </c>
      <c r="G716">
        <v>-58.051794876475299</v>
      </c>
      <c r="H716">
        <f>(Table2[[#This Row],[1Y Return vs Nifty]]-AVERAGE(Table2[1Y Return vs Nifty]))/_xlfn.STDEV.P(Table2[1Y Return vs Nifty])</f>
        <v>-1.5065140325213009</v>
      </c>
      <c r="I716">
        <v>-1.9674645295859401</v>
      </c>
      <c r="J716">
        <f>(Table2[[#This Row],[1M Return vs Nifty]]-AVERAGE(Table2[1M Return vs Nifty]))/_xlfn.STDEV.P(Table2[1M Return vs Nifty])</f>
        <v>-9.9793064402233997E-2</v>
      </c>
      <c r="K716">
        <v>-14.2570067629163</v>
      </c>
      <c r="L716">
        <f>(Table2[[#This Row],[6M Return vs Nifty]]-AVERAGE(Table2[6M Return vs Nifty]))/_xlfn.STDEV.P(Table2[6M Return vs Nifty])</f>
        <v>-0.73017053737645399</v>
      </c>
      <c r="M716">
        <v>3.0111416748772699</v>
      </c>
      <c r="N716">
        <f>(Table2[[#This Row],[1W Return vs Nifty]]-AVERAGE(Table2[1W Return vs Nifty]))/_xlfn.STDEV.P(Table2[1W Return vs Nifty])</f>
        <v>9.093995568033102E-3</v>
      </c>
      <c r="O716">
        <v>188.62</v>
      </c>
      <c r="P716">
        <v>194.73305825747701</v>
      </c>
      <c r="Q716">
        <v>226.46635166174099</v>
      </c>
      <c r="R716">
        <v>67.8005009954543</v>
      </c>
      <c r="S716" s="1">
        <f>(Table2[[#This Row],[Close Price]]-Table2[[#This Row],[20D EMA]])/Table2[[#This Row],[20D EMA]]</f>
        <v>1.9828226062983824E-2</v>
      </c>
      <c r="T716" s="1">
        <f>(Table2[[#This Row],[Close Price]]-Table2[[#This Row],[50D EMA]])/Table2[[#This Row],[50D EMA]]</f>
        <v>-1.2186211620727123E-2</v>
      </c>
      <c r="U716" s="1">
        <f>(Table2[[#This Row],[Close Price]]-Table2[[#This Row],[200D EMA]])/Table2[[#This Row],[200D EMA]]</f>
        <v>-0.15060229217929716</v>
      </c>
      <c r="V716">
        <v>0.983983657165445</v>
      </c>
      <c r="W716">
        <v>190.7</v>
      </c>
      <c r="X716">
        <v>193.79</v>
      </c>
      <c r="Y716">
        <v>186.5</v>
      </c>
      <c r="Z716">
        <v>194.65</v>
      </c>
      <c r="AA716">
        <v>186.5</v>
      </c>
      <c r="AB716">
        <v>194.65</v>
      </c>
      <c r="AC716" s="1">
        <f>(Table2[[#This Row],[Close Price]]/Table2[[#This Row],[Day Low]])-1</f>
        <v>8.7047718930257645E-3</v>
      </c>
      <c r="AD716" s="1">
        <f>(Table2[[#This Row],[Day High]]/Table2[[#This Row],[Close Price]])-1</f>
        <v>7.4339779579952747E-3</v>
      </c>
      <c r="AE716" s="1">
        <f>(Table2[[#This Row],[Close Price]]/Table2[[#This Row],[Current Week Low]])-1</f>
        <v>3.1420911528150297E-2</v>
      </c>
      <c r="AF716" s="1">
        <f>(Table2[[#This Row],[Current Week High]]/Table2[[#This Row],[Close Price]])-1</f>
        <v>1.1904761904761862E-2</v>
      </c>
      <c r="AG716" s="1">
        <f>(Table2[[#This Row],[Close Price]]/Table2[[#This Row],[Current Month Low]])-1</f>
        <v>3.1420911528150297E-2</v>
      </c>
      <c r="AH716" s="1">
        <f>(Table2[[#This Row],[Current Month High]]/Table2[[#This Row],[Close Price]])-1</f>
        <v>1.1904761904761862E-2</v>
      </c>
      <c r="AI716">
        <v>124.448949885631</v>
      </c>
      <c r="AJ716">
        <v>10.8703170028818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-0.05</v>
      </c>
      <c r="AM716" t="s">
        <v>3218</v>
      </c>
      <c r="AN716">
        <v>4.95</v>
      </c>
      <c r="AO716" t="s">
        <v>3219</v>
      </c>
      <c r="AP716">
        <v>-4.7986128048325E-2</v>
      </c>
      <c r="AQ716">
        <f>(Table2[[#This Row],[Sharpe Ratio]]-AVERAGE(Table2[Sharpe Ratio]))/_xlfn.STDEV.P(Table2[Sharpe Ratio])</f>
        <v>-1.2429158174007173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730</v>
      </c>
      <c r="AT716">
        <f>_xlfn.RANK.AVG(Table2[[#This Row],[6M Return vs Nifty Z-Score]],Table2[6M Return vs Nifty Z-Score])</f>
        <v>597</v>
      </c>
      <c r="AU716">
        <f>_xlfn.RANK.AVG(Table2[[#This Row],[Sharpe Ratio Z-Score]],Table2[Sharpe Ratio Z-Score])</f>
        <v>663</v>
      </c>
      <c r="AV716">
        <f>(Table2[[#This Row],[Rank 1Y]]+Table2[[#This Row],[Rank 6M]]+Table2[[#This Row],[Rank Sharpe]])/3</f>
        <v>663.33333333333337</v>
      </c>
    </row>
    <row r="717" spans="1:48" x14ac:dyDescent="0.3">
      <c r="A717" t="s">
        <v>1312</v>
      </c>
      <c r="B717" t="s">
        <v>1313</v>
      </c>
      <c r="C717" t="s">
        <v>3175</v>
      </c>
      <c r="D717" t="s">
        <v>201</v>
      </c>
      <c r="E717">
        <v>9041.4762070100005</v>
      </c>
      <c r="F717">
        <v>278.35000000000002</v>
      </c>
      <c r="G717">
        <v>-50.142365088107397</v>
      </c>
      <c r="H717">
        <f>(Table2[[#This Row],[1Y Return vs Nifty]]-AVERAGE(Table2[1Y Return vs Nifty]))/_xlfn.STDEV.P(Table2[1Y Return vs Nifty])</f>
        <v>-1.3520887779359017</v>
      </c>
      <c r="I717">
        <v>-35.334746515582097</v>
      </c>
      <c r="J717">
        <f>(Table2[[#This Row],[1M Return vs Nifty]]-AVERAGE(Table2[1M Return vs Nifty]))/_xlfn.STDEV.P(Table2[1M Return vs Nifty])</f>
        <v>-3.6950772543018111</v>
      </c>
      <c r="K717">
        <v>-44.907668539199797</v>
      </c>
      <c r="L717">
        <f>(Table2[[#This Row],[6M Return vs Nifty]]-AVERAGE(Table2[6M Return vs Nifty]))/_xlfn.STDEV.P(Table2[6M Return vs Nifty])</f>
        <v>-1.6374901697447277</v>
      </c>
      <c r="M717">
        <v>14.4931374611251</v>
      </c>
      <c r="N717">
        <f>(Table2[[#This Row],[1W Return vs Nifty]]-AVERAGE(Table2[1W Return vs Nifty]))/_xlfn.STDEV.P(Table2[1W Return vs Nifty])</f>
        <v>2.3249588076232892</v>
      </c>
      <c r="O717">
        <v>295.91000000000003</v>
      </c>
      <c r="P717">
        <v>357.42318319324801</v>
      </c>
      <c r="Q717">
        <v>412.55885884945798</v>
      </c>
      <c r="R717">
        <v>49.892570761351799</v>
      </c>
      <c r="S717" s="1">
        <f>(Table2[[#This Row],[Close Price]]-Table2[[#This Row],[20D EMA]])/Table2[[#This Row],[20D EMA]]</f>
        <v>-5.9342367611773854E-2</v>
      </c>
      <c r="T717" s="1">
        <f>(Table2[[#This Row],[Close Price]]-Table2[[#This Row],[50D EMA]])/Table2[[#This Row],[50D EMA]]</f>
        <v>-0.22123126565770493</v>
      </c>
      <c r="U717" s="1">
        <f>(Table2[[#This Row],[Close Price]]-Table2[[#This Row],[200D EMA]])/Table2[[#This Row],[200D EMA]]</f>
        <v>-0.32530839168922204</v>
      </c>
      <c r="V717">
        <v>1.5860802247985699</v>
      </c>
      <c r="W717">
        <v>268.39999999999998</v>
      </c>
      <c r="X717">
        <v>287.85000000000002</v>
      </c>
      <c r="Y717">
        <v>254.3</v>
      </c>
      <c r="Z717">
        <v>287.85000000000002</v>
      </c>
      <c r="AA717">
        <v>254.3</v>
      </c>
      <c r="AB717">
        <v>287.85000000000002</v>
      </c>
      <c r="AC717" s="1">
        <f>(Table2[[#This Row],[Close Price]]/Table2[[#This Row],[Day Low]])-1</f>
        <v>3.707153502235494E-2</v>
      </c>
      <c r="AD717" s="1">
        <f>(Table2[[#This Row],[Day High]]/Table2[[#This Row],[Close Price]])-1</f>
        <v>3.4129692832764569E-2</v>
      </c>
      <c r="AE717" s="1">
        <f>(Table2[[#This Row],[Close Price]]/Table2[[#This Row],[Current Week Low]])-1</f>
        <v>9.4573338576484423E-2</v>
      </c>
      <c r="AF717" s="1">
        <f>(Table2[[#This Row],[Current Week High]]/Table2[[#This Row],[Close Price]])-1</f>
        <v>3.4129692832764569E-2</v>
      </c>
      <c r="AG717" s="1">
        <f>(Table2[[#This Row],[Close Price]]/Table2[[#This Row],[Current Month Low]])-1</f>
        <v>9.4573338576484423E-2</v>
      </c>
      <c r="AH717" s="1">
        <f>(Table2[[#This Row],[Current Month High]]/Table2[[#This Row],[Close Price]])-1</f>
        <v>3.4129692832764569E-2</v>
      </c>
      <c r="AI717">
        <v>96.515178731812398</v>
      </c>
      <c r="AJ717">
        <v>25.101123595505602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-0.44</v>
      </c>
      <c r="AM717" t="s">
        <v>3218</v>
      </c>
      <c r="AN717">
        <v>-25.08</v>
      </c>
      <c r="AO717" t="s">
        <v>3218</v>
      </c>
      <c r="AQ717">
        <f>(Table2[[#This Row],[Sharpe Ratio]]-AVERAGE(Table2[Sharpe Ratio]))/_xlfn.STDEV.P(Table2[Sharpe Ratio])</f>
        <v>-0.68593129895665506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719</v>
      </c>
      <c r="AT717">
        <f>_xlfn.RANK.AVG(Table2[[#This Row],[6M Return vs Nifty Z-Score]],Table2[6M Return vs Nifty Z-Score])</f>
        <v>732</v>
      </c>
      <c r="AU717">
        <f>_xlfn.RANK.AVG(Table2[[#This Row],[Sharpe Ratio Z-Score]],Table2[Sharpe Ratio Z-Score])</f>
        <v>539.5</v>
      </c>
      <c r="AV717">
        <f>(Table2[[#This Row],[Rank 1Y]]+Table2[[#This Row],[Rank 6M]]+Table2[[#This Row],[Rank Sharpe]])/3</f>
        <v>663.5</v>
      </c>
    </row>
    <row r="718" spans="1:48" x14ac:dyDescent="0.3">
      <c r="A718" t="s">
        <v>706</v>
      </c>
      <c r="B718" t="s">
        <v>707</v>
      </c>
      <c r="C718" t="s">
        <v>3184</v>
      </c>
      <c r="D718" t="s">
        <v>451</v>
      </c>
      <c r="E718">
        <v>25236.21879287</v>
      </c>
      <c r="F718">
        <v>340.1</v>
      </c>
      <c r="G718">
        <v>-32.913471790330199</v>
      </c>
      <c r="H718">
        <f>(Table2[[#This Row],[1Y Return vs Nifty]]-AVERAGE(Table2[1Y Return vs Nifty]))/_xlfn.STDEV.P(Table2[1Y Return vs Nifty])</f>
        <v>-1.0157084945371246</v>
      </c>
      <c r="I718">
        <v>-6.3000500595915696</v>
      </c>
      <c r="J718">
        <f>(Table2[[#This Row],[1M Return vs Nifty]]-AVERAGE(Table2[1M Return vs Nifty]))/_xlfn.STDEV.P(Table2[1M Return vs Nifty])</f>
        <v>-0.56662390378418737</v>
      </c>
      <c r="K718">
        <v>-17.4483663351436</v>
      </c>
      <c r="L718">
        <f>(Table2[[#This Row],[6M Return vs Nifty]]-AVERAGE(Table2[6M Return vs Nifty]))/_xlfn.STDEV.P(Table2[6M Return vs Nifty])</f>
        <v>-0.82464103249864273</v>
      </c>
      <c r="M718">
        <v>0.43824785472502797</v>
      </c>
      <c r="N718">
        <f>(Table2[[#This Row],[1W Return vs Nifty]]-AVERAGE(Table2[1W Return vs Nifty]))/_xlfn.STDEV.P(Table2[1W Return vs Nifty])</f>
        <v>-0.50984664630030485</v>
      </c>
      <c r="O718">
        <v>345.78</v>
      </c>
      <c r="P718">
        <v>366.08647200185698</v>
      </c>
      <c r="Q718">
        <v>398.39969470945198</v>
      </c>
      <c r="R718">
        <v>46.957314166580403</v>
      </c>
      <c r="S718" s="1">
        <f>(Table2[[#This Row],[Close Price]]-Table2[[#This Row],[20D EMA]])/Table2[[#This Row],[20D EMA]]</f>
        <v>-1.6426629648909567E-2</v>
      </c>
      <c r="T718" s="1">
        <f>(Table2[[#This Row],[Close Price]]-Table2[[#This Row],[50D EMA]])/Table2[[#This Row],[50D EMA]]</f>
        <v>-7.0984518656906651E-2</v>
      </c>
      <c r="U718" s="1">
        <f>(Table2[[#This Row],[Close Price]]-Table2[[#This Row],[200D EMA]])/Table2[[#This Row],[200D EMA]]</f>
        <v>-0.14633468720895784</v>
      </c>
      <c r="V718">
        <v>1.7619645086273801</v>
      </c>
      <c r="W718">
        <v>337.3</v>
      </c>
      <c r="X718">
        <v>343.45</v>
      </c>
      <c r="Y718">
        <v>330.15</v>
      </c>
      <c r="Z718">
        <v>343.45</v>
      </c>
      <c r="AA718">
        <v>330.15</v>
      </c>
      <c r="AB718">
        <v>343.45</v>
      </c>
      <c r="AC718" s="1">
        <f>(Table2[[#This Row],[Close Price]]/Table2[[#This Row],[Day Low]])-1</f>
        <v>8.3012155351318562E-3</v>
      </c>
      <c r="AD718" s="1">
        <f>(Table2[[#This Row],[Day High]]/Table2[[#This Row],[Close Price]])-1</f>
        <v>9.8500441046749376E-3</v>
      </c>
      <c r="AE718" s="1">
        <f>(Table2[[#This Row],[Close Price]]/Table2[[#This Row],[Current Week Low]])-1</f>
        <v>3.0137816144176988E-2</v>
      </c>
      <c r="AF718" s="1">
        <f>(Table2[[#This Row],[Current Week High]]/Table2[[#This Row],[Close Price]])-1</f>
        <v>9.8500441046749376E-3</v>
      </c>
      <c r="AG718" s="1">
        <f>(Table2[[#This Row],[Close Price]]/Table2[[#This Row],[Current Month Low]])-1</f>
        <v>3.0137816144176988E-2</v>
      </c>
      <c r="AH718" s="1">
        <f>(Table2[[#This Row],[Current Month High]]/Table2[[#This Row],[Close Price]])-1</f>
        <v>9.8500441046749376E-3</v>
      </c>
      <c r="AI718">
        <v>43.487209644222197</v>
      </c>
      <c r="AJ718">
        <v>4.4854070660522201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-0.13</v>
      </c>
      <c r="AM718" t="s">
        <v>3218</v>
      </c>
      <c r="AN718">
        <v>2.89</v>
      </c>
      <c r="AO718" t="s">
        <v>3219</v>
      </c>
      <c r="AP718">
        <v>-9.1083189836544995E-2</v>
      </c>
      <c r="AQ718">
        <f>(Table2[[#This Row],[Sharpe Ratio]]-AVERAGE(Table2[Sharpe Ratio]))/_xlfn.STDEV.P(Table2[Sharpe Ratio])</f>
        <v>-1.7431519727807012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667</v>
      </c>
      <c r="AT718">
        <f>_xlfn.RANK.AVG(Table2[[#This Row],[6M Return vs Nifty Z-Score]],Table2[6M Return vs Nifty Z-Score])</f>
        <v>626</v>
      </c>
      <c r="AU718">
        <f>_xlfn.RANK.AVG(Table2[[#This Row],[Sharpe Ratio Z-Score]],Table2[Sharpe Ratio Z-Score])</f>
        <v>704</v>
      </c>
      <c r="AV718">
        <f>(Table2[[#This Row],[Rank 1Y]]+Table2[[#This Row],[Rank 6M]]+Table2[[#This Row],[Rank Sharpe]])/3</f>
        <v>665.66666666666663</v>
      </c>
    </row>
    <row r="719" spans="1:48" x14ac:dyDescent="0.3">
      <c r="A719" t="s">
        <v>274</v>
      </c>
      <c r="B719" t="s">
        <v>275</v>
      </c>
      <c r="C719" t="s">
        <v>3179</v>
      </c>
      <c r="D719" t="s">
        <v>276</v>
      </c>
      <c r="E719">
        <v>97718.336513489994</v>
      </c>
      <c r="F719">
        <v>813.45</v>
      </c>
      <c r="G719">
        <v>-29.5459967833939</v>
      </c>
      <c r="H719">
        <f>(Table2[[#This Row],[1Y Return vs Nifty]]-AVERAGE(Table2[1Y Return vs Nifty]))/_xlfn.STDEV.P(Table2[1Y Return vs Nifty])</f>
        <v>-0.94996125369039708</v>
      </c>
      <c r="I719">
        <v>-19.4513852910986</v>
      </c>
      <c r="J719">
        <f>(Table2[[#This Row],[1M Return vs Nifty]]-AVERAGE(Table2[1M Return vs Nifty]))/_xlfn.STDEV.P(Table2[1M Return vs Nifty])</f>
        <v>-1.9836643343997384</v>
      </c>
      <c r="K719">
        <v>-28.5937668210792</v>
      </c>
      <c r="L719">
        <f>(Table2[[#This Row],[6M Return vs Nifty]]-AVERAGE(Table2[6M Return vs Nifty]))/_xlfn.STDEV.P(Table2[6M Return vs Nifty])</f>
        <v>-1.1545667204105738</v>
      </c>
      <c r="M719">
        <v>32.1505060265238</v>
      </c>
      <c r="N719">
        <f>(Table2[[#This Row],[1W Return vs Nifty]]-AVERAGE(Table2[1W Return vs Nifty]))/_xlfn.STDEV.P(Table2[1W Return vs Nifty])</f>
        <v>5.8863674072566852</v>
      </c>
      <c r="O719">
        <v>814.37</v>
      </c>
      <c r="P719">
        <v>895.09473320365396</v>
      </c>
      <c r="Q719">
        <v>997.27781538222803</v>
      </c>
      <c r="R719">
        <v>54.036988472766303</v>
      </c>
      <c r="S719" s="1">
        <f>(Table2[[#This Row],[Close Price]]-Table2[[#This Row],[20D EMA]])/Table2[[#This Row],[20D EMA]]</f>
        <v>-1.1297076267543734E-3</v>
      </c>
      <c r="T719" s="1">
        <f>(Table2[[#This Row],[Close Price]]-Table2[[#This Row],[50D EMA]])/Table2[[#This Row],[50D EMA]]</f>
        <v>-9.1213510900055667E-2</v>
      </c>
      <c r="U719" s="1">
        <f>(Table2[[#This Row],[Close Price]]-Table2[[#This Row],[200D EMA]])/Table2[[#This Row],[200D EMA]]</f>
        <v>-0.18432959456916431</v>
      </c>
      <c r="V719">
        <v>2.95562768995805</v>
      </c>
      <c r="W719">
        <v>797</v>
      </c>
      <c r="X719">
        <v>828</v>
      </c>
      <c r="Y719">
        <v>797</v>
      </c>
      <c r="Z719">
        <v>855.85</v>
      </c>
      <c r="AA719">
        <v>797</v>
      </c>
      <c r="AB719">
        <v>855.85</v>
      </c>
      <c r="AC719" s="1">
        <f>(Table2[[#This Row],[Close Price]]/Table2[[#This Row],[Day Low]])-1</f>
        <v>2.0639899623588587E-2</v>
      </c>
      <c r="AD719" s="1">
        <f>(Table2[[#This Row],[Day High]]/Table2[[#This Row],[Close Price]])-1</f>
        <v>1.7886778535865622E-2</v>
      </c>
      <c r="AE719" s="1">
        <f>(Table2[[#This Row],[Close Price]]/Table2[[#This Row],[Current Week Low]])-1</f>
        <v>2.0639899623588587E-2</v>
      </c>
      <c r="AF719" s="1">
        <f>(Table2[[#This Row],[Current Week High]]/Table2[[#This Row],[Close Price]])-1</f>
        <v>5.2123670784928411E-2</v>
      </c>
      <c r="AG719" s="1">
        <f>(Table2[[#This Row],[Close Price]]/Table2[[#This Row],[Current Month Low]])-1</f>
        <v>2.0639899623588587E-2</v>
      </c>
      <c r="AH719" s="1">
        <f>(Table2[[#This Row],[Current Month High]]/Table2[[#This Row],[Close Price]])-1</f>
        <v>5.2123670784928411E-2</v>
      </c>
      <c r="AI719">
        <v>65.713934476611897</v>
      </c>
      <c r="AJ719">
        <v>38.3418367346938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-7.0000000000000007E-2</v>
      </c>
      <c r="AM719" t="s">
        <v>3218</v>
      </c>
      <c r="AN719">
        <v>-7.53</v>
      </c>
      <c r="AO719" t="s">
        <v>3218</v>
      </c>
      <c r="AP719">
        <v>-4.3179045878578001E-2</v>
      </c>
      <c r="AQ719">
        <f>(Table2[[#This Row],[Sharpe Ratio]]-AVERAGE(Table2[Sharpe Ratio]))/_xlfn.STDEV.P(Table2[Sharpe Ratio])</f>
        <v>-1.1871190599557075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649</v>
      </c>
      <c r="AT719">
        <f>_xlfn.RANK.AVG(Table2[[#This Row],[6M Return vs Nifty Z-Score]],Table2[6M Return vs Nifty Z-Score])</f>
        <v>705</v>
      </c>
      <c r="AU719">
        <f>_xlfn.RANK.AVG(Table2[[#This Row],[Sharpe Ratio Z-Score]],Table2[Sharpe Ratio Z-Score])</f>
        <v>654</v>
      </c>
      <c r="AV719">
        <f>(Table2[[#This Row],[Rank 1Y]]+Table2[[#This Row],[Rank 6M]]+Table2[[#This Row],[Rank Sharpe]])/3</f>
        <v>669.33333333333337</v>
      </c>
    </row>
    <row r="720" spans="1:48" x14ac:dyDescent="0.3">
      <c r="A720" t="s">
        <v>1188</v>
      </c>
      <c r="B720" t="s">
        <v>1189</v>
      </c>
      <c r="C720" t="s">
        <v>3173</v>
      </c>
      <c r="D720" t="s">
        <v>24</v>
      </c>
      <c r="E720">
        <v>10538.504541959999</v>
      </c>
      <c r="F720">
        <v>173.4</v>
      </c>
      <c r="G720">
        <v>-51.164919224859702</v>
      </c>
      <c r="H720">
        <f>(Table2[[#This Row],[1Y Return vs Nifty]]-AVERAGE(Table2[1Y Return vs Nifty]))/_xlfn.STDEV.P(Table2[1Y Return vs Nifty])</f>
        <v>-1.3720533249538873</v>
      </c>
      <c r="I720">
        <v>-8.5954916155494399</v>
      </c>
      <c r="J720">
        <f>(Table2[[#This Row],[1M Return vs Nifty]]-AVERAGE(Table2[1M Return vs Nifty]))/_xlfn.STDEV.P(Table2[1M Return vs Nifty])</f>
        <v>-0.81395494916083511</v>
      </c>
      <c r="K720">
        <v>-34.460986475321697</v>
      </c>
      <c r="L720">
        <f>(Table2[[#This Row],[6M Return vs Nifty]]-AVERAGE(Table2[6M Return vs Nifty]))/_xlfn.STDEV.P(Table2[6M Return vs Nifty])</f>
        <v>-1.3282479158955707</v>
      </c>
      <c r="M720">
        <v>1.6109728405456301</v>
      </c>
      <c r="N720">
        <f>(Table2[[#This Row],[1W Return vs Nifty]]-AVERAGE(Table2[1W Return vs Nifty]))/_xlfn.STDEV.P(Table2[1W Return vs Nifty])</f>
        <v>-0.27331350524718112</v>
      </c>
      <c r="O720">
        <v>163.30000000000001</v>
      </c>
      <c r="P720">
        <v>177.35919451132401</v>
      </c>
      <c r="Q720">
        <v>212.84667882213699</v>
      </c>
      <c r="R720">
        <v>75.4664252024224</v>
      </c>
      <c r="S720" s="1">
        <f>(Table2[[#This Row],[Close Price]]-Table2[[#This Row],[20D EMA]])/Table2[[#This Row],[20D EMA]]</f>
        <v>6.1849357011634985E-2</v>
      </c>
      <c r="T720" s="1">
        <f>(Table2[[#This Row],[Close Price]]-Table2[[#This Row],[50D EMA]])/Table2[[#This Row],[50D EMA]]</f>
        <v>-2.2323029388088556E-2</v>
      </c>
      <c r="U720" s="1">
        <f>(Table2[[#This Row],[Close Price]]-Table2[[#This Row],[200D EMA]])/Table2[[#This Row],[200D EMA]]</f>
        <v>-0.18532907837899681</v>
      </c>
      <c r="V720">
        <v>1.2236775245179401</v>
      </c>
      <c r="W720">
        <v>163.76</v>
      </c>
      <c r="X720">
        <v>174.21</v>
      </c>
      <c r="Y720">
        <v>147.5</v>
      </c>
      <c r="Z720">
        <v>174.21</v>
      </c>
      <c r="AA720">
        <v>147.5</v>
      </c>
      <c r="AB720">
        <v>174.21</v>
      </c>
      <c r="AC720" s="1">
        <f>(Table2[[#This Row],[Close Price]]/Table2[[#This Row],[Day Low]])-1</f>
        <v>5.8866634098680981E-2</v>
      </c>
      <c r="AD720" s="1">
        <f>(Table2[[#This Row],[Day High]]/Table2[[#This Row],[Close Price]])-1</f>
        <v>4.671280276816514E-3</v>
      </c>
      <c r="AE720" s="1">
        <f>(Table2[[#This Row],[Close Price]]/Table2[[#This Row],[Current Week Low]])-1</f>
        <v>0.17559322033898317</v>
      </c>
      <c r="AF720" s="1">
        <f>(Table2[[#This Row],[Current Week High]]/Table2[[#This Row],[Close Price]])-1</f>
        <v>4.671280276816514E-3</v>
      </c>
      <c r="AG720" s="1">
        <f>(Table2[[#This Row],[Close Price]]/Table2[[#This Row],[Current Month Low]])-1</f>
        <v>0.17559322033898317</v>
      </c>
      <c r="AH720" s="1">
        <f>(Table2[[#This Row],[Current Month High]]/Table2[[#This Row],[Close Price]])-1</f>
        <v>4.671280276816514E-3</v>
      </c>
      <c r="AI720">
        <v>73.414071510957299</v>
      </c>
      <c r="AJ720">
        <v>17.559322033898301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-0.21</v>
      </c>
      <c r="AM720" t="s">
        <v>3218</v>
      </c>
      <c r="AN720">
        <v>12.07</v>
      </c>
      <c r="AO720" t="s">
        <v>3219</v>
      </c>
      <c r="AP720">
        <v>-9.8955161155789995E-3</v>
      </c>
      <c r="AQ720">
        <f>(Table2[[#This Row],[Sharpe Ratio]]-AVERAGE(Table2[Sharpe Ratio]))/_xlfn.STDEV.P(Table2[Sharpe Ratio])</f>
        <v>-0.80079051978898919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721</v>
      </c>
      <c r="AT720">
        <f>_xlfn.RANK.AVG(Table2[[#This Row],[6M Return vs Nifty Z-Score]],Table2[6M Return vs Nifty Z-Score])</f>
        <v>718</v>
      </c>
      <c r="AU720">
        <f>_xlfn.RANK.AVG(Table2[[#This Row],[Sharpe Ratio Z-Score]],Table2[Sharpe Ratio Z-Score])</f>
        <v>585</v>
      </c>
      <c r="AV720">
        <f>(Table2[[#This Row],[Rank 1Y]]+Table2[[#This Row],[Rank 6M]]+Table2[[#This Row],[Rank Sharpe]])/3</f>
        <v>674.66666666666663</v>
      </c>
    </row>
    <row r="721" spans="1:48" x14ac:dyDescent="0.3">
      <c r="A721" t="s">
        <v>1283</v>
      </c>
      <c r="B721" t="s">
        <v>1284</v>
      </c>
      <c r="C721" t="s">
        <v>3182</v>
      </c>
      <c r="D721" t="s">
        <v>1285</v>
      </c>
      <c r="E721">
        <v>9345.2538924750006</v>
      </c>
      <c r="F721">
        <v>859.75</v>
      </c>
      <c r="G721">
        <v>-44.721767381447499</v>
      </c>
      <c r="H721">
        <f>(Table2[[#This Row],[1Y Return vs Nifty]]-AVERAGE(Table2[1Y Return vs Nifty]))/_xlfn.STDEV.P(Table2[1Y Return vs Nifty])</f>
        <v>-1.2462559678277643</v>
      </c>
      <c r="I721">
        <v>-3.23467263971785</v>
      </c>
      <c r="J721">
        <f>(Table2[[#This Row],[1M Return vs Nifty]]-AVERAGE(Table2[1M Return vs Nifty]))/_xlfn.STDEV.P(Table2[1M Return vs Nifty])</f>
        <v>-0.2363332023008457</v>
      </c>
      <c r="K721">
        <v>-13.2357210879145</v>
      </c>
      <c r="L721">
        <f>(Table2[[#This Row],[6M Return vs Nifty]]-AVERAGE(Table2[6M Return vs Nifty]))/_xlfn.STDEV.P(Table2[6M Return vs Nifty])</f>
        <v>-0.69993848072629006</v>
      </c>
      <c r="M721">
        <v>5.2904675707856104</v>
      </c>
      <c r="N721">
        <f>(Table2[[#This Row],[1W Return vs Nifty]]-AVERAGE(Table2[1W Return vs Nifty]))/_xlfn.STDEV.P(Table2[1W Return vs Nifty])</f>
        <v>0.46882336107282829</v>
      </c>
      <c r="O721">
        <v>832.99</v>
      </c>
      <c r="P721">
        <v>856.520803822934</v>
      </c>
      <c r="Q721">
        <v>942.73954587798698</v>
      </c>
      <c r="R721">
        <v>72.380694469713305</v>
      </c>
      <c r="S721" s="1">
        <f>(Table2[[#This Row],[Close Price]]-Table2[[#This Row],[20D EMA]])/Table2[[#This Row],[20D EMA]]</f>
        <v>3.2125235597065982E-2</v>
      </c>
      <c r="T721" s="1">
        <f>(Table2[[#This Row],[Close Price]]-Table2[[#This Row],[50D EMA]])/Table2[[#This Row],[50D EMA]]</f>
        <v>3.7701316332925442E-3</v>
      </c>
      <c r="U721" s="1">
        <f>(Table2[[#This Row],[Close Price]]-Table2[[#This Row],[200D EMA]])/Table2[[#This Row],[200D EMA]]</f>
        <v>-8.8030194809211718E-2</v>
      </c>
      <c r="V721">
        <v>1.28265352738102</v>
      </c>
      <c r="W721">
        <v>853.75</v>
      </c>
      <c r="X721">
        <v>870</v>
      </c>
      <c r="Y721">
        <v>828.55</v>
      </c>
      <c r="Z721">
        <v>870.8</v>
      </c>
      <c r="AA721">
        <v>828.55</v>
      </c>
      <c r="AB721">
        <v>870.8</v>
      </c>
      <c r="AC721" s="1">
        <f>(Table2[[#This Row],[Close Price]]/Table2[[#This Row],[Day Low]])-1</f>
        <v>7.0278184480234707E-3</v>
      </c>
      <c r="AD721" s="1">
        <f>(Table2[[#This Row],[Day High]]/Table2[[#This Row],[Close Price]])-1</f>
        <v>1.1922070369293492E-2</v>
      </c>
      <c r="AE721" s="1">
        <f>(Table2[[#This Row],[Close Price]]/Table2[[#This Row],[Current Week Low]])-1</f>
        <v>3.7656146279645197E-2</v>
      </c>
      <c r="AF721" s="1">
        <f>(Table2[[#This Row],[Current Week High]]/Table2[[#This Row],[Close Price]])-1</f>
        <v>1.2852573422506453E-2</v>
      </c>
      <c r="AG721" s="1">
        <f>(Table2[[#This Row],[Close Price]]/Table2[[#This Row],[Current Month Low]])-1</f>
        <v>3.7656146279645197E-2</v>
      </c>
      <c r="AH721" s="1">
        <f>(Table2[[#This Row],[Current Month High]]/Table2[[#This Row],[Close Price]])-1</f>
        <v>1.2852573422506453E-2</v>
      </c>
      <c r="AI721">
        <v>50.857807502180798</v>
      </c>
      <c r="AJ721">
        <v>11.0716361992119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0.05</v>
      </c>
      <c r="AM721" t="s">
        <v>3219</v>
      </c>
      <c r="AN721">
        <v>7.18</v>
      </c>
      <c r="AO721" t="s">
        <v>3219</v>
      </c>
      <c r="AP721">
        <v>-0.14251719118848899</v>
      </c>
      <c r="AQ721">
        <f>(Table2[[#This Row],[Sharpe Ratio]]-AVERAGE(Table2[Sharpe Ratio]))/_xlfn.STDEV.P(Table2[Sharpe Ratio])</f>
        <v>-2.3401566414177193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708</v>
      </c>
      <c r="AT721">
        <f>_xlfn.RANK.AVG(Table2[[#This Row],[6M Return vs Nifty Z-Score]],Table2[6M Return vs Nifty Z-Score])</f>
        <v>587</v>
      </c>
      <c r="AU721">
        <f>_xlfn.RANK.AVG(Table2[[#This Row],[Sharpe Ratio Z-Score]],Table2[Sharpe Ratio Z-Score])</f>
        <v>735</v>
      </c>
      <c r="AV721">
        <f>(Table2[[#This Row],[Rank 1Y]]+Table2[[#This Row],[Rank 6M]]+Table2[[#This Row],[Rank Sharpe]])/3</f>
        <v>676.66666666666663</v>
      </c>
    </row>
    <row r="722" spans="1:48" x14ac:dyDescent="0.3">
      <c r="A722" t="s">
        <v>1039</v>
      </c>
      <c r="B722" t="s">
        <v>1040</v>
      </c>
      <c r="C722" t="s">
        <v>3191</v>
      </c>
      <c r="D722" t="s">
        <v>631</v>
      </c>
      <c r="E722">
        <v>13552.9290162</v>
      </c>
      <c r="F722">
        <v>138.16999999999999</v>
      </c>
      <c r="G722">
        <v>-64.281916150618699</v>
      </c>
      <c r="H722">
        <f>(Table2[[#This Row],[1Y Return vs Nifty]]-AVERAGE(Table2[1Y Return vs Nifty]))/_xlfn.STDEV.P(Table2[1Y Return vs Nifty])</f>
        <v>-1.6281521391358147</v>
      </c>
      <c r="I722">
        <v>10.4115513305197</v>
      </c>
      <c r="J722">
        <f>(Table2[[#This Row],[1M Return vs Nifty]]-AVERAGE(Table2[1M Return vs Nifty]))/_xlfn.STDEV.P(Table2[1M Return vs Nifty])</f>
        <v>1.2340308900640777</v>
      </c>
      <c r="K722">
        <v>-12.292382834545</v>
      </c>
      <c r="L722">
        <f>(Table2[[#This Row],[6M Return vs Nifty]]-AVERAGE(Table2[6M Return vs Nifty]))/_xlfn.STDEV.P(Table2[6M Return vs Nifty])</f>
        <v>-0.67201382045326408</v>
      </c>
      <c r="M722">
        <v>14.2525890194814</v>
      </c>
      <c r="N722">
        <f>(Table2[[#This Row],[1W Return vs Nifty]]-AVERAGE(Table2[1W Return vs Nifty]))/_xlfn.STDEV.P(Table2[1W Return vs Nifty])</f>
        <v>2.2764413127584513</v>
      </c>
      <c r="O722">
        <v>125.71</v>
      </c>
      <c r="P722">
        <v>126.07446484949701</v>
      </c>
      <c r="Q722">
        <v>150.120593717872</v>
      </c>
      <c r="R722">
        <v>85.126905105326003</v>
      </c>
      <c r="S722" s="1">
        <f>(Table2[[#This Row],[Close Price]]-Table2[[#This Row],[20D EMA]])/Table2[[#This Row],[20D EMA]]</f>
        <v>9.9117015352796073E-2</v>
      </c>
      <c r="T722" s="1">
        <f>(Table2[[#This Row],[Close Price]]-Table2[[#This Row],[50D EMA]])/Table2[[#This Row],[50D EMA]]</f>
        <v>9.5939611284031084E-2</v>
      </c>
      <c r="U722" s="1">
        <f>(Table2[[#This Row],[Close Price]]-Table2[[#This Row],[200D EMA]])/Table2[[#This Row],[200D EMA]]</f>
        <v>-7.9606624393794151E-2</v>
      </c>
      <c r="V722">
        <v>1.2043994290797799</v>
      </c>
      <c r="W722">
        <v>136.75</v>
      </c>
      <c r="X722">
        <v>141.75</v>
      </c>
      <c r="Y722">
        <v>129.51</v>
      </c>
      <c r="Z722">
        <v>141.75</v>
      </c>
      <c r="AA722">
        <v>129.51</v>
      </c>
      <c r="AB722">
        <v>141.75</v>
      </c>
      <c r="AC722" s="1">
        <f>(Table2[[#This Row],[Close Price]]/Table2[[#This Row],[Day Low]])-1</f>
        <v>1.038391224862889E-2</v>
      </c>
      <c r="AD722" s="1">
        <f>(Table2[[#This Row],[Day High]]/Table2[[#This Row],[Close Price]])-1</f>
        <v>2.5910110733154967E-2</v>
      </c>
      <c r="AE722" s="1">
        <f>(Table2[[#This Row],[Close Price]]/Table2[[#This Row],[Current Week Low]])-1</f>
        <v>6.6867423364991074E-2</v>
      </c>
      <c r="AF722" s="1">
        <f>(Table2[[#This Row],[Current Week High]]/Table2[[#This Row],[Close Price]])-1</f>
        <v>2.5910110733154967E-2</v>
      </c>
      <c r="AG722" s="1">
        <f>(Table2[[#This Row],[Close Price]]/Table2[[#This Row],[Current Month Low]])-1</f>
        <v>6.6867423364991074E-2</v>
      </c>
      <c r="AH722" s="1">
        <f>(Table2[[#This Row],[Current Month High]]/Table2[[#This Row],[Close Price]])-1</f>
        <v>2.5910110733154967E-2</v>
      </c>
      <c r="AI722">
        <v>116.906709126438</v>
      </c>
      <c r="AJ722">
        <v>20.820216859041601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0.06</v>
      </c>
      <c r="AM722" t="s">
        <v>3219</v>
      </c>
      <c r="AN722">
        <v>22.12</v>
      </c>
      <c r="AO722" t="s">
        <v>3219</v>
      </c>
      <c r="AP722">
        <v>-0.119987347923961</v>
      </c>
      <c r="AQ722">
        <f>(Table2[[#This Row],[Sharpe Ratio]]-AVERAGE(Table2[Sharpe Ratio]))/_xlfn.STDEV.P(Table2[Sharpe Ratio])</f>
        <v>-2.0786482761527427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734</v>
      </c>
      <c r="AT722">
        <f>_xlfn.RANK.AVG(Table2[[#This Row],[6M Return vs Nifty Z-Score]],Table2[6M Return vs Nifty Z-Score])</f>
        <v>572</v>
      </c>
      <c r="AU722">
        <f>_xlfn.RANK.AVG(Table2[[#This Row],[Sharpe Ratio Z-Score]],Table2[Sharpe Ratio Z-Score])</f>
        <v>727</v>
      </c>
      <c r="AV722">
        <f>(Table2[[#This Row],[Rank 1Y]]+Table2[[#This Row],[Rank 6M]]+Table2[[#This Row],[Rank Sharpe]])/3</f>
        <v>677.66666666666663</v>
      </c>
    </row>
    <row r="723" spans="1:48" x14ac:dyDescent="0.3">
      <c r="A723" t="s">
        <v>1302</v>
      </c>
      <c r="B723" t="s">
        <v>1303</v>
      </c>
      <c r="C723" t="s">
        <v>3182</v>
      </c>
      <c r="D723" t="s">
        <v>250</v>
      </c>
      <c r="E723">
        <v>9159.2994826199993</v>
      </c>
      <c r="F723">
        <v>794.15</v>
      </c>
      <c r="G723">
        <v>-40.304692291009601</v>
      </c>
      <c r="H723">
        <f>(Table2[[#This Row],[1Y Return vs Nifty]]-AVERAGE(Table2[1Y Return vs Nifty]))/_xlfn.STDEV.P(Table2[1Y Return vs Nifty])</f>
        <v>-1.1600161296074605</v>
      </c>
      <c r="I723">
        <v>-12.0708399365195</v>
      </c>
      <c r="J723">
        <f>(Table2[[#This Row],[1M Return vs Nifty]]-AVERAGE(Table2[1M Return vs Nifty]))/_xlfn.STDEV.P(Table2[1M Return vs Nifty])</f>
        <v>-1.1884195183163822</v>
      </c>
      <c r="K723">
        <v>-19.561516722726498</v>
      </c>
      <c r="L723">
        <f>(Table2[[#This Row],[6M Return vs Nifty]]-AVERAGE(Table2[6M Return vs Nifty]))/_xlfn.STDEV.P(Table2[6M Return vs Nifty])</f>
        <v>-0.88719442357368106</v>
      </c>
      <c r="M723">
        <v>1.5474960594535101</v>
      </c>
      <c r="N723">
        <f>(Table2[[#This Row],[1W Return vs Nifty]]-AVERAGE(Table2[1W Return vs Nifty]))/_xlfn.STDEV.P(Table2[1W Return vs Nifty])</f>
        <v>-0.28611647490946257</v>
      </c>
      <c r="O723">
        <v>799.13</v>
      </c>
      <c r="P723">
        <v>851.44307727882301</v>
      </c>
      <c r="Q723">
        <v>941.197115694839</v>
      </c>
      <c r="R723">
        <v>55.699250247857698</v>
      </c>
      <c r="S723" s="1">
        <f>(Table2[[#This Row],[Close Price]]-Table2[[#This Row],[20D EMA]])/Table2[[#This Row],[20D EMA]]</f>
        <v>-6.2317770575501088E-3</v>
      </c>
      <c r="T723" s="1">
        <f>(Table2[[#This Row],[Close Price]]-Table2[[#This Row],[50D EMA]])/Table2[[#This Row],[50D EMA]]</f>
        <v>-6.7289380591277273E-2</v>
      </c>
      <c r="U723" s="1">
        <f>(Table2[[#This Row],[Close Price]]-Table2[[#This Row],[200D EMA]])/Table2[[#This Row],[200D EMA]]</f>
        <v>-0.15623413336353187</v>
      </c>
      <c r="V723">
        <v>0.65241468026429605</v>
      </c>
      <c r="W723">
        <v>784.15</v>
      </c>
      <c r="X723">
        <v>801</v>
      </c>
      <c r="Y723">
        <v>760.05</v>
      </c>
      <c r="Z723">
        <v>801</v>
      </c>
      <c r="AA723">
        <v>760.05</v>
      </c>
      <c r="AB723">
        <v>801</v>
      </c>
      <c r="AC723" s="1">
        <f>(Table2[[#This Row],[Close Price]]/Table2[[#This Row],[Day Low]])-1</f>
        <v>1.2752662118217239E-2</v>
      </c>
      <c r="AD723" s="1">
        <f>(Table2[[#This Row],[Day High]]/Table2[[#This Row],[Close Price]])-1</f>
        <v>8.6255745136309958E-3</v>
      </c>
      <c r="AE723" s="1">
        <f>(Table2[[#This Row],[Close Price]]/Table2[[#This Row],[Current Week Low]])-1</f>
        <v>4.4865469377014744E-2</v>
      </c>
      <c r="AF723" s="1">
        <f>(Table2[[#This Row],[Current Week High]]/Table2[[#This Row],[Close Price]])-1</f>
        <v>8.6255745136309958E-3</v>
      </c>
      <c r="AG723" s="1">
        <f>(Table2[[#This Row],[Close Price]]/Table2[[#This Row],[Current Month Low]])-1</f>
        <v>4.4865469377014744E-2</v>
      </c>
      <c r="AH723" s="1">
        <f>(Table2[[#This Row],[Current Month High]]/Table2[[#This Row],[Close Price]])-1</f>
        <v>8.6255745136309958E-3</v>
      </c>
      <c r="AI723">
        <v>39.7720833595668</v>
      </c>
      <c r="AJ723">
        <v>7.7982896701506599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-0.13</v>
      </c>
      <c r="AM723" t="s">
        <v>3218</v>
      </c>
      <c r="AN723">
        <v>1.51</v>
      </c>
      <c r="AO723" t="s">
        <v>3219</v>
      </c>
      <c r="AP723">
        <v>-7.204778248556E-2</v>
      </c>
      <c r="AQ723">
        <f>(Table2[[#This Row],[Sharpe Ratio]]-AVERAGE(Table2[Sharpe Ratio]))/_xlfn.STDEV.P(Table2[Sharpe Ratio])</f>
        <v>-1.5222042191695404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696</v>
      </c>
      <c r="AT723">
        <f>_xlfn.RANK.AVG(Table2[[#This Row],[6M Return vs Nifty Z-Score]],Table2[6M Return vs Nifty Z-Score])</f>
        <v>647</v>
      </c>
      <c r="AU723">
        <f>_xlfn.RANK.AVG(Table2[[#This Row],[Sharpe Ratio Z-Score]],Table2[Sharpe Ratio Z-Score])</f>
        <v>691</v>
      </c>
      <c r="AV723">
        <f>(Table2[[#This Row],[Rank 1Y]]+Table2[[#This Row],[Rank 6M]]+Table2[[#This Row],[Rank Sharpe]])/3</f>
        <v>678</v>
      </c>
    </row>
    <row r="724" spans="1:48" x14ac:dyDescent="0.3">
      <c r="A724" t="s">
        <v>708</v>
      </c>
      <c r="B724" t="s">
        <v>709</v>
      </c>
      <c r="C724" t="s">
        <v>3171</v>
      </c>
      <c r="D724" t="s">
        <v>189</v>
      </c>
      <c r="E724">
        <v>25217.52882</v>
      </c>
      <c r="F724">
        <v>360.25</v>
      </c>
      <c r="G724">
        <v>-28.233290826902401</v>
      </c>
      <c r="H724">
        <f>(Table2[[#This Row],[1Y Return vs Nifty]]-AVERAGE(Table2[1Y Return vs Nifty]))/_xlfn.STDEV.P(Table2[1Y Return vs Nifty])</f>
        <v>-0.92433172577865108</v>
      </c>
      <c r="I724">
        <v>-16.535278175086699</v>
      </c>
      <c r="J724">
        <f>(Table2[[#This Row],[1M Return vs Nifty]]-AVERAGE(Table2[1M Return vs Nifty]))/_xlfn.STDEV.P(Table2[1M Return vs Nifty])</f>
        <v>-1.6694573272287216</v>
      </c>
      <c r="K724">
        <v>-30.344194605831898</v>
      </c>
      <c r="L724">
        <f>(Table2[[#This Row],[6M Return vs Nifty]]-AVERAGE(Table2[6M Return vs Nifty]))/_xlfn.STDEV.P(Table2[6M Return vs Nifty])</f>
        <v>-1.206382811878391</v>
      </c>
      <c r="M724">
        <v>11.465961033377001</v>
      </c>
      <c r="N724">
        <f>(Table2[[#This Row],[1W Return vs Nifty]]-AVERAGE(Table2[1W Return vs Nifty]))/_xlfn.STDEV.P(Table2[1W Return vs Nifty])</f>
        <v>1.7143914899360995</v>
      </c>
      <c r="O724">
        <v>365.41</v>
      </c>
      <c r="P724">
        <v>419.57868941982599</v>
      </c>
      <c r="Q724">
        <v>464.63556428909999</v>
      </c>
      <c r="R724">
        <v>56.095523970430101</v>
      </c>
      <c r="S724" s="1">
        <f>(Table2[[#This Row],[Close Price]]-Table2[[#This Row],[20D EMA]])/Table2[[#This Row],[20D EMA]]</f>
        <v>-1.4121124216633437E-2</v>
      </c>
      <c r="T724" s="1">
        <f>(Table2[[#This Row],[Close Price]]-Table2[[#This Row],[50D EMA]])/Table2[[#This Row],[50D EMA]]</f>
        <v>-0.14140062618972132</v>
      </c>
      <c r="U724" s="1">
        <f>(Table2[[#This Row],[Close Price]]-Table2[[#This Row],[200D EMA]])/Table2[[#This Row],[200D EMA]]</f>
        <v>-0.22466115879186219</v>
      </c>
      <c r="V724">
        <v>1.6536183209939599</v>
      </c>
      <c r="W724">
        <v>355.6</v>
      </c>
      <c r="X724">
        <v>365.95</v>
      </c>
      <c r="Y724">
        <v>326.3</v>
      </c>
      <c r="Z724">
        <v>365.95</v>
      </c>
      <c r="AA724">
        <v>326.3</v>
      </c>
      <c r="AB724">
        <v>365.95</v>
      </c>
      <c r="AC724" s="1">
        <f>(Table2[[#This Row],[Close Price]]/Table2[[#This Row],[Day Low]])-1</f>
        <v>1.3076490438695076E-2</v>
      </c>
      <c r="AD724" s="1">
        <f>(Table2[[#This Row],[Day High]]/Table2[[#This Row],[Close Price]])-1</f>
        <v>1.582234559333795E-2</v>
      </c>
      <c r="AE724" s="1">
        <f>(Table2[[#This Row],[Close Price]]/Table2[[#This Row],[Current Week Low]])-1</f>
        <v>0.10404535703340478</v>
      </c>
      <c r="AF724" s="1">
        <f>(Table2[[#This Row],[Current Week High]]/Table2[[#This Row],[Close Price]])-1</f>
        <v>1.582234559333795E-2</v>
      </c>
      <c r="AG724" s="1">
        <f>(Table2[[#This Row],[Close Price]]/Table2[[#This Row],[Current Month Low]])-1</f>
        <v>0.10404535703340478</v>
      </c>
      <c r="AH724" s="1">
        <f>(Table2[[#This Row],[Current Month High]]/Table2[[#This Row],[Close Price]])-1</f>
        <v>1.582234559333795E-2</v>
      </c>
      <c r="AI724">
        <v>58.320610687022899</v>
      </c>
      <c r="AJ724">
        <v>17.6902972884678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-0.22</v>
      </c>
      <c r="AM724" t="s">
        <v>3218</v>
      </c>
      <c r="AN724">
        <v>-11.22</v>
      </c>
      <c r="AO724" t="s">
        <v>3218</v>
      </c>
      <c r="AP724">
        <v>-6.6750935905730002E-2</v>
      </c>
      <c r="AQ724">
        <f>(Table2[[#This Row],[Sharpe Ratio]]-AVERAGE(Table2[Sharpe Ratio]))/_xlfn.STDEV.P(Table2[Sharpe Ratio])</f>
        <v>-1.4607226689480346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640</v>
      </c>
      <c r="AT724">
        <f>_xlfn.RANK.AVG(Table2[[#This Row],[6M Return vs Nifty Z-Score]],Table2[6M Return vs Nifty Z-Score])</f>
        <v>712</v>
      </c>
      <c r="AU724">
        <f>_xlfn.RANK.AVG(Table2[[#This Row],[Sharpe Ratio Z-Score]],Table2[Sharpe Ratio Z-Score])</f>
        <v>686</v>
      </c>
      <c r="AV724">
        <f>(Table2[[#This Row],[Rank 1Y]]+Table2[[#This Row],[Rank 6M]]+Table2[[#This Row],[Rank Sharpe]])/3</f>
        <v>679.33333333333337</v>
      </c>
    </row>
    <row r="725" spans="1:48" x14ac:dyDescent="0.3">
      <c r="A725" t="s">
        <v>1460</v>
      </c>
      <c r="B725" t="s">
        <v>1461</v>
      </c>
      <c r="C725" t="s">
        <v>3173</v>
      </c>
      <c r="D725" t="s">
        <v>24</v>
      </c>
      <c r="E725">
        <v>7401.770775594</v>
      </c>
      <c r="F725">
        <v>64.98</v>
      </c>
      <c r="G725">
        <v>-50.071625451085097</v>
      </c>
      <c r="H725">
        <f>(Table2[[#This Row],[1Y Return vs Nifty]]-AVERAGE(Table2[1Y Return vs Nifty]))/_xlfn.STDEV.P(Table2[1Y Return vs Nifty])</f>
        <v>-1.3507076434232073</v>
      </c>
      <c r="I725">
        <v>-11.509395466865699</v>
      </c>
      <c r="J725">
        <f>(Table2[[#This Row],[1M Return vs Nifty]]-AVERAGE(Table2[1M Return vs Nifty]))/_xlfn.STDEV.P(Table2[1M Return vs Nifty])</f>
        <v>-1.127924557231448</v>
      </c>
      <c r="K725">
        <v>-40.356796340365101</v>
      </c>
      <c r="L725">
        <f>(Table2[[#This Row],[6M Return vs Nifty]]-AVERAGE(Table2[6M Return vs Nifty]))/_xlfn.STDEV.P(Table2[6M Return vs Nifty])</f>
        <v>-1.5027754376276987</v>
      </c>
      <c r="M725">
        <v>1.4042460780896899</v>
      </c>
      <c r="N725">
        <f>(Table2[[#This Row],[1W Return vs Nifty]]-AVERAGE(Table2[1W Return vs Nifty]))/_xlfn.STDEV.P(Table2[1W Return vs Nifty])</f>
        <v>-0.31500932571205403</v>
      </c>
      <c r="O725">
        <v>65.02</v>
      </c>
      <c r="P725">
        <v>69.658394919242198</v>
      </c>
      <c r="Q725">
        <v>82.234348860791201</v>
      </c>
      <c r="R725">
        <v>57.121977078237599</v>
      </c>
      <c r="S725" s="1">
        <f>(Table2[[#This Row],[Close Price]]-Table2[[#This Row],[20D EMA]])/Table2[[#This Row],[20D EMA]]</f>
        <v>-6.1519532451541131E-4</v>
      </c>
      <c r="T725" s="1">
        <f>(Table2[[#This Row],[Close Price]]-Table2[[#This Row],[50D EMA]])/Table2[[#This Row],[50D EMA]]</f>
        <v>-6.7161968412652165E-2</v>
      </c>
      <c r="U725" s="1">
        <f>(Table2[[#This Row],[Close Price]]-Table2[[#This Row],[200D EMA]])/Table2[[#This Row],[200D EMA]]</f>
        <v>-0.20981924341615305</v>
      </c>
      <c r="V725">
        <v>0.93801515912524902</v>
      </c>
      <c r="W725">
        <v>64.25</v>
      </c>
      <c r="X725">
        <v>65.36</v>
      </c>
      <c r="Y725">
        <v>61.35</v>
      </c>
      <c r="Z725">
        <v>65.39</v>
      </c>
      <c r="AA725">
        <v>61.35</v>
      </c>
      <c r="AB725">
        <v>65.39</v>
      </c>
      <c r="AC725" s="1">
        <f>(Table2[[#This Row],[Close Price]]/Table2[[#This Row],[Day Low]])-1</f>
        <v>1.136186770428016E-2</v>
      </c>
      <c r="AD725" s="1">
        <f>(Table2[[#This Row],[Day High]]/Table2[[#This Row],[Close Price]])-1</f>
        <v>5.8479532163742132E-3</v>
      </c>
      <c r="AE725" s="1">
        <f>(Table2[[#This Row],[Close Price]]/Table2[[#This Row],[Current Week Low]])-1</f>
        <v>5.9168704156479235E-2</v>
      </c>
      <c r="AF725" s="1">
        <f>(Table2[[#This Row],[Current Week High]]/Table2[[#This Row],[Close Price]])-1</f>
        <v>6.3096337334564989E-3</v>
      </c>
      <c r="AG725" s="1">
        <f>(Table2[[#This Row],[Close Price]]/Table2[[#This Row],[Current Month Low]])-1</f>
        <v>5.9168704156479235E-2</v>
      </c>
      <c r="AH725" s="1">
        <f>(Table2[[#This Row],[Current Month High]]/Table2[[#This Row],[Close Price]])-1</f>
        <v>6.3096337334564989E-3</v>
      </c>
      <c r="AI725">
        <v>79.285934133579502</v>
      </c>
      <c r="AJ725">
        <v>5.9168704156479199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-0.26</v>
      </c>
      <c r="AM725" t="s">
        <v>3218</v>
      </c>
      <c r="AN725">
        <v>3.75</v>
      </c>
      <c r="AO725" t="s">
        <v>3219</v>
      </c>
      <c r="AP725">
        <v>-1.5834077923044001E-2</v>
      </c>
      <c r="AQ725">
        <f>(Table2[[#This Row],[Sharpe Ratio]]-AVERAGE(Table2[Sharpe Ratio]))/_xlfn.STDEV.P(Table2[Sharpe Ratio])</f>
        <v>-0.86972058610419911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718</v>
      </c>
      <c r="AT725">
        <f>_xlfn.RANK.AVG(Table2[[#This Row],[6M Return vs Nifty Z-Score]],Table2[6M Return vs Nifty Z-Score])</f>
        <v>729</v>
      </c>
      <c r="AU725">
        <f>_xlfn.RANK.AVG(Table2[[#This Row],[Sharpe Ratio Z-Score]],Table2[Sharpe Ratio Z-Score])</f>
        <v>595</v>
      </c>
      <c r="AV725">
        <f>(Table2[[#This Row],[Rank 1Y]]+Table2[[#This Row],[Rank 6M]]+Table2[[#This Row],[Rank Sharpe]])/3</f>
        <v>680.66666666666663</v>
      </c>
    </row>
    <row r="726" spans="1:48" x14ac:dyDescent="0.3">
      <c r="A726" t="s">
        <v>2311</v>
      </c>
      <c r="B726" t="s">
        <v>2312</v>
      </c>
      <c r="C726" t="s">
        <v>3182</v>
      </c>
      <c r="D726" t="s">
        <v>1285</v>
      </c>
      <c r="E726">
        <v>2407.3421544600001</v>
      </c>
      <c r="F726">
        <v>287.8</v>
      </c>
      <c r="G726">
        <v>-59.380946013559203</v>
      </c>
      <c r="H726">
        <f>(Table2[[#This Row],[1Y Return vs Nifty]]-AVERAGE(Table2[1Y Return vs Nifty]))/_xlfn.STDEV.P(Table2[1Y Return vs Nifty])</f>
        <v>-1.5324646393562606</v>
      </c>
      <c r="I726">
        <v>-5.3018983361227496</v>
      </c>
      <c r="J726">
        <f>(Table2[[#This Row],[1M Return vs Nifty]]-AVERAGE(Table2[1M Return vs Nifty]))/_xlfn.STDEV.P(Table2[1M Return vs Nifty])</f>
        <v>-0.45907426542843011</v>
      </c>
      <c r="K726">
        <v>-24.012891718441999</v>
      </c>
      <c r="L726">
        <f>(Table2[[#This Row],[6M Return vs Nifty]]-AVERAGE(Table2[6M Return vs Nifty]))/_xlfn.STDEV.P(Table2[6M Return vs Nifty])</f>
        <v>-1.0189638435661401</v>
      </c>
      <c r="M726">
        <v>-1.95776311323499</v>
      </c>
      <c r="N726">
        <f>(Table2[[#This Row],[1W Return vs Nifty]]-AVERAGE(Table2[1W Return vs Nifty]))/_xlfn.STDEV.P(Table2[1W Return vs Nifty])</f>
        <v>-0.99311084472850764</v>
      </c>
      <c r="O726">
        <v>287.64999999999998</v>
      </c>
      <c r="P726">
        <v>301.300379360622</v>
      </c>
      <c r="Q726">
        <v>356.92161909899801</v>
      </c>
      <c r="R726">
        <v>50.787534530168301</v>
      </c>
      <c r="S726" s="1">
        <f>(Table2[[#This Row],[Close Price]]-Table2[[#This Row],[20D EMA]])/Table2[[#This Row],[20D EMA]]</f>
        <v>5.2146706066411995E-4</v>
      </c>
      <c r="T726" s="1">
        <f>(Table2[[#This Row],[Close Price]]-Table2[[#This Row],[50D EMA]])/Table2[[#This Row],[50D EMA]]</f>
        <v>-4.4807044017902101E-2</v>
      </c>
      <c r="U726" s="1">
        <f>(Table2[[#This Row],[Close Price]]-Table2[[#This Row],[200D EMA]])/Table2[[#This Row],[200D EMA]]</f>
        <v>-0.19366049967353194</v>
      </c>
      <c r="V726">
        <v>0.70909092237336901</v>
      </c>
      <c r="W726">
        <v>286.85000000000002</v>
      </c>
      <c r="X726">
        <v>294.3</v>
      </c>
      <c r="Y726">
        <v>283.8</v>
      </c>
      <c r="Z726">
        <v>298.2</v>
      </c>
      <c r="AA726">
        <v>283.8</v>
      </c>
      <c r="AB726">
        <v>298.2</v>
      </c>
      <c r="AC726" s="1">
        <f>(Table2[[#This Row],[Close Price]]/Table2[[#This Row],[Day Low]])-1</f>
        <v>3.311835454069989E-3</v>
      </c>
      <c r="AD726" s="1">
        <f>(Table2[[#This Row],[Day High]]/Table2[[#This Row],[Close Price]])-1</f>
        <v>2.2585128561501078E-2</v>
      </c>
      <c r="AE726" s="1">
        <f>(Table2[[#This Row],[Close Price]]/Table2[[#This Row],[Current Week Low]])-1</f>
        <v>1.4094432699083947E-2</v>
      </c>
      <c r="AF726" s="1">
        <f>(Table2[[#This Row],[Current Week High]]/Table2[[#This Row],[Close Price]])-1</f>
        <v>3.6136205698401591E-2</v>
      </c>
      <c r="AG726" s="1">
        <f>(Table2[[#This Row],[Close Price]]/Table2[[#This Row],[Current Month Low]])-1</f>
        <v>1.4094432699083947E-2</v>
      </c>
      <c r="AH726" s="1">
        <f>(Table2[[#This Row],[Current Month High]]/Table2[[#This Row],[Close Price]])-1</f>
        <v>3.6136205698401591E-2</v>
      </c>
      <c r="AI726">
        <v>83.8185926370695</v>
      </c>
      <c r="AJ726">
        <v>15.4200922398235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-0.09</v>
      </c>
      <c r="AM726" t="s">
        <v>3218</v>
      </c>
      <c r="AN726">
        <v>13.28</v>
      </c>
      <c r="AO726" t="s">
        <v>3219</v>
      </c>
      <c r="AP726">
        <v>-4.1083625243628998E-2</v>
      </c>
      <c r="AQ726">
        <f>(Table2[[#This Row],[Sharpe Ratio]]-AVERAGE(Table2[Sharpe Ratio]))/_xlfn.STDEV.P(Table2[Sharpe Ratio])</f>
        <v>-1.1627970964891101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732</v>
      </c>
      <c r="AT726">
        <f>_xlfn.RANK.AVG(Table2[[#This Row],[6M Return vs Nifty Z-Score]],Table2[6M Return vs Nifty Z-Score])</f>
        <v>684</v>
      </c>
      <c r="AU726">
        <f>_xlfn.RANK.AVG(Table2[[#This Row],[Sharpe Ratio Z-Score]],Table2[Sharpe Ratio Z-Score])</f>
        <v>649</v>
      </c>
      <c r="AV726">
        <f>(Table2[[#This Row],[Rank 1Y]]+Table2[[#This Row],[Rank 6M]]+Table2[[#This Row],[Rank Sharpe]])/3</f>
        <v>688.33333333333337</v>
      </c>
    </row>
    <row r="727" spans="1:48" x14ac:dyDescent="0.3">
      <c r="A727" t="s">
        <v>341</v>
      </c>
      <c r="B727" t="s">
        <v>342</v>
      </c>
      <c r="C727" t="s">
        <v>3173</v>
      </c>
      <c r="D727" t="s">
        <v>24</v>
      </c>
      <c r="E727">
        <v>77814.797254605</v>
      </c>
      <c r="F727">
        <v>998.85</v>
      </c>
      <c r="G727">
        <v>-52.362746532673299</v>
      </c>
      <c r="H727">
        <f>(Table2[[#This Row],[1Y Return vs Nifty]]-AVERAGE(Table2[1Y Return vs Nifty]))/_xlfn.STDEV.P(Table2[1Y Return vs Nifty])</f>
        <v>-1.3954399396540385</v>
      </c>
      <c r="I727">
        <v>-8.3355770735484302</v>
      </c>
      <c r="J727">
        <f>(Table2[[#This Row],[1M Return vs Nifty]]-AVERAGE(Table2[1M Return vs Nifty]))/_xlfn.STDEV.P(Table2[1M Return vs Nifty])</f>
        <v>-0.78594947229959711</v>
      </c>
      <c r="K727">
        <v>-40.020396336967401</v>
      </c>
      <c r="L727">
        <f>(Table2[[#This Row],[6M Return vs Nifty]]-AVERAGE(Table2[6M Return vs Nifty]))/_xlfn.STDEV.P(Table2[6M Return vs Nifty])</f>
        <v>-1.4928173385289165</v>
      </c>
      <c r="M727">
        <v>-2.1420203804586899</v>
      </c>
      <c r="N727">
        <f>(Table2[[#This Row],[1W Return vs Nifty]]-AVERAGE(Table2[1W Return vs Nifty]))/_xlfn.STDEV.P(Table2[1W Return vs Nifty])</f>
        <v>-1.0302746731667582</v>
      </c>
      <c r="O727">
        <v>1034.28</v>
      </c>
      <c r="P727">
        <v>1145.6451907124399</v>
      </c>
      <c r="Q727">
        <v>1332.49838444072</v>
      </c>
      <c r="R727">
        <v>36.603061064994201</v>
      </c>
      <c r="S727" s="1">
        <f>(Table2[[#This Row],[Close Price]]-Table2[[#This Row],[20D EMA]])/Table2[[#This Row],[20D EMA]]</f>
        <v>-3.4255714119967466E-2</v>
      </c>
      <c r="T727" s="1">
        <f>(Table2[[#This Row],[Close Price]]-Table2[[#This Row],[50D EMA]])/Table2[[#This Row],[50D EMA]]</f>
        <v>-0.12813320555306715</v>
      </c>
      <c r="U727" s="1">
        <f>(Table2[[#This Row],[Close Price]]-Table2[[#This Row],[200D EMA]])/Table2[[#This Row],[200D EMA]]</f>
        <v>-0.25039308740382438</v>
      </c>
      <c r="V727">
        <v>1.0215783668612399</v>
      </c>
      <c r="W727">
        <v>990.5</v>
      </c>
      <c r="X727">
        <v>1005.95</v>
      </c>
      <c r="Y727">
        <v>979</v>
      </c>
      <c r="Z727">
        <v>1011.5</v>
      </c>
      <c r="AA727">
        <v>979</v>
      </c>
      <c r="AB727">
        <v>1011.5</v>
      </c>
      <c r="AC727" s="1">
        <f>(Table2[[#This Row],[Close Price]]/Table2[[#This Row],[Day Low]])-1</f>
        <v>8.4300858152448477E-3</v>
      </c>
      <c r="AD727" s="1">
        <f>(Table2[[#This Row],[Day High]]/Table2[[#This Row],[Close Price]])-1</f>
        <v>7.1081744005607739E-3</v>
      </c>
      <c r="AE727" s="1">
        <f>(Table2[[#This Row],[Close Price]]/Table2[[#This Row],[Current Week Low]])-1</f>
        <v>2.027579162410631E-2</v>
      </c>
      <c r="AF727" s="1">
        <f>(Table2[[#This Row],[Current Week High]]/Table2[[#This Row],[Close Price]])-1</f>
        <v>1.266456424888629E-2</v>
      </c>
      <c r="AG727" s="1">
        <f>(Table2[[#This Row],[Close Price]]/Table2[[#This Row],[Current Month Low]])-1</f>
        <v>2.027579162410631E-2</v>
      </c>
      <c r="AH727" s="1">
        <f>(Table2[[#This Row],[Current Month High]]/Table2[[#This Row],[Close Price]])-1</f>
        <v>1.266456424888629E-2</v>
      </c>
      <c r="AI727">
        <v>69.645091855633893</v>
      </c>
      <c r="AJ727">
        <v>3.3578228476821299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-0.33</v>
      </c>
      <c r="AM727" t="s">
        <v>3218</v>
      </c>
      <c r="AN727">
        <v>-1.8</v>
      </c>
      <c r="AO727" t="s">
        <v>3218</v>
      </c>
      <c r="AP727">
        <v>-2.8058320382616998E-2</v>
      </c>
      <c r="AQ727">
        <f>(Table2[[#This Row],[Sharpe Ratio]]-AVERAGE(Table2[Sharpe Ratio]))/_xlfn.STDEV.P(Table2[Sharpe Ratio])</f>
        <v>-1.0116097961032207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722</v>
      </c>
      <c r="AT727">
        <f>_xlfn.RANK.AVG(Table2[[#This Row],[6M Return vs Nifty Z-Score]],Table2[6M Return vs Nifty Z-Score])</f>
        <v>728</v>
      </c>
      <c r="AU727">
        <f>_xlfn.RANK.AVG(Table2[[#This Row],[Sharpe Ratio Z-Score]],Table2[Sharpe Ratio Z-Score])</f>
        <v>628</v>
      </c>
      <c r="AV727">
        <f>(Table2[[#This Row],[Rank 1Y]]+Table2[[#This Row],[Rank 6M]]+Table2[[#This Row],[Rank Sharpe]])/3</f>
        <v>692.66666666666663</v>
      </c>
    </row>
    <row r="728" spans="1:48" x14ac:dyDescent="0.3">
      <c r="A728" t="s">
        <v>2174</v>
      </c>
      <c r="B728" t="s">
        <v>2175</v>
      </c>
      <c r="C728" t="s">
        <v>3173</v>
      </c>
      <c r="D728" t="s">
        <v>54</v>
      </c>
      <c r="E728">
        <v>2822.6141252399998</v>
      </c>
      <c r="F728">
        <v>395.85</v>
      </c>
      <c r="G728">
        <v>-80.3150281853748</v>
      </c>
      <c r="H728">
        <f>(Table2[[#This Row],[1Y Return vs Nifty]]-AVERAGE(Table2[1Y Return vs Nifty]))/_xlfn.STDEV.P(Table2[1Y Return vs Nifty])</f>
        <v>-1.9411857552132565</v>
      </c>
      <c r="I728">
        <v>-5.9962415080032097</v>
      </c>
      <c r="J728">
        <f>(Table2[[#This Row],[1M Return vs Nifty]]-AVERAGE(Table2[1M Return vs Nifty]))/_xlfn.STDEV.P(Table2[1M Return vs Nifty])</f>
        <v>-0.53388890059332716</v>
      </c>
      <c r="K728">
        <v>-56.933978440840697</v>
      </c>
      <c r="L728">
        <f>(Table2[[#This Row],[6M Return vs Nifty]]-AVERAGE(Table2[6M Return vs Nifty]))/_xlfn.STDEV.P(Table2[6M Return vs Nifty])</f>
        <v>-1.9934925020384753</v>
      </c>
      <c r="M728">
        <v>7.0338179630298399</v>
      </c>
      <c r="N728">
        <f>(Table2[[#This Row],[1W Return vs Nifty]]-AVERAGE(Table2[1W Return vs Nifty]))/_xlfn.STDEV.P(Table2[1W Return vs Nifty])</f>
        <v>0.82044897596085631</v>
      </c>
      <c r="O728">
        <v>396.2</v>
      </c>
      <c r="P728">
        <v>451.55047028583402</v>
      </c>
      <c r="Q728">
        <v>636.380136664014</v>
      </c>
      <c r="R728">
        <v>56.155849853742197</v>
      </c>
      <c r="S728" s="1">
        <f>(Table2[[#This Row],[Close Price]]-Table2[[#This Row],[20D EMA]])/Table2[[#This Row],[20D EMA]]</f>
        <v>-8.833922261483238E-4</v>
      </c>
      <c r="T728" s="1">
        <f>(Table2[[#This Row],[Close Price]]-Table2[[#This Row],[50D EMA]])/Table2[[#This Row],[50D EMA]]</f>
        <v>-0.12335380860211548</v>
      </c>
      <c r="U728" s="1">
        <f>(Table2[[#This Row],[Close Price]]-Table2[[#This Row],[200D EMA]])/Table2[[#This Row],[200D EMA]]</f>
        <v>-0.37796612874327551</v>
      </c>
      <c r="V728">
        <v>0.94145162848031405</v>
      </c>
      <c r="W728">
        <v>392.3</v>
      </c>
      <c r="X728">
        <v>411.55</v>
      </c>
      <c r="Y728">
        <v>391.05</v>
      </c>
      <c r="Z728">
        <v>411.55</v>
      </c>
      <c r="AA728">
        <v>391.05</v>
      </c>
      <c r="AB728">
        <v>411.55</v>
      </c>
      <c r="AC728" s="1">
        <f>(Table2[[#This Row],[Close Price]]/Table2[[#This Row],[Day Low]])-1</f>
        <v>9.0491970430792712E-3</v>
      </c>
      <c r="AD728" s="1">
        <f>(Table2[[#This Row],[Day High]]/Table2[[#This Row],[Close Price]])-1</f>
        <v>3.9661487937350026E-2</v>
      </c>
      <c r="AE728" s="1">
        <f>(Table2[[#This Row],[Close Price]]/Table2[[#This Row],[Current Week Low]])-1</f>
        <v>1.2274645186037603E-2</v>
      </c>
      <c r="AF728" s="1">
        <f>(Table2[[#This Row],[Current Week High]]/Table2[[#This Row],[Close Price]])-1</f>
        <v>3.9661487937350026E-2</v>
      </c>
      <c r="AG728" s="1">
        <f>(Table2[[#This Row],[Close Price]]/Table2[[#This Row],[Current Month Low]])-1</f>
        <v>1.2274645186037603E-2</v>
      </c>
      <c r="AH728" s="1">
        <f>(Table2[[#This Row],[Current Month High]]/Table2[[#This Row],[Close Price]])-1</f>
        <v>3.9661487937350026E-2</v>
      </c>
      <c r="AI728">
        <v>214.058355437665</v>
      </c>
      <c r="AJ728">
        <v>9.3055363799530593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-0.36</v>
      </c>
      <c r="AM728" t="s">
        <v>3218</v>
      </c>
      <c r="AN728">
        <v>8.2100000000000009</v>
      </c>
      <c r="AO728" t="s">
        <v>3219</v>
      </c>
      <c r="AP728">
        <v>-2.1399839926662001E-2</v>
      </c>
      <c r="AQ728">
        <f>(Table2[[#This Row],[Sharpe Ratio]]-AVERAGE(Table2[Sharpe Ratio]))/_xlfn.STDEV.P(Table2[Sharpe Ratio])</f>
        <v>-0.93432349105701162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736</v>
      </c>
      <c r="AT728">
        <f>_xlfn.RANK.AVG(Table2[[#This Row],[6M Return vs Nifty Z-Score]],Table2[6M Return vs Nifty Z-Score])</f>
        <v>736</v>
      </c>
      <c r="AU728">
        <f>_xlfn.RANK.AVG(Table2[[#This Row],[Sharpe Ratio Z-Score]],Table2[Sharpe Ratio Z-Score])</f>
        <v>610</v>
      </c>
      <c r="AV728">
        <f>(Table2[[#This Row],[Rank 1Y]]+Table2[[#This Row],[Rank 6M]]+Table2[[#This Row],[Rank Sharpe]])/3</f>
        <v>694</v>
      </c>
    </row>
    <row r="729" spans="1:48" x14ac:dyDescent="0.3">
      <c r="A729" t="s">
        <v>1826</v>
      </c>
      <c r="B729" t="s">
        <v>1827</v>
      </c>
      <c r="C729" t="s">
        <v>3185</v>
      </c>
      <c r="D729" t="s">
        <v>513</v>
      </c>
      <c r="E729">
        <v>4383.1374515759999</v>
      </c>
      <c r="F729">
        <v>87.96</v>
      </c>
      <c r="G729">
        <v>-41.425750968293301</v>
      </c>
      <c r="H729">
        <f>(Table2[[#This Row],[1Y Return vs Nifty]]-AVERAGE(Table2[1Y Return vs Nifty]))/_xlfn.STDEV.P(Table2[1Y Return vs Nifty])</f>
        <v>-1.1819038985461654</v>
      </c>
      <c r="I729">
        <v>-6.33275934987046</v>
      </c>
      <c r="J729">
        <f>(Table2[[#This Row],[1M Return vs Nifty]]-AVERAGE(Table2[1M Return vs Nifty]))/_xlfn.STDEV.P(Table2[1M Return vs Nifty])</f>
        <v>-0.57014829016519042</v>
      </c>
      <c r="K729">
        <v>-21.075466749923699</v>
      </c>
      <c r="L729">
        <f>(Table2[[#This Row],[6M Return vs Nifty]]-AVERAGE(Table2[6M Return vs Nifty]))/_xlfn.STDEV.P(Table2[6M Return vs Nifty])</f>
        <v>-0.93201031016453362</v>
      </c>
      <c r="M729">
        <v>2.7698230115372402</v>
      </c>
      <c r="N729">
        <f>(Table2[[#This Row],[1W Return vs Nifty]]-AVERAGE(Table2[1W Return vs Nifty]))/_xlfn.STDEV.P(Table2[1W Return vs Nifty])</f>
        <v>-3.9578849408163523E-2</v>
      </c>
      <c r="O729">
        <v>87.19</v>
      </c>
      <c r="P729">
        <v>93.345659527503003</v>
      </c>
      <c r="Q729">
        <v>103.14304190453301</v>
      </c>
      <c r="R729">
        <v>59.825552457254297</v>
      </c>
      <c r="S729" s="1">
        <f>(Table2[[#This Row],[Close Price]]-Table2[[#This Row],[20D EMA]])/Table2[[#This Row],[20D EMA]]</f>
        <v>8.8312879917421261E-3</v>
      </c>
      <c r="T729" s="1">
        <f>(Table2[[#This Row],[Close Price]]-Table2[[#This Row],[50D EMA]])/Table2[[#This Row],[50D EMA]]</f>
        <v>-5.7695875252948413E-2</v>
      </c>
      <c r="U729" s="1">
        <f>(Table2[[#This Row],[Close Price]]-Table2[[#This Row],[200D EMA]])/Table2[[#This Row],[200D EMA]]</f>
        <v>-0.14720374369592581</v>
      </c>
      <c r="V729">
        <v>0.86657414346271899</v>
      </c>
      <c r="W729">
        <v>86.75</v>
      </c>
      <c r="X729">
        <v>88.65</v>
      </c>
      <c r="Y729">
        <v>85.6</v>
      </c>
      <c r="Z729">
        <v>88.7</v>
      </c>
      <c r="AA729">
        <v>85.6</v>
      </c>
      <c r="AB729">
        <v>88.7</v>
      </c>
      <c r="AC729" s="1">
        <f>(Table2[[#This Row],[Close Price]]/Table2[[#This Row],[Day Low]])-1</f>
        <v>1.394812680115276E-2</v>
      </c>
      <c r="AD729" s="1">
        <f>(Table2[[#This Row],[Day High]]/Table2[[#This Row],[Close Price]])-1</f>
        <v>7.8444747612551602E-3</v>
      </c>
      <c r="AE729" s="1">
        <f>(Table2[[#This Row],[Close Price]]/Table2[[#This Row],[Current Week Low]])-1</f>
        <v>2.7570093457943923E-2</v>
      </c>
      <c r="AF729" s="1">
        <f>(Table2[[#This Row],[Current Week High]]/Table2[[#This Row],[Close Price]])-1</f>
        <v>8.4129149613461074E-3</v>
      </c>
      <c r="AG729" s="1">
        <f>(Table2[[#This Row],[Close Price]]/Table2[[#This Row],[Current Month Low]])-1</f>
        <v>2.7570093457943923E-2</v>
      </c>
      <c r="AH729" s="1">
        <f>(Table2[[#This Row],[Current Month High]]/Table2[[#This Row],[Close Price]])-1</f>
        <v>8.4129149613461074E-3</v>
      </c>
      <c r="AI729">
        <v>52.000909504320099</v>
      </c>
      <c r="AJ729">
        <v>13.2775273663876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-0.16</v>
      </c>
      <c r="AM729" t="s">
        <v>3218</v>
      </c>
      <c r="AN729">
        <v>3.2</v>
      </c>
      <c r="AO729" t="s">
        <v>3219</v>
      </c>
      <c r="AP729">
        <v>-0.1169260581655</v>
      </c>
      <c r="AQ729">
        <f>(Table2[[#This Row],[Sharpe Ratio]]-AVERAGE(Table2[Sharpe Ratio]))/_xlfn.STDEV.P(Table2[Sharpe Ratio])</f>
        <v>-2.043115277945073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700</v>
      </c>
      <c r="AT729">
        <f>_xlfn.RANK.AVG(Table2[[#This Row],[6M Return vs Nifty Z-Score]],Table2[6M Return vs Nifty Z-Score])</f>
        <v>670</v>
      </c>
      <c r="AU729">
        <f>_xlfn.RANK.AVG(Table2[[#This Row],[Sharpe Ratio Z-Score]],Table2[Sharpe Ratio Z-Score])</f>
        <v>723</v>
      </c>
      <c r="AV729">
        <f>(Table2[[#This Row],[Rank 1Y]]+Table2[[#This Row],[Rank 6M]]+Table2[[#This Row],[Rank Sharpe]])/3</f>
        <v>697.66666666666663</v>
      </c>
    </row>
    <row r="730" spans="1:48" x14ac:dyDescent="0.3">
      <c r="A730" t="s">
        <v>2478</v>
      </c>
      <c r="B730" t="s">
        <v>2479</v>
      </c>
      <c r="C730" t="s">
        <v>3191</v>
      </c>
      <c r="D730" t="s">
        <v>2087</v>
      </c>
      <c r="E730">
        <v>2067.7306609419902</v>
      </c>
      <c r="F730">
        <v>11.23</v>
      </c>
      <c r="G730">
        <v>-57.473524670825199</v>
      </c>
      <c r="H730">
        <f>(Table2[[#This Row],[1Y Return vs Nifty]]-AVERAGE(Table2[1Y Return vs Nifty]))/_xlfn.STDEV.P(Table2[1Y Return vs Nifty])</f>
        <v>-1.4952237718936641</v>
      </c>
      <c r="I730">
        <v>-14.907740180428201</v>
      </c>
      <c r="J730">
        <f>(Table2[[#This Row],[1M Return vs Nifty]]-AVERAGE(Table2[1M Return vs Nifty]))/_xlfn.STDEV.P(Table2[1M Return vs Nifty])</f>
        <v>-1.4940920810240008</v>
      </c>
      <c r="K730">
        <v>-30.7196132171748</v>
      </c>
      <c r="L730">
        <f>(Table2[[#This Row],[6M Return vs Nifty]]-AVERAGE(Table2[6M Return vs Nifty]))/_xlfn.STDEV.P(Table2[6M Return vs Nifty])</f>
        <v>-1.2174959382087143</v>
      </c>
      <c r="M730">
        <v>4.9742357092554199</v>
      </c>
      <c r="N730">
        <f>(Table2[[#This Row],[1W Return vs Nifty]]-AVERAGE(Table2[1W Return vs Nifty]))/_xlfn.STDEV.P(Table2[1W Return vs Nifty])</f>
        <v>0.4050408746303889</v>
      </c>
      <c r="O730">
        <v>11.42</v>
      </c>
      <c r="P730">
        <v>12.4157710571455</v>
      </c>
      <c r="Q730">
        <v>14.9469400986314</v>
      </c>
      <c r="R730">
        <v>51.115618120501999</v>
      </c>
      <c r="S730" s="1">
        <f>(Table2[[#This Row],[Close Price]]-Table2[[#This Row],[20D EMA]])/Table2[[#This Row],[20D EMA]]</f>
        <v>-1.6637478108581391E-2</v>
      </c>
      <c r="T730" s="1">
        <f>(Table2[[#This Row],[Close Price]]-Table2[[#This Row],[50D EMA]])/Table2[[#This Row],[50D EMA]]</f>
        <v>-9.5505228929222821E-2</v>
      </c>
      <c r="U730" s="1">
        <f>(Table2[[#This Row],[Close Price]]-Table2[[#This Row],[200D EMA]])/Table2[[#This Row],[200D EMA]]</f>
        <v>-0.24867565361901309</v>
      </c>
      <c r="V730">
        <v>1.12698657694564</v>
      </c>
      <c r="W730">
        <v>11.14</v>
      </c>
      <c r="X730">
        <v>11.69</v>
      </c>
      <c r="Y730">
        <v>10.49</v>
      </c>
      <c r="Z730">
        <v>11.75</v>
      </c>
      <c r="AA730">
        <v>10.49</v>
      </c>
      <c r="AB730">
        <v>11.75</v>
      </c>
      <c r="AC730" s="1">
        <f>(Table2[[#This Row],[Close Price]]/Table2[[#This Row],[Day Low]])-1</f>
        <v>8.0789946140036317E-3</v>
      </c>
      <c r="AD730" s="1">
        <f>(Table2[[#This Row],[Day High]]/Table2[[#This Row],[Close Price]])-1</f>
        <v>4.09617097061441E-2</v>
      </c>
      <c r="AE730" s="1">
        <f>(Table2[[#This Row],[Close Price]]/Table2[[#This Row],[Current Week Low]])-1</f>
        <v>7.054337464251681E-2</v>
      </c>
      <c r="AF730" s="1">
        <f>(Table2[[#This Row],[Current Week High]]/Table2[[#This Row],[Close Price]])-1</f>
        <v>4.6304541406945621E-2</v>
      </c>
      <c r="AG730" s="1">
        <f>(Table2[[#This Row],[Close Price]]/Table2[[#This Row],[Current Month Low]])-1</f>
        <v>7.054337464251681E-2</v>
      </c>
      <c r="AH730" s="1">
        <f>(Table2[[#This Row],[Current Month High]]/Table2[[#This Row],[Close Price]])-1</f>
        <v>4.6304541406945621E-2</v>
      </c>
      <c r="AI730">
        <v>131.96794300979499</v>
      </c>
      <c r="AJ730">
        <v>9.5609756097561007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-0.18</v>
      </c>
      <c r="AM730" t="s">
        <v>3218</v>
      </c>
      <c r="AN730">
        <v>-0.53</v>
      </c>
      <c r="AO730" t="s">
        <v>3218</v>
      </c>
      <c r="AP730">
        <v>-5.0502425865327001E-2</v>
      </c>
      <c r="AQ730">
        <f>(Table2[[#This Row],[Sharpe Ratio]]-AVERAGE(Table2[Sharpe Ratio]))/_xlfn.STDEV.P(Table2[Sharpe Ratio])</f>
        <v>-1.2721229859068586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728</v>
      </c>
      <c r="AT730">
        <f>_xlfn.RANK.AVG(Table2[[#This Row],[6M Return vs Nifty Z-Score]],Table2[6M Return vs Nifty Z-Score])</f>
        <v>714</v>
      </c>
      <c r="AU730">
        <f>_xlfn.RANK.AVG(Table2[[#This Row],[Sharpe Ratio Z-Score]],Table2[Sharpe Ratio Z-Score])</f>
        <v>667</v>
      </c>
      <c r="AV730">
        <f>(Table2[[#This Row],[Rank 1Y]]+Table2[[#This Row],[Rank 6M]]+Table2[[#This Row],[Rank Sharpe]])/3</f>
        <v>703</v>
      </c>
    </row>
    <row r="731" spans="1:48" x14ac:dyDescent="0.3">
      <c r="A731" t="s">
        <v>1251</v>
      </c>
      <c r="B731" t="s">
        <v>1252</v>
      </c>
      <c r="C731" t="s">
        <v>3172</v>
      </c>
      <c r="D731" t="s">
        <v>247</v>
      </c>
      <c r="E731">
        <v>9749.6622255750008</v>
      </c>
      <c r="F731">
        <v>724.25</v>
      </c>
      <c r="G731">
        <v>-40.778789897569503</v>
      </c>
      <c r="H731">
        <f>(Table2[[#This Row],[1Y Return vs Nifty]]-AVERAGE(Table2[1Y Return vs Nifty]))/_xlfn.STDEV.P(Table2[1Y Return vs Nifty])</f>
        <v>-1.1692725040301797</v>
      </c>
      <c r="I731">
        <v>-9.4150328693041292</v>
      </c>
      <c r="J731">
        <f>(Table2[[#This Row],[1M Return vs Nifty]]-AVERAGE(Table2[1M Return vs Nifty]))/_xlfn.STDEV.P(Table2[1M Return vs Nifty])</f>
        <v>-0.90225952589655223</v>
      </c>
      <c r="K731">
        <v>-27.523830324429301</v>
      </c>
      <c r="L731">
        <f>(Table2[[#This Row],[6M Return vs Nifty]]-AVERAGE(Table2[6M Return vs Nifty]))/_xlfn.STDEV.P(Table2[6M Return vs Nifty])</f>
        <v>-1.1228945041340255</v>
      </c>
      <c r="M731">
        <v>-0.48356505339123801</v>
      </c>
      <c r="N731">
        <f>(Table2[[#This Row],[1W Return vs Nifty]]-AVERAGE(Table2[1W Return vs Nifty]))/_xlfn.STDEV.P(Table2[1W Return vs Nifty])</f>
        <v>-0.69577199559904468</v>
      </c>
      <c r="O731">
        <v>722.37</v>
      </c>
      <c r="P731">
        <v>775.53434785254296</v>
      </c>
      <c r="Q731">
        <v>878.56760993379703</v>
      </c>
      <c r="R731">
        <v>58.7896647514373</v>
      </c>
      <c r="S731" s="1">
        <f>(Table2[[#This Row],[Close Price]]-Table2[[#This Row],[20D EMA]])/Table2[[#This Row],[20D EMA]]</f>
        <v>2.6025444024530301E-3</v>
      </c>
      <c r="T731" s="1">
        <f>(Table2[[#This Row],[Close Price]]-Table2[[#This Row],[50D EMA]])/Table2[[#This Row],[50D EMA]]</f>
        <v>-6.6127758228309921E-2</v>
      </c>
      <c r="U731" s="1">
        <f>(Table2[[#This Row],[Close Price]]-Table2[[#This Row],[200D EMA]])/Table2[[#This Row],[200D EMA]]</f>
        <v>-0.17564682352155614</v>
      </c>
      <c r="V731">
        <v>1.01996381441586</v>
      </c>
      <c r="W731">
        <v>708.75</v>
      </c>
      <c r="X731">
        <v>732.05</v>
      </c>
      <c r="Y731">
        <v>693.5</v>
      </c>
      <c r="Z731">
        <v>732.05</v>
      </c>
      <c r="AA731">
        <v>693.5</v>
      </c>
      <c r="AB731">
        <v>732.05</v>
      </c>
      <c r="AC731" s="1">
        <f>(Table2[[#This Row],[Close Price]]/Table2[[#This Row],[Day Low]])-1</f>
        <v>2.1869488536155224E-2</v>
      </c>
      <c r="AD731" s="1">
        <f>(Table2[[#This Row],[Day High]]/Table2[[#This Row],[Close Price]])-1</f>
        <v>1.0769761822575052E-2</v>
      </c>
      <c r="AE731" s="1">
        <f>(Table2[[#This Row],[Close Price]]/Table2[[#This Row],[Current Week Low]])-1</f>
        <v>4.4340302811824106E-2</v>
      </c>
      <c r="AF731" s="1">
        <f>(Table2[[#This Row],[Current Week High]]/Table2[[#This Row],[Close Price]])-1</f>
        <v>1.0769761822575052E-2</v>
      </c>
      <c r="AG731" s="1">
        <f>(Table2[[#This Row],[Close Price]]/Table2[[#This Row],[Current Month Low]])-1</f>
        <v>4.4340302811824106E-2</v>
      </c>
      <c r="AH731" s="1">
        <f>(Table2[[#This Row],[Current Month High]]/Table2[[#This Row],[Close Price]])-1</f>
        <v>1.0769761822575052E-2</v>
      </c>
      <c r="AI731">
        <v>72.316189161201194</v>
      </c>
      <c r="AJ731">
        <v>8.8197731199759701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-0.24</v>
      </c>
      <c r="AM731" t="s">
        <v>3218</v>
      </c>
      <c r="AN731">
        <v>1.55</v>
      </c>
      <c r="AO731" t="s">
        <v>3219</v>
      </c>
      <c r="AP731">
        <v>-9.9307763004324007E-2</v>
      </c>
      <c r="AQ731">
        <f>(Table2[[#This Row],[Sharpe Ratio]]-AVERAGE(Table2[Sharpe Ratio]))/_xlfn.STDEV.P(Table2[Sharpe Ratio])</f>
        <v>-1.8386162269637027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697</v>
      </c>
      <c r="AT731">
        <f>_xlfn.RANK.AVG(Table2[[#This Row],[6M Return vs Nifty Z-Score]],Table2[6M Return vs Nifty Z-Score])</f>
        <v>700</v>
      </c>
      <c r="AU731">
        <f>_xlfn.RANK.AVG(Table2[[#This Row],[Sharpe Ratio Z-Score]],Table2[Sharpe Ratio Z-Score])</f>
        <v>713</v>
      </c>
      <c r="AV731">
        <f>(Table2[[#This Row],[Rank 1Y]]+Table2[[#This Row],[Rank 6M]]+Table2[[#This Row],[Rank Sharpe]])/3</f>
        <v>703.33333333333337</v>
      </c>
    </row>
    <row r="732" spans="1:48" x14ac:dyDescent="0.3">
      <c r="A732" t="s">
        <v>115</v>
      </c>
      <c r="B732" t="s">
        <v>116</v>
      </c>
      <c r="C732" t="s">
        <v>3182</v>
      </c>
      <c r="D732" t="s">
        <v>117</v>
      </c>
      <c r="E732">
        <v>235788.01676006499</v>
      </c>
      <c r="F732">
        <v>2459.4499999999998</v>
      </c>
      <c r="G732">
        <v>-40.9752614606805</v>
      </c>
      <c r="H732">
        <f>(Table2[[#This Row],[1Y Return vs Nifty]]-AVERAGE(Table2[1Y Return vs Nifty]))/_xlfn.STDEV.P(Table2[1Y Return vs Nifty])</f>
        <v>-1.1731084532659675</v>
      </c>
      <c r="I732">
        <v>-18.1567124253231</v>
      </c>
      <c r="J732">
        <f>(Table2[[#This Row],[1M Return vs Nifty]]-AVERAGE(Table2[1M Return vs Nifty]))/_xlfn.STDEV.P(Table2[1M Return vs Nifty])</f>
        <v>-1.8441649023702384</v>
      </c>
      <c r="K732">
        <v>-25.737172329674198</v>
      </c>
      <c r="L732">
        <f>(Table2[[#This Row],[6M Return vs Nifty]]-AVERAGE(Table2[6M Return vs Nifty]))/_xlfn.STDEV.P(Table2[6M Return vs Nifty])</f>
        <v>-1.0700059274761677</v>
      </c>
      <c r="M732">
        <v>-2.2143638358404099</v>
      </c>
      <c r="N732">
        <f>(Table2[[#This Row],[1W Return vs Nifty]]-AVERAGE(Table2[1W Return vs Nifty]))/_xlfn.STDEV.P(Table2[1W Return vs Nifty])</f>
        <v>-1.0448660095354474</v>
      </c>
      <c r="O732">
        <v>2572.7199999999998</v>
      </c>
      <c r="P732">
        <v>2775.4311053964898</v>
      </c>
      <c r="Q732">
        <v>2959.3131947310098</v>
      </c>
      <c r="R732">
        <v>30.343353534857801</v>
      </c>
      <c r="S732" s="1">
        <f>(Table2[[#This Row],[Close Price]]-Table2[[#This Row],[20D EMA]])/Table2[[#This Row],[20D EMA]]</f>
        <v>-4.402733293945707E-2</v>
      </c>
      <c r="T732" s="1">
        <f>(Table2[[#This Row],[Close Price]]-Table2[[#This Row],[50D EMA]])/Table2[[#This Row],[50D EMA]]</f>
        <v>-0.11384937813160015</v>
      </c>
      <c r="U732" s="1">
        <f>(Table2[[#This Row],[Close Price]]-Table2[[#This Row],[200D EMA]])/Table2[[#This Row],[200D EMA]]</f>
        <v>-0.16891189334775553</v>
      </c>
      <c r="V732">
        <v>1.08877809629472</v>
      </c>
      <c r="W732">
        <v>2453.1999999999998</v>
      </c>
      <c r="X732">
        <v>2479.1</v>
      </c>
      <c r="Y732">
        <v>2453.1999999999998</v>
      </c>
      <c r="Z732">
        <v>2494</v>
      </c>
      <c r="AA732">
        <v>2453.1999999999998</v>
      </c>
      <c r="AB732">
        <v>2494</v>
      </c>
      <c r="AC732" s="1">
        <f>(Table2[[#This Row],[Close Price]]/Table2[[#This Row],[Day Low]])-1</f>
        <v>2.5476928093917106E-3</v>
      </c>
      <c r="AD732" s="1">
        <f>(Table2[[#This Row],[Day High]]/Table2[[#This Row],[Close Price]])-1</f>
        <v>7.989591168757304E-3</v>
      </c>
      <c r="AE732" s="1">
        <f>(Table2[[#This Row],[Close Price]]/Table2[[#This Row],[Current Week Low]])-1</f>
        <v>2.5476928093917106E-3</v>
      </c>
      <c r="AF732" s="1">
        <f>(Table2[[#This Row],[Current Week High]]/Table2[[#This Row],[Close Price]])-1</f>
        <v>1.4047856228018629E-2</v>
      </c>
      <c r="AG732" s="1">
        <f>(Table2[[#This Row],[Close Price]]/Table2[[#This Row],[Current Month Low]])-1</f>
        <v>2.5476928093917106E-3</v>
      </c>
      <c r="AH732" s="1">
        <f>(Table2[[#This Row],[Current Month High]]/Table2[[#This Row],[Close Price]])-1</f>
        <v>1.4047856228018629E-2</v>
      </c>
      <c r="AI732">
        <v>39.175425399987702</v>
      </c>
      <c r="AJ732">
        <v>1.5064281144885301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-0.21</v>
      </c>
      <c r="AM732" t="s">
        <v>3218</v>
      </c>
      <c r="AN732">
        <v>-0.95</v>
      </c>
      <c r="AO732" t="s">
        <v>3218</v>
      </c>
      <c r="AP732">
        <v>-0.12299887322533</v>
      </c>
      <c r="AQ732">
        <f>(Table2[[#This Row],[Sharpe Ratio]]-AVERAGE(Table2[Sharpe Ratio]))/_xlfn.STDEV.P(Table2[Sharpe Ratio])</f>
        <v>-2.113603648423577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698</v>
      </c>
      <c r="AT732">
        <f>_xlfn.RANK.AVG(Table2[[#This Row],[6M Return vs Nifty Z-Score]],Table2[6M Return vs Nifty Z-Score])</f>
        <v>691</v>
      </c>
      <c r="AU732">
        <f>_xlfn.RANK.AVG(Table2[[#This Row],[Sharpe Ratio Z-Score]],Table2[Sharpe Ratio Z-Score])</f>
        <v>728</v>
      </c>
      <c r="AV732">
        <f>(Table2[[#This Row],[Rank 1Y]]+Table2[[#This Row],[Rank 6M]]+Table2[[#This Row],[Rank Sharpe]])/3</f>
        <v>705.66666666666663</v>
      </c>
    </row>
    <row r="733" spans="1:48" x14ac:dyDescent="0.3">
      <c r="A733" t="s">
        <v>405</v>
      </c>
      <c r="B733" t="s">
        <v>406</v>
      </c>
      <c r="C733" t="s">
        <v>3174</v>
      </c>
      <c r="D733" t="s">
        <v>27</v>
      </c>
      <c r="E733">
        <v>58687.245610880003</v>
      </c>
      <c r="F733">
        <v>8.42</v>
      </c>
      <c r="G733">
        <v>-55.842203632212701</v>
      </c>
      <c r="H733">
        <f>(Table2[[#This Row],[1Y Return vs Nifty]]-AVERAGE(Table2[1Y Return vs Nifty]))/_xlfn.STDEV.P(Table2[1Y Return vs Nifty])</f>
        <v>-1.4633735407848758</v>
      </c>
      <c r="I733">
        <v>-4.4615262873056496</v>
      </c>
      <c r="J733">
        <f>(Table2[[#This Row],[1M Return vs Nifty]]-AVERAGE(Table2[1M Return vs Nifty]))/_xlfn.STDEV.P(Table2[1M Return vs Nifty])</f>
        <v>-0.36852519577350074</v>
      </c>
      <c r="K733">
        <v>-48.014766920270802</v>
      </c>
      <c r="L733">
        <f>(Table2[[#This Row],[6M Return vs Nifty]]-AVERAGE(Table2[6M Return vs Nifty]))/_xlfn.STDEV.P(Table2[6M Return vs Nifty])</f>
        <v>-1.7294663685433702</v>
      </c>
      <c r="M733">
        <v>6.8083665879777397</v>
      </c>
      <c r="N733">
        <f>(Table2[[#This Row],[1W Return vs Nifty]]-AVERAGE(Table2[1W Return vs Nifty]))/_xlfn.STDEV.P(Table2[1W Return vs Nifty])</f>
        <v>0.77497648877026037</v>
      </c>
      <c r="O733">
        <v>7.98</v>
      </c>
      <c r="P733">
        <v>9.0410059511695398</v>
      </c>
      <c r="Q733">
        <v>11.956461832819199</v>
      </c>
      <c r="R733">
        <v>67.499087050663803</v>
      </c>
      <c r="S733" s="1">
        <f>(Table2[[#This Row],[Close Price]]-Table2[[#This Row],[20D EMA]])/Table2[[#This Row],[20D EMA]]</f>
        <v>5.5137844611528757E-2</v>
      </c>
      <c r="T733" s="1">
        <f>(Table2[[#This Row],[Close Price]]-Table2[[#This Row],[50D EMA]])/Table2[[#This Row],[50D EMA]]</f>
        <v>-6.8687705165065935E-2</v>
      </c>
      <c r="U733" s="1">
        <f>(Table2[[#This Row],[Close Price]]-Table2[[#This Row],[200D EMA]])/Table2[[#This Row],[200D EMA]]</f>
        <v>-0.29577828978736775</v>
      </c>
      <c r="V733">
        <v>1.2451410195316099</v>
      </c>
      <c r="W733">
        <v>8.1199999999999992</v>
      </c>
      <c r="X733">
        <v>8.6300000000000008</v>
      </c>
      <c r="Y733">
        <v>8.1199999999999992</v>
      </c>
      <c r="Z733">
        <v>8.6300000000000008</v>
      </c>
      <c r="AA733">
        <v>8.1199999999999992</v>
      </c>
      <c r="AB733">
        <v>8.6300000000000008</v>
      </c>
      <c r="AC733" s="1">
        <f>(Table2[[#This Row],[Close Price]]/Table2[[#This Row],[Day Low]])-1</f>
        <v>3.6945812807881895E-2</v>
      </c>
      <c r="AD733" s="1">
        <f>(Table2[[#This Row],[Day High]]/Table2[[#This Row],[Close Price]])-1</f>
        <v>2.4940617577197344E-2</v>
      </c>
      <c r="AE733" s="1">
        <f>(Table2[[#This Row],[Close Price]]/Table2[[#This Row],[Current Week Low]])-1</f>
        <v>3.6945812807881895E-2</v>
      </c>
      <c r="AF733" s="1">
        <f>(Table2[[#This Row],[Current Week High]]/Table2[[#This Row],[Close Price]])-1</f>
        <v>2.4940617577197344E-2</v>
      </c>
      <c r="AG733" s="1">
        <f>(Table2[[#This Row],[Close Price]]/Table2[[#This Row],[Current Month Low]])-1</f>
        <v>3.6945812807881895E-2</v>
      </c>
      <c r="AH733" s="1">
        <f>(Table2[[#This Row],[Current Month High]]/Table2[[#This Row],[Close Price]])-1</f>
        <v>2.4940617577197344E-2</v>
      </c>
      <c r="AI733">
        <v>127.790973871733</v>
      </c>
      <c r="AJ733">
        <v>27.3827534039334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-0.37</v>
      </c>
      <c r="AM733" t="s">
        <v>3218</v>
      </c>
      <c r="AN733">
        <v>14.71</v>
      </c>
      <c r="AO733" t="s">
        <v>3219</v>
      </c>
      <c r="AP733">
        <v>-6.0021990773685002E-2</v>
      </c>
      <c r="AQ733">
        <f>(Table2[[#This Row],[Sharpe Ratio]]-AVERAGE(Table2[Sharpe Ratio]))/_xlfn.STDEV.P(Table2[Sharpe Ratio])</f>
        <v>-1.3826184664119556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725</v>
      </c>
      <c r="AT733">
        <f>_xlfn.RANK.AVG(Table2[[#This Row],[6M Return vs Nifty Z-Score]],Table2[6M Return vs Nifty Z-Score])</f>
        <v>735</v>
      </c>
      <c r="AU733">
        <f>_xlfn.RANK.AVG(Table2[[#This Row],[Sharpe Ratio Z-Score]],Table2[Sharpe Ratio Z-Score])</f>
        <v>680</v>
      </c>
      <c r="AV733">
        <f>(Table2[[#This Row],[Rank 1Y]]+Table2[[#This Row],[Rank 6M]]+Table2[[#This Row],[Rank Sharpe]])/3</f>
        <v>713.33333333333337</v>
      </c>
    </row>
    <row r="734" spans="1:48" x14ac:dyDescent="0.3">
      <c r="A734" t="s">
        <v>944</v>
      </c>
      <c r="B734" t="s">
        <v>945</v>
      </c>
      <c r="C734" t="s">
        <v>3187</v>
      </c>
      <c r="D734" t="s">
        <v>495</v>
      </c>
      <c r="E734">
        <v>16208.235667499999</v>
      </c>
      <c r="F734">
        <v>447.1</v>
      </c>
      <c r="G734">
        <v>-39.125668153888299</v>
      </c>
      <c r="H734">
        <f>(Table2[[#This Row],[1Y Return vs Nifty]]-AVERAGE(Table2[1Y Return vs Nifty]))/_xlfn.STDEV.P(Table2[1Y Return vs Nifty])</f>
        <v>-1.1369966316905498</v>
      </c>
      <c r="I734">
        <v>-17.0328208887119</v>
      </c>
      <c r="J734">
        <f>(Table2[[#This Row],[1M Return vs Nifty]]-AVERAGE(Table2[1M Return vs Nifty]))/_xlfn.STDEV.P(Table2[1M Return vs Nifty])</f>
        <v>-1.7230669515561439</v>
      </c>
      <c r="K734">
        <v>-37.111700168557199</v>
      </c>
      <c r="L734">
        <f>(Table2[[#This Row],[6M Return vs Nifty]]-AVERAGE(Table2[6M Return vs Nifty]))/_xlfn.STDEV.P(Table2[6M Return vs Nifty])</f>
        <v>-1.4067142338894265</v>
      </c>
      <c r="M734">
        <v>-1.9699379451705901</v>
      </c>
      <c r="N734">
        <f>(Table2[[#This Row],[1W Return vs Nifty]]-AVERAGE(Table2[1W Return vs Nifty]))/_xlfn.STDEV.P(Table2[1W Return vs Nifty])</f>
        <v>-0.9955664513492759</v>
      </c>
      <c r="O734">
        <v>457.44</v>
      </c>
      <c r="P734">
        <v>499.06635377448703</v>
      </c>
      <c r="Q734">
        <v>583.98217188609999</v>
      </c>
      <c r="R734">
        <v>45.882325556984703</v>
      </c>
      <c r="S734" s="1">
        <f>(Table2[[#This Row],[Close Price]]-Table2[[#This Row],[20D EMA]])/Table2[[#This Row],[20D EMA]]</f>
        <v>-2.2604057362714182E-2</v>
      </c>
      <c r="T734" s="1">
        <f>(Table2[[#This Row],[Close Price]]-Table2[[#This Row],[50D EMA]])/Table2[[#This Row],[50D EMA]]</f>
        <v>-0.10412714337775018</v>
      </c>
      <c r="U734" s="1">
        <f>(Table2[[#This Row],[Close Price]]-Table2[[#This Row],[200D EMA]])/Table2[[#This Row],[200D EMA]]</f>
        <v>-0.23439443612466562</v>
      </c>
      <c r="V734">
        <v>0.64713624020661698</v>
      </c>
      <c r="W734">
        <v>444.1</v>
      </c>
      <c r="X734">
        <v>453.35</v>
      </c>
      <c r="Y734">
        <v>440.2</v>
      </c>
      <c r="Z734">
        <v>453.35</v>
      </c>
      <c r="AA734">
        <v>440.2</v>
      </c>
      <c r="AB734">
        <v>453.35</v>
      </c>
      <c r="AC734" s="1">
        <f>(Table2[[#This Row],[Close Price]]/Table2[[#This Row],[Day Low]])-1</f>
        <v>6.7552353073632165E-3</v>
      </c>
      <c r="AD734" s="1">
        <f>(Table2[[#This Row],[Day High]]/Table2[[#This Row],[Close Price]])-1</f>
        <v>1.3978975620666523E-2</v>
      </c>
      <c r="AE734" s="1">
        <f>(Table2[[#This Row],[Close Price]]/Table2[[#This Row],[Current Week Low]])-1</f>
        <v>1.5674693321217736E-2</v>
      </c>
      <c r="AF734" s="1">
        <f>(Table2[[#This Row],[Current Week High]]/Table2[[#This Row],[Close Price]])-1</f>
        <v>1.3978975620666523E-2</v>
      </c>
      <c r="AG734" s="1">
        <f>(Table2[[#This Row],[Close Price]]/Table2[[#This Row],[Current Month Low]])-1</f>
        <v>1.5674693321217736E-2</v>
      </c>
      <c r="AH734" s="1">
        <f>(Table2[[#This Row],[Current Month High]]/Table2[[#This Row],[Close Price]])-1</f>
        <v>1.3978975620666523E-2</v>
      </c>
      <c r="AI734">
        <v>72.053231939163396</v>
      </c>
      <c r="AJ734">
        <v>5.7974443918599103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-0.16</v>
      </c>
      <c r="AM734" t="s">
        <v>3218</v>
      </c>
      <c r="AN734">
        <v>2.02</v>
      </c>
      <c r="AO734" t="s">
        <v>3219</v>
      </c>
      <c r="AP734">
        <v>-0.13317270922025701</v>
      </c>
      <c r="AQ734">
        <f>(Table2[[#This Row],[Sharpe Ratio]]-AVERAGE(Table2[Sharpe Ratio]))/_xlfn.STDEV.P(Table2[Sharpe Ratio])</f>
        <v>-2.2316933833706556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692</v>
      </c>
      <c r="AT734">
        <f>_xlfn.RANK.AVG(Table2[[#This Row],[6M Return vs Nifty Z-Score]],Table2[6M Return vs Nifty Z-Score])</f>
        <v>722</v>
      </c>
      <c r="AU734">
        <f>_xlfn.RANK.AVG(Table2[[#This Row],[Sharpe Ratio Z-Score]],Table2[Sharpe Ratio Z-Score])</f>
        <v>731</v>
      </c>
      <c r="AV734">
        <f>(Table2[[#This Row],[Rank 1Y]]+Table2[[#This Row],[Rank 6M]]+Table2[[#This Row],[Rank Sharpe]])/3</f>
        <v>715</v>
      </c>
    </row>
    <row r="735" spans="1:48" x14ac:dyDescent="0.3">
      <c r="A735" t="s">
        <v>1527</v>
      </c>
      <c r="B735" t="s">
        <v>1528</v>
      </c>
      <c r="C735" t="s">
        <v>3182</v>
      </c>
      <c r="D735" t="s">
        <v>83</v>
      </c>
      <c r="E735">
        <v>6867.4513863809998</v>
      </c>
      <c r="F735">
        <v>232.59</v>
      </c>
      <c r="G735">
        <v>-52.929760477979698</v>
      </c>
      <c r="H735">
        <f>(Table2[[#This Row],[1Y Return vs Nifty]]-AVERAGE(Table2[1Y Return vs Nifty]))/_xlfn.STDEV.P(Table2[1Y Return vs Nifty])</f>
        <v>-1.4065104308525551</v>
      </c>
      <c r="I735">
        <v>-12.1542023344639</v>
      </c>
      <c r="J735">
        <f>(Table2[[#This Row],[1M Return vs Nifty]]-AVERAGE(Table2[1M Return vs Nifty]))/_xlfn.STDEV.P(Table2[1M Return vs Nifty])</f>
        <v>-1.1974017156523056</v>
      </c>
      <c r="K735">
        <v>-25.3861493306649</v>
      </c>
      <c r="L735">
        <f>(Table2[[#This Row],[6M Return vs Nifty]]-AVERAGE(Table2[6M Return vs Nifty]))/_xlfn.STDEV.P(Table2[6M Return vs Nifty])</f>
        <v>-1.0596149590612425</v>
      </c>
      <c r="M735">
        <v>0.744923965119483</v>
      </c>
      <c r="N735">
        <f>(Table2[[#This Row],[1W Return vs Nifty]]-AVERAGE(Table2[1W Return vs Nifty]))/_xlfn.STDEV.P(Table2[1W Return vs Nifty])</f>
        <v>-0.4479915101391217</v>
      </c>
      <c r="O735">
        <v>241.15</v>
      </c>
      <c r="P735">
        <v>256.13811990116898</v>
      </c>
      <c r="Q735">
        <v>303.87020739252199</v>
      </c>
      <c r="R735">
        <v>37.034526469997601</v>
      </c>
      <c r="S735" s="1">
        <f>(Table2[[#This Row],[Close Price]]-Table2[[#This Row],[20D EMA]])/Table2[[#This Row],[20D EMA]]</f>
        <v>-3.5496578892805317E-2</v>
      </c>
      <c r="T735" s="1">
        <f>(Table2[[#This Row],[Close Price]]-Table2[[#This Row],[50D EMA]])/Table2[[#This Row],[50D EMA]]</f>
        <v>-9.1935241463687742E-2</v>
      </c>
      <c r="U735" s="1">
        <f>(Table2[[#This Row],[Close Price]]-Table2[[#This Row],[200D EMA]])/Table2[[#This Row],[200D EMA]]</f>
        <v>-0.23457451786461689</v>
      </c>
      <c r="V735">
        <v>1.1381603285150901</v>
      </c>
      <c r="W735">
        <v>228.6</v>
      </c>
      <c r="X735">
        <v>240.8</v>
      </c>
      <c r="Y735">
        <v>228.6</v>
      </c>
      <c r="Z735">
        <v>240.8</v>
      </c>
      <c r="AA735">
        <v>228.6</v>
      </c>
      <c r="AB735">
        <v>240.8</v>
      </c>
      <c r="AC735" s="1">
        <f>(Table2[[#This Row],[Close Price]]/Table2[[#This Row],[Day Low]])-1</f>
        <v>1.7454068241469889E-2</v>
      </c>
      <c r="AD735" s="1">
        <f>(Table2[[#This Row],[Day High]]/Table2[[#This Row],[Close Price]])-1</f>
        <v>3.5298164151511324E-2</v>
      </c>
      <c r="AE735" s="1">
        <f>(Table2[[#This Row],[Close Price]]/Table2[[#This Row],[Current Week Low]])-1</f>
        <v>1.7454068241469889E-2</v>
      </c>
      <c r="AF735" s="1">
        <f>(Table2[[#This Row],[Current Week High]]/Table2[[#This Row],[Close Price]])-1</f>
        <v>3.5298164151511324E-2</v>
      </c>
      <c r="AG735" s="1">
        <f>(Table2[[#This Row],[Close Price]]/Table2[[#This Row],[Current Month Low]])-1</f>
        <v>1.7454068241469889E-2</v>
      </c>
      <c r="AH735" s="1">
        <f>(Table2[[#This Row],[Current Month High]]/Table2[[#This Row],[Close Price]])-1</f>
        <v>3.5298164151511324E-2</v>
      </c>
      <c r="AI735">
        <v>73.094286082806605</v>
      </c>
      <c r="AJ735">
        <v>1.74540682414698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-0.15</v>
      </c>
      <c r="AM735" t="s">
        <v>3218</v>
      </c>
      <c r="AN735">
        <v>-1.24</v>
      </c>
      <c r="AO735" t="s">
        <v>3218</v>
      </c>
      <c r="AP735">
        <v>-0.141749002991998</v>
      </c>
      <c r="AQ735">
        <f>(Table2[[#This Row],[Sharpe Ratio]]-AVERAGE(Table2[Sharpe Ratio]))/_xlfn.STDEV.P(Table2[Sharpe Ratio])</f>
        <v>-2.3312401284565971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723</v>
      </c>
      <c r="AT735">
        <f>_xlfn.RANK.AVG(Table2[[#This Row],[6M Return vs Nifty Z-Score]],Table2[6M Return vs Nifty Z-Score])</f>
        <v>689</v>
      </c>
      <c r="AU735">
        <f>_xlfn.RANK.AVG(Table2[[#This Row],[Sharpe Ratio Z-Score]],Table2[Sharpe Ratio Z-Score])</f>
        <v>734</v>
      </c>
      <c r="AV735">
        <f>(Table2[[#This Row],[Rank 1Y]]+Table2[[#This Row],[Rank 6M]]+Table2[[#This Row],[Rank Sharpe]])/3</f>
        <v>715.33333333333337</v>
      </c>
    </row>
    <row r="736" spans="1:48" x14ac:dyDescent="0.3">
      <c r="A736" t="s">
        <v>1749</v>
      </c>
      <c r="B736" t="s">
        <v>1750</v>
      </c>
      <c r="C736" t="s">
        <v>3181</v>
      </c>
      <c r="D736" t="s">
        <v>468</v>
      </c>
      <c r="E736">
        <v>4854.7369788899996</v>
      </c>
      <c r="F736">
        <v>439.1</v>
      </c>
      <c r="G736">
        <v>-57.4100441620105</v>
      </c>
      <c r="H736">
        <f>(Table2[[#This Row],[1Y Return vs Nifty]]-AVERAGE(Table2[1Y Return vs Nifty]))/_xlfn.STDEV.P(Table2[1Y Return vs Nifty])</f>
        <v>-1.4939843660202676</v>
      </c>
      <c r="I736">
        <v>-10.954938433552501</v>
      </c>
      <c r="J736">
        <f>(Table2[[#This Row],[1M Return vs Nifty]]-AVERAGE(Table2[1M Return vs Nifty]))/_xlfn.STDEV.P(Table2[1M Return vs Nifty])</f>
        <v>-1.068182483942824</v>
      </c>
      <c r="K736">
        <v>-37.9857170706779</v>
      </c>
      <c r="L736">
        <f>(Table2[[#This Row],[6M Return vs Nifty]]-AVERAGE(Table2[6M Return vs Nifty]))/_xlfn.STDEV.P(Table2[6M Return vs Nifty])</f>
        <v>-1.4325868463668974</v>
      </c>
      <c r="M736">
        <v>1.56650270063347</v>
      </c>
      <c r="N736">
        <f>(Table2[[#This Row],[1W Return vs Nifty]]-AVERAGE(Table2[1W Return vs Nifty]))/_xlfn.STDEV.P(Table2[1W Return vs Nifty])</f>
        <v>-0.28228292433833724</v>
      </c>
      <c r="O736">
        <v>446.47</v>
      </c>
      <c r="P736">
        <v>490.136062766718</v>
      </c>
      <c r="Q736">
        <v>576.91005388147596</v>
      </c>
      <c r="R736">
        <v>50.997274221941602</v>
      </c>
      <c r="S736" s="1">
        <f>(Table2[[#This Row],[Close Price]]-Table2[[#This Row],[20D EMA]])/Table2[[#This Row],[20D EMA]]</f>
        <v>-1.6507268125517963E-2</v>
      </c>
      <c r="T736" s="1">
        <f>(Table2[[#This Row],[Close Price]]-Table2[[#This Row],[50D EMA]])/Table2[[#This Row],[50D EMA]]</f>
        <v>-0.10412631643268569</v>
      </c>
      <c r="U736" s="1">
        <f>(Table2[[#This Row],[Close Price]]-Table2[[#This Row],[200D EMA]])/Table2[[#This Row],[200D EMA]]</f>
        <v>-0.23887615227761053</v>
      </c>
      <c r="V736">
        <v>1.1386673693375799</v>
      </c>
      <c r="W736">
        <v>437.55</v>
      </c>
      <c r="X736">
        <v>461.85</v>
      </c>
      <c r="Y736">
        <v>427.05</v>
      </c>
      <c r="Z736">
        <v>461.85</v>
      </c>
      <c r="AA736">
        <v>427.05</v>
      </c>
      <c r="AB736">
        <v>461.85</v>
      </c>
      <c r="AC736" s="1">
        <f>(Table2[[#This Row],[Close Price]]/Table2[[#This Row],[Day Low]])-1</f>
        <v>3.5424522911666756E-3</v>
      </c>
      <c r="AD736" s="1">
        <f>(Table2[[#This Row],[Day High]]/Table2[[#This Row],[Close Price]])-1</f>
        <v>5.1810521521293618E-2</v>
      </c>
      <c r="AE736" s="1">
        <f>(Table2[[#This Row],[Close Price]]/Table2[[#This Row],[Current Week Low]])-1</f>
        <v>2.821683643601447E-2</v>
      </c>
      <c r="AF736" s="1">
        <f>(Table2[[#This Row],[Current Week High]]/Table2[[#This Row],[Close Price]])-1</f>
        <v>5.1810521521293618E-2</v>
      </c>
      <c r="AG736" s="1">
        <f>(Table2[[#This Row],[Close Price]]/Table2[[#This Row],[Current Month Low]])-1</f>
        <v>2.821683643601447E-2</v>
      </c>
      <c r="AH736" s="1">
        <f>(Table2[[#This Row],[Current Month High]]/Table2[[#This Row],[Close Price]])-1</f>
        <v>5.1810521521293618E-2</v>
      </c>
      <c r="AI736">
        <v>76.725119562741895</v>
      </c>
      <c r="AJ736">
        <v>4.8847485966798203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-0.18</v>
      </c>
      <c r="AM736" t="s">
        <v>3218</v>
      </c>
      <c r="AN736">
        <v>-0.69</v>
      </c>
      <c r="AO736" t="s">
        <v>3218</v>
      </c>
      <c r="AP736">
        <v>-0.12761926063055501</v>
      </c>
      <c r="AQ736">
        <f>(Table2[[#This Row],[Sharpe Ratio]]-AVERAGE(Table2[Sharpe Ratio]))/_xlfn.STDEV.P(Table2[Sharpe Ratio])</f>
        <v>-2.1672334026586464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727</v>
      </c>
      <c r="AT736">
        <f>_xlfn.RANK.AVG(Table2[[#This Row],[6M Return vs Nifty Z-Score]],Table2[6M Return vs Nifty Z-Score])</f>
        <v>727</v>
      </c>
      <c r="AU736">
        <f>_xlfn.RANK.AVG(Table2[[#This Row],[Sharpe Ratio Z-Score]],Table2[Sharpe Ratio Z-Score])</f>
        <v>729</v>
      </c>
      <c r="AV736">
        <f>(Table2[[#This Row],[Rank 1Y]]+Table2[[#This Row],[Rank 6M]]+Table2[[#This Row],[Rank Sharpe]])/3</f>
        <v>727.66666666666663</v>
      </c>
    </row>
    <row r="737" spans="1:48" x14ac:dyDescent="0.3">
      <c r="A737" t="s">
        <v>2075</v>
      </c>
      <c r="B737" t="s">
        <v>2076</v>
      </c>
      <c r="C737" t="s">
        <v>3184</v>
      </c>
      <c r="D737" t="s">
        <v>451</v>
      </c>
      <c r="E737">
        <v>3198.0151664999999</v>
      </c>
      <c r="F737">
        <v>833.25</v>
      </c>
      <c r="G737">
        <v>-59.618131406682302</v>
      </c>
      <c r="H737">
        <f>(Table2[[#This Row],[1Y Return vs Nifty]]-AVERAGE(Table2[1Y Return vs Nifty]))/_xlfn.STDEV.P(Table2[1Y Return vs Nifty])</f>
        <v>-1.5370954933744401</v>
      </c>
      <c r="I737">
        <v>-19.259756821878199</v>
      </c>
      <c r="J737">
        <f>(Table2[[#This Row],[1M Return vs Nifty]]-AVERAGE(Table2[1M Return vs Nifty]))/_xlfn.STDEV.P(Table2[1M Return vs Nifty])</f>
        <v>-1.9630165991118624</v>
      </c>
      <c r="K737">
        <v>-30.482194822481301</v>
      </c>
      <c r="L737">
        <f>(Table2[[#This Row],[6M Return vs Nifty]]-AVERAGE(Table2[6M Return vs Nifty]))/_xlfn.STDEV.P(Table2[6M Return vs Nifty])</f>
        <v>-1.2104678886297833</v>
      </c>
      <c r="M737">
        <v>-1.8411103428264399</v>
      </c>
      <c r="N737">
        <f>(Table2[[#This Row],[1W Return vs Nifty]]-AVERAGE(Table2[1W Return vs Nifty]))/_xlfn.STDEV.P(Table2[1W Return vs Nifty])</f>
        <v>-0.96958252689534086</v>
      </c>
      <c r="O737">
        <v>870.27</v>
      </c>
      <c r="P737">
        <v>947.19536210654906</v>
      </c>
      <c r="Q737">
        <v>1100.48542558636</v>
      </c>
      <c r="R737">
        <v>37.786708593470898</v>
      </c>
      <c r="S737" s="1">
        <f>(Table2[[#This Row],[Close Price]]-Table2[[#This Row],[20D EMA]])/Table2[[#This Row],[20D EMA]]</f>
        <v>-4.2538522527491449E-2</v>
      </c>
      <c r="T737" s="1">
        <f>(Table2[[#This Row],[Close Price]]-Table2[[#This Row],[50D EMA]])/Table2[[#This Row],[50D EMA]]</f>
        <v>-0.1202976351712029</v>
      </c>
      <c r="U737" s="1">
        <f>(Table2[[#This Row],[Close Price]]-Table2[[#This Row],[200D EMA]])/Table2[[#This Row],[200D EMA]]</f>
        <v>-0.24283413425849937</v>
      </c>
      <c r="V737">
        <v>1.6771554702760101</v>
      </c>
      <c r="W737">
        <v>827</v>
      </c>
      <c r="X737">
        <v>847.45</v>
      </c>
      <c r="Y737">
        <v>816.05</v>
      </c>
      <c r="Z737">
        <v>847.45</v>
      </c>
      <c r="AA737">
        <v>816.05</v>
      </c>
      <c r="AB737">
        <v>847.45</v>
      </c>
      <c r="AC737" s="1">
        <f>(Table2[[#This Row],[Close Price]]/Table2[[#This Row],[Day Low]])-1</f>
        <v>7.557436517533267E-3</v>
      </c>
      <c r="AD737" s="1">
        <f>(Table2[[#This Row],[Day High]]/Table2[[#This Row],[Close Price]])-1</f>
        <v>1.7041704170417171E-2</v>
      </c>
      <c r="AE737" s="1">
        <f>(Table2[[#This Row],[Close Price]]/Table2[[#This Row],[Current Week Low]])-1</f>
        <v>2.1077139881134688E-2</v>
      </c>
      <c r="AF737" s="1">
        <f>(Table2[[#This Row],[Current Week High]]/Table2[[#This Row],[Close Price]])-1</f>
        <v>1.7041704170417171E-2</v>
      </c>
      <c r="AG737" s="1">
        <f>(Table2[[#This Row],[Close Price]]/Table2[[#This Row],[Current Month Low]])-1</f>
        <v>2.1077139881134688E-2</v>
      </c>
      <c r="AH737" s="1">
        <f>(Table2[[#This Row],[Current Month High]]/Table2[[#This Row],[Close Price]])-1</f>
        <v>1.7041704170417171E-2</v>
      </c>
      <c r="AI737">
        <v>73.747374737473706</v>
      </c>
      <c r="AJ737">
        <v>4.05219780219781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-0.19</v>
      </c>
      <c r="AM737" t="s">
        <v>3218</v>
      </c>
      <c r="AN737">
        <v>-1.7</v>
      </c>
      <c r="AO737" t="s">
        <v>3218</v>
      </c>
      <c r="AP737">
        <v>-0.18660944585016201</v>
      </c>
      <c r="AQ737">
        <f>(Table2[[#This Row],[Sharpe Ratio]]-AVERAGE(Table2[Sharpe Ratio]))/_xlfn.STDEV.P(Table2[Sharpe Ratio])</f>
        <v>-2.8519441981281246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733</v>
      </c>
      <c r="AT737">
        <f>_xlfn.RANK.AVG(Table2[[#This Row],[6M Return vs Nifty Z-Score]],Table2[6M Return vs Nifty Z-Score])</f>
        <v>713</v>
      </c>
      <c r="AU737">
        <f>_xlfn.RANK.AVG(Table2[[#This Row],[Sharpe Ratio Z-Score]],Table2[Sharpe Ratio Z-Score])</f>
        <v>737</v>
      </c>
      <c r="AV737">
        <f>(Table2[[#This Row],[Rank 1Y]]+Table2[[#This Row],[Rank 6M]]+Table2[[#This Row],[Rank Sharpe]])/3</f>
        <v>727.66666666666663</v>
      </c>
    </row>
    <row r="738" spans="1:48" x14ac:dyDescent="0.3">
      <c r="A738" t="s">
        <v>2603</v>
      </c>
      <c r="B738" t="s">
        <v>2604</v>
      </c>
      <c r="C738" t="s">
        <v>3173</v>
      </c>
      <c r="D738" t="s">
        <v>54</v>
      </c>
      <c r="E738">
        <v>1812.068651115</v>
      </c>
      <c r="F738">
        <v>180.03</v>
      </c>
      <c r="G738">
        <v>-87.510278429858104</v>
      </c>
      <c r="H738">
        <f>(Table2[[#This Row],[1Y Return vs Nifty]]-AVERAGE(Table2[1Y Return vs Nifty]))/_xlfn.STDEV.P(Table2[1Y Return vs Nifty])</f>
        <v>-2.0816672286620865</v>
      </c>
      <c r="I738">
        <v>-24.032966712992</v>
      </c>
      <c r="J738">
        <f>(Table2[[#This Row],[1M Return vs Nifty]]-AVERAGE(Table2[1M Return vs Nifty]))/_xlfn.STDEV.P(Table2[1M Return vs Nifty])</f>
        <v>-2.4773241793275962</v>
      </c>
      <c r="K738">
        <v>-70.234878448856094</v>
      </c>
      <c r="L738">
        <f>(Table2[[#This Row],[6M Return vs Nifty]]-AVERAGE(Table2[6M Return vs Nifty]))/_xlfn.STDEV.P(Table2[6M Return vs Nifty])</f>
        <v>-2.3872251983673247</v>
      </c>
      <c r="M738">
        <v>-1.6432061512096801</v>
      </c>
      <c r="N738">
        <f>(Table2[[#This Row],[1W Return vs Nifty]]-AVERAGE(Table2[1W Return vs Nifty]))/_xlfn.STDEV.P(Table2[1W Return vs Nifty])</f>
        <v>-0.92966617767733883</v>
      </c>
      <c r="O738">
        <v>187.89</v>
      </c>
      <c r="P738">
        <v>217.882204561816</v>
      </c>
      <c r="Q738">
        <v>350.11414744470898</v>
      </c>
      <c r="R738">
        <v>43.175094146471899</v>
      </c>
      <c r="S738" s="1">
        <f>(Table2[[#This Row],[Close Price]]-Table2[[#This Row],[20D EMA]])/Table2[[#This Row],[20D EMA]]</f>
        <v>-4.1832987386236552E-2</v>
      </c>
      <c r="T738" s="1">
        <f>(Table2[[#This Row],[Close Price]]-Table2[[#This Row],[50D EMA]])/Table2[[#This Row],[50D EMA]]</f>
        <v>-0.17372783903091468</v>
      </c>
      <c r="U738" s="1">
        <f>(Table2[[#This Row],[Close Price]]-Table2[[#This Row],[200D EMA]])/Table2[[#This Row],[200D EMA]]</f>
        <v>-0.48579627154760763</v>
      </c>
      <c r="V738">
        <v>1.3701641265111</v>
      </c>
      <c r="W738">
        <v>179</v>
      </c>
      <c r="X738">
        <v>183.66</v>
      </c>
      <c r="Y738">
        <v>176.19</v>
      </c>
      <c r="Z738">
        <v>185</v>
      </c>
      <c r="AA738">
        <v>176.19</v>
      </c>
      <c r="AB738">
        <v>185</v>
      </c>
      <c r="AC738" s="1">
        <f>(Table2[[#This Row],[Close Price]]/Table2[[#This Row],[Day Low]])-1</f>
        <v>5.7541899441340139E-3</v>
      </c>
      <c r="AD738" s="1">
        <f>(Table2[[#This Row],[Day High]]/Table2[[#This Row],[Close Price]])-1</f>
        <v>2.0163306115647428E-2</v>
      </c>
      <c r="AE738" s="1">
        <f>(Table2[[#This Row],[Close Price]]/Table2[[#This Row],[Current Week Low]])-1</f>
        <v>2.1794653499063621E-2</v>
      </c>
      <c r="AF738" s="1">
        <f>(Table2[[#This Row],[Current Week High]]/Table2[[#This Row],[Close Price]])-1</f>
        <v>2.7606510026106701E-2</v>
      </c>
      <c r="AG738" s="1">
        <f>(Table2[[#This Row],[Close Price]]/Table2[[#This Row],[Current Month Low]])-1</f>
        <v>2.1794653499063621E-2</v>
      </c>
      <c r="AH738" s="1">
        <f>(Table2[[#This Row],[Current Month High]]/Table2[[#This Row],[Close Price]])-1</f>
        <v>2.7606510026106701E-2</v>
      </c>
      <c r="AI738">
        <v>274.854190968171</v>
      </c>
      <c r="AJ738">
        <v>12.042569081404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-0.43</v>
      </c>
      <c r="AM738" t="s">
        <v>3218</v>
      </c>
      <c r="AN738">
        <v>1.31</v>
      </c>
      <c r="AO738" t="s">
        <v>3219</v>
      </c>
      <c r="AP738">
        <v>-0.109712036176846</v>
      </c>
      <c r="AQ738">
        <f>(Table2[[#This Row],[Sharpe Ratio]]-AVERAGE(Table2[Sharpe Ratio]))/_xlfn.STDEV.P(Table2[Sharpe Ratio])</f>
        <v>-1.9593806919966326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737</v>
      </c>
      <c r="AT738">
        <f>_xlfn.RANK.AVG(Table2[[#This Row],[6M Return vs Nifty Z-Score]],Table2[6M Return vs Nifty Z-Score])</f>
        <v>737</v>
      </c>
      <c r="AU738">
        <f>_xlfn.RANK.AVG(Table2[[#This Row],[Sharpe Ratio Z-Score]],Table2[Sharpe Ratio Z-Score])</f>
        <v>720</v>
      </c>
      <c r="AV738">
        <f>(Table2[[#This Row],[Rank 1Y]]+Table2[[#This Row],[Rank 6M]]+Table2[[#This Row],[Rank Sharpe]])/3</f>
        <v>731.33333333333337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32A0-02D8-47D1-8681-7CCC505C9389}">
  <dimension ref="A1:Q1503"/>
  <sheetViews>
    <sheetView topLeftCell="D905" workbookViewId="0">
      <selection sqref="A1:Q1226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  <col min="17" max="17" width="12" bestFit="1" customWidth="1"/>
  </cols>
  <sheetData>
    <row r="1" spans="1:17" x14ac:dyDescent="0.3">
      <c r="A1" t="s">
        <v>0</v>
      </c>
      <c r="B1" t="s">
        <v>1</v>
      </c>
      <c r="C1" t="s">
        <v>3170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3171</v>
      </c>
      <c r="D2" t="s">
        <v>18</v>
      </c>
      <c r="E2">
        <v>1771319.95048371</v>
      </c>
      <c r="F2">
        <v>1308.95</v>
      </c>
      <c r="G2">
        <v>-8.9210649147702608</v>
      </c>
      <c r="H2">
        <v>-3.1658070091469201</v>
      </c>
      <c r="I2">
        <v>-18.123878106925702</v>
      </c>
      <c r="J2">
        <v>1.6333583443203199</v>
      </c>
      <c r="K2">
        <v>1338.6080150841799</v>
      </c>
      <c r="L2">
        <v>1392.8123230869201</v>
      </c>
      <c r="M2">
        <v>57.351406503299302</v>
      </c>
      <c r="N2">
        <v>1.01064027722729</v>
      </c>
      <c r="O2">
        <v>22.907674089919301</v>
      </c>
      <c r="P2">
        <v>9.14283331943634</v>
      </c>
      <c r="Q2">
        <v>-3.3732136488416997E-2</v>
      </c>
    </row>
    <row r="3" spans="1:17" x14ac:dyDescent="0.3">
      <c r="A3" t="s">
        <v>19</v>
      </c>
      <c r="B3" t="s">
        <v>20</v>
      </c>
      <c r="C3" t="s">
        <v>3172</v>
      </c>
      <c r="D3" t="s">
        <v>21</v>
      </c>
      <c r="E3">
        <v>1575460.0288379199</v>
      </c>
      <c r="F3">
        <v>4302.75</v>
      </c>
      <c r="G3">
        <v>3.4812296283015298</v>
      </c>
      <c r="H3">
        <v>6.3391241054904999</v>
      </c>
      <c r="I3">
        <v>4.0183502541653304</v>
      </c>
      <c r="J3">
        <v>-2.0167917390702401</v>
      </c>
      <c r="K3">
        <v>4195.95290685088</v>
      </c>
      <c r="L3">
        <v>4078.01706212408</v>
      </c>
      <c r="M3">
        <v>68.810521613917999</v>
      </c>
      <c r="N3">
        <v>1.0234527421579001</v>
      </c>
      <c r="O3">
        <v>6.7282551856370798</v>
      </c>
      <c r="P3">
        <v>23.006003430531699</v>
      </c>
      <c r="Q3">
        <v>-2.1044215795667998E-2</v>
      </c>
    </row>
    <row r="4" spans="1:17" x14ac:dyDescent="0.3">
      <c r="A4" t="s">
        <v>22</v>
      </c>
      <c r="B4" t="s">
        <v>23</v>
      </c>
      <c r="C4" t="s">
        <v>3173</v>
      </c>
      <c r="D4" t="s">
        <v>24</v>
      </c>
      <c r="E4">
        <v>1422020.1837139099</v>
      </c>
      <c r="F4">
        <v>1860.1</v>
      </c>
      <c r="G4">
        <v>-4.7985915074382399</v>
      </c>
      <c r="H4">
        <v>3.11308782944741</v>
      </c>
      <c r="I4">
        <v>13.612855084083099</v>
      </c>
      <c r="J4">
        <v>1.00723977967102</v>
      </c>
      <c r="K4">
        <v>1734.4528017253799</v>
      </c>
      <c r="L4">
        <v>1643.79165627987</v>
      </c>
      <c r="M4">
        <v>80.068263862395696</v>
      </c>
      <c r="N4">
        <v>1.9929133557847301</v>
      </c>
      <c r="O4">
        <v>0.26342669748937703</v>
      </c>
      <c r="P4">
        <v>36.415973011623997</v>
      </c>
      <c r="Q4">
        <v>-2.6362720361313E-2</v>
      </c>
    </row>
    <row r="5" spans="1:17" x14ac:dyDescent="0.3">
      <c r="A5" t="s">
        <v>25</v>
      </c>
      <c r="B5" t="s">
        <v>26</v>
      </c>
      <c r="C5" t="s">
        <v>3174</v>
      </c>
      <c r="D5" t="s">
        <v>27</v>
      </c>
      <c r="E5">
        <v>948115.52739694004</v>
      </c>
      <c r="F5">
        <v>1584.1</v>
      </c>
      <c r="G5">
        <v>38.6175495747312</v>
      </c>
      <c r="H5">
        <v>-1.3871517192582401</v>
      </c>
      <c r="I5">
        <v>10.0793270547956</v>
      </c>
      <c r="J5">
        <v>2.2460562871943801</v>
      </c>
      <c r="K5">
        <v>1601.1938260350801</v>
      </c>
      <c r="L5">
        <v>1442.49348547968</v>
      </c>
      <c r="M5">
        <v>47.742835434985203</v>
      </c>
      <c r="N5">
        <v>1.29693713528629</v>
      </c>
      <c r="O5">
        <v>12.303516192159501</v>
      </c>
      <c r="P5">
        <v>65.0104166666666</v>
      </c>
      <c r="Q5">
        <v>0.149360555890278</v>
      </c>
    </row>
    <row r="6" spans="1:17" x14ac:dyDescent="0.3">
      <c r="A6" t="s">
        <v>28</v>
      </c>
      <c r="B6" t="s">
        <v>29</v>
      </c>
      <c r="C6" t="s">
        <v>3173</v>
      </c>
      <c r="D6" t="s">
        <v>24</v>
      </c>
      <c r="E6">
        <v>928724.43142965494</v>
      </c>
      <c r="F6">
        <v>1316.05</v>
      </c>
      <c r="G6">
        <v>13.7259504967456</v>
      </c>
      <c r="H6">
        <v>-0.237495241400279</v>
      </c>
      <c r="I6">
        <v>11.026231047648601</v>
      </c>
      <c r="J6">
        <v>-0.51345907322538697</v>
      </c>
      <c r="K6">
        <v>1271.9895790687699</v>
      </c>
      <c r="L6">
        <v>1185.35187243258</v>
      </c>
      <c r="M6">
        <v>69.187187993013694</v>
      </c>
      <c r="N6">
        <v>0.99798824126874497</v>
      </c>
      <c r="O6">
        <v>3.5181034155237199</v>
      </c>
      <c r="P6">
        <v>36.8889120033284</v>
      </c>
      <c r="Q6">
        <v>9.3935194411546005E-2</v>
      </c>
    </row>
    <row r="7" spans="1:17" x14ac:dyDescent="0.3">
      <c r="A7" t="s">
        <v>30</v>
      </c>
      <c r="B7" t="s">
        <v>31</v>
      </c>
      <c r="C7" t="s">
        <v>3172</v>
      </c>
      <c r="D7" t="s">
        <v>21</v>
      </c>
      <c r="E7">
        <v>782529.17482657498</v>
      </c>
      <c r="F7">
        <v>1889.25</v>
      </c>
      <c r="G7">
        <v>10.9352489833795</v>
      </c>
      <c r="H7">
        <v>6.96172372602717</v>
      </c>
      <c r="I7">
        <v>23.7586501695815</v>
      </c>
      <c r="J7">
        <v>-3.1515506656074499</v>
      </c>
      <c r="K7">
        <v>1862.71963838699</v>
      </c>
      <c r="L7">
        <v>1735.9540700479999</v>
      </c>
      <c r="M7">
        <v>56.063497401012803</v>
      </c>
      <c r="N7">
        <v>1.03509868210206</v>
      </c>
      <c r="O7">
        <v>5.4095540558422597</v>
      </c>
      <c r="P7">
        <v>39.084183016159301</v>
      </c>
      <c r="Q7">
        <v>-3.8113294353016997E-2</v>
      </c>
    </row>
    <row r="8" spans="1:17" x14ac:dyDescent="0.3">
      <c r="A8" t="s">
        <v>32</v>
      </c>
      <c r="B8" t="s">
        <v>33</v>
      </c>
      <c r="C8" t="s">
        <v>3173</v>
      </c>
      <c r="D8" t="s">
        <v>34</v>
      </c>
      <c r="E8">
        <v>767249.58432298002</v>
      </c>
      <c r="F8">
        <v>859.7</v>
      </c>
      <c r="G8">
        <v>22.3666769677126</v>
      </c>
      <c r="H8">
        <v>1.6798227625611599</v>
      </c>
      <c r="I8">
        <v>-0.90223291145198004</v>
      </c>
      <c r="J8">
        <v>1.4762549266346301</v>
      </c>
      <c r="K8">
        <v>821.25744088968702</v>
      </c>
      <c r="L8">
        <v>785.50440636772805</v>
      </c>
      <c r="M8">
        <v>67.816882196510505</v>
      </c>
      <c r="N8">
        <v>0.96612479188530898</v>
      </c>
      <c r="O8">
        <v>6.0835175061067801</v>
      </c>
      <c r="P8">
        <v>47.070396031134997</v>
      </c>
      <c r="Q8">
        <v>7.2103481039931E-2</v>
      </c>
    </row>
    <row r="9" spans="1:17" x14ac:dyDescent="0.3">
      <c r="A9" t="s">
        <v>35</v>
      </c>
      <c r="B9" t="s">
        <v>36</v>
      </c>
      <c r="C9" t="s">
        <v>3173</v>
      </c>
      <c r="D9" t="s">
        <v>37</v>
      </c>
      <c r="E9">
        <v>614378.65168663498</v>
      </c>
      <c r="F9">
        <v>971.35</v>
      </c>
      <c r="G9">
        <v>16.599162439168499</v>
      </c>
      <c r="H9">
        <v>2.0606410271615201</v>
      </c>
      <c r="I9">
        <v>-7.1143879078586103</v>
      </c>
      <c r="J9">
        <v>6.10163511863158</v>
      </c>
      <c r="K9">
        <v>951.11384327341398</v>
      </c>
      <c r="L9">
        <v>956.52575348118</v>
      </c>
      <c r="M9">
        <v>69.004598651697705</v>
      </c>
      <c r="N9">
        <v>1.4990230044756101</v>
      </c>
      <c r="O9">
        <v>25.8042929942863</v>
      </c>
      <c r="P9">
        <v>42.845588235294102</v>
      </c>
      <c r="Q9">
        <v>-2.5878366933424001E-2</v>
      </c>
    </row>
    <row r="10" spans="1:17" x14ac:dyDescent="0.3">
      <c r="A10" t="s">
        <v>38</v>
      </c>
      <c r="B10" t="s">
        <v>39</v>
      </c>
      <c r="C10" t="s">
        <v>3175</v>
      </c>
      <c r="D10" t="s">
        <v>40</v>
      </c>
      <c r="E10">
        <v>584380.02156020899</v>
      </c>
      <c r="F10">
        <v>467.1</v>
      </c>
      <c r="G10">
        <v>-14.201222567414799</v>
      </c>
      <c r="H10">
        <v>-5.5680357250163803</v>
      </c>
      <c r="I10">
        <v>0.69735429185040199</v>
      </c>
      <c r="J10">
        <v>-2.06762378413561</v>
      </c>
      <c r="K10">
        <v>482.35619337025702</v>
      </c>
      <c r="L10">
        <v>468.31192206571802</v>
      </c>
      <c r="M10">
        <v>35.0436164088064</v>
      </c>
      <c r="N10">
        <v>1.0906400452424301</v>
      </c>
      <c r="O10">
        <v>13.144936844358799</v>
      </c>
      <c r="P10">
        <v>16.965068235883301</v>
      </c>
      <c r="Q10">
        <v>0.10163289333792599</v>
      </c>
    </row>
    <row r="11" spans="1:17" x14ac:dyDescent="0.3">
      <c r="A11" t="s">
        <v>41</v>
      </c>
      <c r="B11" t="s">
        <v>42</v>
      </c>
      <c r="C11" t="s">
        <v>3175</v>
      </c>
      <c r="D11" t="s">
        <v>43</v>
      </c>
      <c r="E11">
        <v>579056.76651989995</v>
      </c>
      <c r="F11">
        <v>2464.5</v>
      </c>
      <c r="G11">
        <v>-22.865833942282102</v>
      </c>
      <c r="H11">
        <v>-4.4133409195116897</v>
      </c>
      <c r="I11">
        <v>-13.076531058467999</v>
      </c>
      <c r="J11">
        <v>-0.64598123994798096</v>
      </c>
      <c r="K11">
        <v>2585.1651393326401</v>
      </c>
      <c r="L11">
        <v>2592.8449657157898</v>
      </c>
      <c r="M11">
        <v>46.538431162440197</v>
      </c>
      <c r="N11">
        <v>0.99910211358092804</v>
      </c>
      <c r="O11">
        <v>23.148711706228401</v>
      </c>
      <c r="P11">
        <v>13.464238852696701</v>
      </c>
      <c r="Q11">
        <v>-5.2603115680344002E-2</v>
      </c>
    </row>
    <row r="12" spans="1:17" x14ac:dyDescent="0.3">
      <c r="A12" t="s">
        <v>44</v>
      </c>
      <c r="B12" t="s">
        <v>45</v>
      </c>
      <c r="C12" t="s">
        <v>3176</v>
      </c>
      <c r="D12" t="s">
        <v>46</v>
      </c>
      <c r="E12">
        <v>521160.75935865002</v>
      </c>
      <c r="F12">
        <v>3789.9</v>
      </c>
      <c r="G12">
        <v>-3.9858536857749698</v>
      </c>
      <c r="H12">
        <v>2.9849375378409899</v>
      </c>
      <c r="I12">
        <v>-0.439810729306156</v>
      </c>
      <c r="J12">
        <v>1.44896447514021</v>
      </c>
      <c r="K12">
        <v>3611.9620324733701</v>
      </c>
      <c r="L12">
        <v>3512.8241663414201</v>
      </c>
      <c r="M12">
        <v>69.4773232222838</v>
      </c>
      <c r="N12">
        <v>0.98077481037512304</v>
      </c>
      <c r="O12">
        <v>3.4301696614686201</v>
      </c>
      <c r="P12">
        <v>19.3650493693012</v>
      </c>
      <c r="Q12">
        <v>0.11082560184257401</v>
      </c>
    </row>
    <row r="13" spans="1:17" x14ac:dyDescent="0.3">
      <c r="A13" t="s">
        <v>47</v>
      </c>
      <c r="B13" t="s">
        <v>48</v>
      </c>
      <c r="C13" t="s">
        <v>3172</v>
      </c>
      <c r="D13" t="s">
        <v>21</v>
      </c>
      <c r="E13">
        <v>513529.37599648401</v>
      </c>
      <c r="F13">
        <v>1897.65</v>
      </c>
      <c r="G13">
        <v>23.041276386662901</v>
      </c>
      <c r="H13">
        <v>5.3822203622552998</v>
      </c>
      <c r="I13">
        <v>33.772897999418198</v>
      </c>
      <c r="J13">
        <v>-1.1016528452938199</v>
      </c>
      <c r="K13">
        <v>1821.76063006808</v>
      </c>
      <c r="L13">
        <v>1641.7439439387799</v>
      </c>
      <c r="M13">
        <v>62.351774191945097</v>
      </c>
      <c r="N13">
        <v>1.13472979117841</v>
      </c>
      <c r="O13">
        <v>1.17513767027639</v>
      </c>
      <c r="P13">
        <v>53.6558704453441</v>
      </c>
      <c r="Q13">
        <v>5.1279590486074E-2</v>
      </c>
    </row>
    <row r="14" spans="1:17" x14ac:dyDescent="0.3">
      <c r="A14" t="s">
        <v>49</v>
      </c>
      <c r="B14" t="s">
        <v>50</v>
      </c>
      <c r="C14" t="s">
        <v>3177</v>
      </c>
      <c r="D14" t="s">
        <v>51</v>
      </c>
      <c r="E14">
        <v>431928.28129940003</v>
      </c>
      <c r="F14">
        <v>1800.2</v>
      </c>
      <c r="G14">
        <v>27.933165435225298</v>
      </c>
      <c r="H14">
        <v>-3.62825832346177</v>
      </c>
      <c r="I14">
        <v>14.0986726119539</v>
      </c>
      <c r="J14">
        <v>1.00230366047385</v>
      </c>
      <c r="K14">
        <v>1810.4967723648599</v>
      </c>
      <c r="L14">
        <v>1659.46466839749</v>
      </c>
      <c r="M14">
        <v>55.178591077775799</v>
      </c>
      <c r="N14">
        <v>1.11893152483229</v>
      </c>
      <c r="O14">
        <v>8.8962337518053491</v>
      </c>
      <c r="P14">
        <v>48.9553597286003</v>
      </c>
      <c r="Q14">
        <v>0.14288227659830799</v>
      </c>
    </row>
    <row r="15" spans="1:17" x14ac:dyDescent="0.3">
      <c r="A15" t="s">
        <v>52</v>
      </c>
      <c r="B15" t="s">
        <v>53</v>
      </c>
      <c r="C15" t="s">
        <v>3173</v>
      </c>
      <c r="D15" t="s">
        <v>54</v>
      </c>
      <c r="E15">
        <v>416980.18978000002</v>
      </c>
      <c r="F15">
        <v>6740</v>
      </c>
      <c r="G15">
        <v>-28.160039994935001</v>
      </c>
      <c r="H15">
        <v>-5.8583610554940604</v>
      </c>
      <c r="I15">
        <v>-8.2624624389528094</v>
      </c>
      <c r="J15">
        <v>-0.230545148814427</v>
      </c>
      <c r="K15">
        <v>6863.5879969330199</v>
      </c>
      <c r="L15">
        <v>6984.3119340137</v>
      </c>
      <c r="M15">
        <v>56.856096476499502</v>
      </c>
      <c r="N15">
        <v>0.89869473497191199</v>
      </c>
      <c r="O15">
        <v>16.172106824925802</v>
      </c>
      <c r="P15">
        <v>8.9240117650861208</v>
      </c>
      <c r="Q15">
        <v>-7.6155985711410995E-2</v>
      </c>
    </row>
    <row r="16" spans="1:17" x14ac:dyDescent="0.3">
      <c r="A16" t="s">
        <v>55</v>
      </c>
      <c r="B16" t="s">
        <v>56</v>
      </c>
      <c r="C16" t="s">
        <v>3178</v>
      </c>
      <c r="D16" t="s">
        <v>57</v>
      </c>
      <c r="E16">
        <v>363411.34821947501</v>
      </c>
      <c r="F16">
        <v>3031.75</v>
      </c>
      <c r="G16">
        <v>64.438522850573094</v>
      </c>
      <c r="H16">
        <v>3.5133717073478499</v>
      </c>
      <c r="I16">
        <v>6.0313159693349299</v>
      </c>
      <c r="J16">
        <v>-0.690699703223426</v>
      </c>
      <c r="K16">
        <v>2924.3837508577899</v>
      </c>
      <c r="L16">
        <v>2591.4117489196301</v>
      </c>
      <c r="M16">
        <v>60.902693371263197</v>
      </c>
      <c r="N16">
        <v>1.05629698314274</v>
      </c>
      <c r="O16">
        <v>6.2785519914240799</v>
      </c>
      <c r="P16">
        <v>92.492063492063494</v>
      </c>
      <c r="Q16">
        <v>0.19507144483907299</v>
      </c>
    </row>
    <row r="17" spans="1:17" x14ac:dyDescent="0.3">
      <c r="A17" t="s">
        <v>58</v>
      </c>
      <c r="B17" t="s">
        <v>59</v>
      </c>
      <c r="C17" t="s">
        <v>3179</v>
      </c>
      <c r="D17" t="s">
        <v>60</v>
      </c>
      <c r="E17">
        <v>361443.23014484998</v>
      </c>
      <c r="F17">
        <v>372.75</v>
      </c>
      <c r="G17">
        <v>15.439765694943899</v>
      </c>
      <c r="H17">
        <v>-12.1263887349649</v>
      </c>
      <c r="I17">
        <v>0.72565617864284704</v>
      </c>
      <c r="J17">
        <v>0.154596046592512</v>
      </c>
      <c r="K17">
        <v>390.78176054777703</v>
      </c>
      <c r="L17">
        <v>370.26913986847899</v>
      </c>
      <c r="M17">
        <v>52.358441539640502</v>
      </c>
      <c r="N17">
        <v>1.0216673385266</v>
      </c>
      <c r="O17">
        <v>20.308517773306502</v>
      </c>
      <c r="P17">
        <v>36.638563049853303</v>
      </c>
      <c r="Q17">
        <v>0.17701778094727999</v>
      </c>
    </row>
    <row r="18" spans="1:17" x14ac:dyDescent="0.3">
      <c r="A18" t="s">
        <v>61</v>
      </c>
      <c r="B18" t="s">
        <v>62</v>
      </c>
      <c r="C18" t="s">
        <v>3173</v>
      </c>
      <c r="D18" t="s">
        <v>24</v>
      </c>
      <c r="E18">
        <v>358793.02038627898</v>
      </c>
      <c r="F18">
        <v>1159.45</v>
      </c>
      <c r="G18">
        <v>-15.175095122615099</v>
      </c>
      <c r="H18">
        <v>-3.0499739056514099</v>
      </c>
      <c r="I18">
        <v>-9.3098280285915909</v>
      </c>
      <c r="J18">
        <v>0.26483364501969697</v>
      </c>
      <c r="K18">
        <v>1164.4807258662599</v>
      </c>
      <c r="L18">
        <v>1149.4912793743199</v>
      </c>
      <c r="M18">
        <v>59.001673466281801</v>
      </c>
      <c r="N18">
        <v>1.1649216776540501</v>
      </c>
      <c r="O18">
        <v>15.541851740049101</v>
      </c>
      <c r="P18">
        <v>16.4457165812995</v>
      </c>
      <c r="Q18">
        <v>5.9251311462995997E-2</v>
      </c>
    </row>
    <row r="19" spans="1:17" x14ac:dyDescent="0.3">
      <c r="A19" t="s">
        <v>63</v>
      </c>
      <c r="B19" t="s">
        <v>64</v>
      </c>
      <c r="C19" t="s">
        <v>3178</v>
      </c>
      <c r="D19" t="s">
        <v>57</v>
      </c>
      <c r="E19">
        <v>349925.34882338898</v>
      </c>
      <c r="F19">
        <v>11129.85</v>
      </c>
      <c r="G19">
        <v>-11.862123383052801</v>
      </c>
      <c r="H19">
        <v>-0.63832956781148698</v>
      </c>
      <c r="I19">
        <v>-20.394923170873501</v>
      </c>
      <c r="J19">
        <v>2.6320668711547599</v>
      </c>
      <c r="K19">
        <v>11574.137881177099</v>
      </c>
      <c r="L19">
        <v>11785.742701441301</v>
      </c>
      <c r="M19">
        <v>49.811429496501901</v>
      </c>
      <c r="N19">
        <v>0.89882592388910798</v>
      </c>
      <c r="O19">
        <v>22.912707718432799</v>
      </c>
      <c r="P19">
        <v>14.297083998706</v>
      </c>
      <c r="Q19">
        <v>3.0269417249471998E-2</v>
      </c>
    </row>
    <row r="20" spans="1:17" x14ac:dyDescent="0.3">
      <c r="A20" t="s">
        <v>65</v>
      </c>
      <c r="B20" t="s">
        <v>66</v>
      </c>
      <c r="C20" t="s">
        <v>3173</v>
      </c>
      <c r="D20" t="s">
        <v>24</v>
      </c>
      <c r="E20">
        <v>349419.84936250001</v>
      </c>
      <c r="F20">
        <v>1757.5</v>
      </c>
      <c r="G20">
        <v>-22.050649273681401</v>
      </c>
      <c r="H20">
        <v>-1.52549460650019</v>
      </c>
      <c r="I20">
        <v>-4.50388811481647</v>
      </c>
      <c r="J20">
        <v>-2.65238003864973</v>
      </c>
      <c r="K20">
        <v>1775.0582427010199</v>
      </c>
      <c r="L20">
        <v>1781.7007974870501</v>
      </c>
      <c r="M20">
        <v>50.687112829009401</v>
      </c>
      <c r="N20">
        <v>0.85967781527723697</v>
      </c>
      <c r="O20">
        <v>10.4978662873399</v>
      </c>
      <c r="P20">
        <v>13.8387796741911</v>
      </c>
      <c r="Q20">
        <v>-0.103314508077675</v>
      </c>
    </row>
    <row r="21" spans="1:17" x14ac:dyDescent="0.3">
      <c r="A21" t="s">
        <v>67</v>
      </c>
      <c r="B21" t="s">
        <v>68</v>
      </c>
      <c r="C21" t="s">
        <v>3180</v>
      </c>
      <c r="D21" t="s">
        <v>69</v>
      </c>
      <c r="E21">
        <v>339124.47929675999</v>
      </c>
      <c r="F21">
        <v>11852.35</v>
      </c>
      <c r="G21">
        <v>6.7389589205951097</v>
      </c>
      <c r="H21">
        <v>4.3926883832967798</v>
      </c>
      <c r="I21">
        <v>7.6971677679501402</v>
      </c>
      <c r="J21">
        <v>6.1871169826471597</v>
      </c>
      <c r="K21">
        <v>11213.487992922999</v>
      </c>
      <c r="L21">
        <v>10727.1523989295</v>
      </c>
      <c r="M21">
        <v>69.035387590628105</v>
      </c>
      <c r="N21">
        <v>1.19970848867054</v>
      </c>
      <c r="O21">
        <v>2.41007057672106</v>
      </c>
      <c r="P21">
        <v>30.444137505984301</v>
      </c>
      <c r="Q21">
        <v>5.1064304875130001E-2</v>
      </c>
    </row>
    <row r="22" spans="1:17" x14ac:dyDescent="0.3">
      <c r="A22" t="s">
        <v>70</v>
      </c>
      <c r="B22" t="s">
        <v>71</v>
      </c>
      <c r="C22" t="s">
        <v>3171</v>
      </c>
      <c r="D22" t="s">
        <v>72</v>
      </c>
      <c r="E22">
        <v>327967.87890041998</v>
      </c>
      <c r="F22">
        <v>260.7</v>
      </c>
      <c r="G22">
        <v>11.5684342872872</v>
      </c>
      <c r="H22">
        <v>-5.8685634306848398</v>
      </c>
      <c r="I22">
        <v>-1.4767887466599801</v>
      </c>
      <c r="J22">
        <v>2.4332349268938001</v>
      </c>
      <c r="K22">
        <v>269.88989097179598</v>
      </c>
      <c r="L22">
        <v>271.65546045711301</v>
      </c>
      <c r="M22">
        <v>58.945169986747302</v>
      </c>
      <c r="N22">
        <v>0.93254608101958503</v>
      </c>
      <c r="O22">
        <v>32.3360184119677</v>
      </c>
      <c r="P22">
        <v>35.7458995053371</v>
      </c>
      <c r="Q22">
        <v>5.8400400338227E-2</v>
      </c>
    </row>
    <row r="23" spans="1:17" x14ac:dyDescent="0.3">
      <c r="A23" t="s">
        <v>73</v>
      </c>
      <c r="B23" t="s">
        <v>74</v>
      </c>
      <c r="C23" t="s">
        <v>3172</v>
      </c>
      <c r="D23" t="s">
        <v>21</v>
      </c>
      <c r="E23">
        <v>307297.12972560001</v>
      </c>
      <c r="F23">
        <v>291.64999999999998</v>
      </c>
      <c r="G23">
        <v>25.1922464647689</v>
      </c>
      <c r="H23">
        <v>4.0003799612851303</v>
      </c>
      <c r="I23">
        <v>21.325278518713301</v>
      </c>
      <c r="J23">
        <v>-2.24615428434028</v>
      </c>
      <c r="K23">
        <v>277.31373513090398</v>
      </c>
      <c r="L23">
        <v>256.45285667273998</v>
      </c>
      <c r="M23">
        <v>64.475254815778399</v>
      </c>
      <c r="N23">
        <v>0.91541279472663295</v>
      </c>
      <c r="O23">
        <v>2.1772672724155799</v>
      </c>
      <c r="P23">
        <v>45.063417060432698</v>
      </c>
      <c r="Q23">
        <v>-7.5895456890786001E-2</v>
      </c>
    </row>
    <row r="24" spans="1:17" x14ac:dyDescent="0.3">
      <c r="A24" t="s">
        <v>75</v>
      </c>
      <c r="B24" t="s">
        <v>76</v>
      </c>
      <c r="C24" t="s">
        <v>3181</v>
      </c>
      <c r="D24" t="s">
        <v>77</v>
      </c>
      <c r="E24">
        <v>302376.58462500002</v>
      </c>
      <c r="F24">
        <v>4521.3500000000004</v>
      </c>
      <c r="G24">
        <v>61.0864860099284</v>
      </c>
      <c r="H24">
        <v>3.9906807309803201</v>
      </c>
      <c r="I24">
        <v>-7.4642008560144202</v>
      </c>
      <c r="J24">
        <v>2.5065995408694199</v>
      </c>
      <c r="K24">
        <v>4390.5362473205596</v>
      </c>
      <c r="L24">
        <v>4150.54340934623</v>
      </c>
      <c r="M24">
        <v>71.981025295046194</v>
      </c>
      <c r="N24">
        <v>1.05174276372811</v>
      </c>
      <c r="O24">
        <v>25.510079953996001</v>
      </c>
      <c r="P24">
        <v>82.828548321876198</v>
      </c>
      <c r="Q24">
        <v>0.25278571912060299</v>
      </c>
    </row>
    <row r="25" spans="1:17" x14ac:dyDescent="0.3">
      <c r="A25" t="s">
        <v>78</v>
      </c>
      <c r="B25" t="s">
        <v>79</v>
      </c>
      <c r="C25" t="s">
        <v>3179</v>
      </c>
      <c r="D25" t="s">
        <v>80</v>
      </c>
      <c r="E25">
        <v>302316.12713659502</v>
      </c>
      <c r="F25">
        <v>325.05</v>
      </c>
      <c r="G25">
        <v>36.562288381924702</v>
      </c>
      <c r="H25">
        <v>0.98381592013297203</v>
      </c>
      <c r="I25">
        <v>-1.9699036909169501</v>
      </c>
      <c r="J25">
        <v>-3.0032328495187999</v>
      </c>
      <c r="K25">
        <v>328.32213243064098</v>
      </c>
      <c r="L25">
        <v>309.84754842289902</v>
      </c>
      <c r="M25">
        <v>43.9360537177187</v>
      </c>
      <c r="N25">
        <v>1.2680693782928001</v>
      </c>
      <c r="O25">
        <v>12.674973081064399</v>
      </c>
      <c r="P25">
        <v>53.651619002599801</v>
      </c>
      <c r="Q25">
        <v>0.10032187776953699</v>
      </c>
    </row>
    <row r="26" spans="1:17" x14ac:dyDescent="0.3">
      <c r="A26" t="s">
        <v>81</v>
      </c>
      <c r="B26" t="s">
        <v>82</v>
      </c>
      <c r="C26" t="s">
        <v>3182</v>
      </c>
      <c r="D26" t="s">
        <v>83</v>
      </c>
      <c r="E26">
        <v>298441.94250070001</v>
      </c>
      <c r="F26">
        <v>3332.75</v>
      </c>
      <c r="G26">
        <v>-23.480055406458099</v>
      </c>
      <c r="H26">
        <v>-0.660374325163121</v>
      </c>
      <c r="I26">
        <v>-8.9066454611559696</v>
      </c>
      <c r="J26">
        <v>-0.15910031592622201</v>
      </c>
      <c r="K26">
        <v>3349.76411990717</v>
      </c>
      <c r="L26">
        <v>3417.5716308630499</v>
      </c>
      <c r="M26">
        <v>66.0264018852166</v>
      </c>
      <c r="N26">
        <v>1.12042442668897</v>
      </c>
      <c r="O26">
        <v>16.628910059260299</v>
      </c>
      <c r="P26">
        <v>9.0684469752753092</v>
      </c>
      <c r="Q26">
        <v>2.5463856665889E-2</v>
      </c>
    </row>
    <row r="27" spans="1:17" x14ac:dyDescent="0.3">
      <c r="A27" t="s">
        <v>84</v>
      </c>
      <c r="B27" t="s">
        <v>85</v>
      </c>
      <c r="C27" t="s">
        <v>3178</v>
      </c>
      <c r="D27" t="s">
        <v>57</v>
      </c>
      <c r="E27">
        <v>290098.96163012902</v>
      </c>
      <c r="F27">
        <v>788.1</v>
      </c>
      <c r="G27">
        <v>-4.71982470599084</v>
      </c>
      <c r="H27">
        <v>-6.8014808013360497</v>
      </c>
      <c r="I27">
        <v>-24.6137973842199</v>
      </c>
      <c r="J27">
        <v>1.1340295694365401</v>
      </c>
      <c r="K27">
        <v>857.23114449281195</v>
      </c>
      <c r="L27">
        <v>905.05752644971699</v>
      </c>
      <c r="M27">
        <v>45.111173330652598</v>
      </c>
      <c r="N27">
        <v>0.88237070087401304</v>
      </c>
      <c r="O27">
        <v>49.600304529882003</v>
      </c>
      <c r="P27">
        <v>13.1921005385996</v>
      </c>
      <c r="Q27">
        <v>4.7862885556168001E-2</v>
      </c>
    </row>
    <row r="28" spans="1:17" x14ac:dyDescent="0.3">
      <c r="A28" t="s">
        <v>86</v>
      </c>
      <c r="B28" t="s">
        <v>87</v>
      </c>
      <c r="C28" t="s">
        <v>3183</v>
      </c>
      <c r="D28" t="s">
        <v>88</v>
      </c>
      <c r="E28">
        <v>287939.237367275</v>
      </c>
      <c r="F28">
        <v>2494.75</v>
      </c>
      <c r="G28">
        <v>-18.947281913062401</v>
      </c>
      <c r="H28">
        <v>-15.8647248035585</v>
      </c>
      <c r="I28">
        <v>-26.983266192637402</v>
      </c>
      <c r="J28">
        <v>15.403212104134001</v>
      </c>
      <c r="K28">
        <v>2768.9938051632198</v>
      </c>
      <c r="L28">
        <v>2931.4698080215398</v>
      </c>
      <c r="M28">
        <v>47.497767339775798</v>
      </c>
      <c r="N28">
        <v>3.6503308036154301</v>
      </c>
      <c r="O28">
        <v>50.0711494137689</v>
      </c>
      <c r="P28">
        <v>23.1975308641975</v>
      </c>
      <c r="Q28">
        <v>4.4195394577199003E-2</v>
      </c>
    </row>
    <row r="29" spans="1:17" x14ac:dyDescent="0.3">
      <c r="A29" t="s">
        <v>89</v>
      </c>
      <c r="B29" t="s">
        <v>90</v>
      </c>
      <c r="C29" t="s">
        <v>3181</v>
      </c>
      <c r="D29" t="s">
        <v>91</v>
      </c>
      <c r="E29">
        <v>275964.90173460002</v>
      </c>
      <c r="F29">
        <v>7749.2</v>
      </c>
      <c r="G29">
        <v>84.786954488841801</v>
      </c>
      <c r="H29">
        <v>8.4753926132711896</v>
      </c>
      <c r="I29">
        <v>9.8077997458965207</v>
      </c>
      <c r="J29">
        <v>3.2950622082994201</v>
      </c>
      <c r="K29">
        <v>7153.8748891537498</v>
      </c>
      <c r="L29">
        <v>6475.3999087694401</v>
      </c>
      <c r="M29">
        <v>79.855160784845694</v>
      </c>
      <c r="N29">
        <v>1.7322855628638301</v>
      </c>
      <c r="O29">
        <v>4.91276518866463</v>
      </c>
      <c r="P29">
        <v>107.164625995829</v>
      </c>
      <c r="Q29">
        <v>0.161775909096846</v>
      </c>
    </row>
    <row r="30" spans="1:17" x14ac:dyDescent="0.3">
      <c r="A30" t="s">
        <v>92</v>
      </c>
      <c r="B30" t="s">
        <v>93</v>
      </c>
      <c r="C30" t="s">
        <v>3184</v>
      </c>
      <c r="D30" t="s">
        <v>94</v>
      </c>
      <c r="E30">
        <v>274240.43976247503</v>
      </c>
      <c r="F30">
        <v>1269.55</v>
      </c>
      <c r="G30">
        <v>28.386829889875099</v>
      </c>
      <c r="H30">
        <v>-8.6208509837692002</v>
      </c>
      <c r="I30">
        <v>-10.1532602243432</v>
      </c>
      <c r="J30">
        <v>15.322310158035201</v>
      </c>
      <c r="K30">
        <v>1320.0260427711301</v>
      </c>
      <c r="L30">
        <v>1322.18221750363</v>
      </c>
      <c r="M30">
        <v>56.6483174748548</v>
      </c>
      <c r="N30">
        <v>3.5533812111899601</v>
      </c>
      <c r="O30">
        <v>27.714544523650101</v>
      </c>
      <c r="P30">
        <v>47.880023296447199</v>
      </c>
      <c r="Q30">
        <v>5.0518473937146001E-2</v>
      </c>
    </row>
    <row r="31" spans="1:17" x14ac:dyDescent="0.3">
      <c r="A31" t="s">
        <v>95</v>
      </c>
      <c r="B31" t="s">
        <v>96</v>
      </c>
      <c r="C31" t="s">
        <v>3185</v>
      </c>
      <c r="D31" t="s">
        <v>97</v>
      </c>
      <c r="E31">
        <v>272572.89871437498</v>
      </c>
      <c r="F31">
        <v>279.85000000000002</v>
      </c>
      <c r="G31">
        <v>122.354659971469</v>
      </c>
      <c r="H31">
        <v>12.805122928889199</v>
      </c>
      <c r="I31">
        <v>50.900842663943401</v>
      </c>
      <c r="J31">
        <v>-0.89672581994672895</v>
      </c>
      <c r="K31">
        <v>264.82426586565799</v>
      </c>
      <c r="L31">
        <v>222.20019391541999</v>
      </c>
      <c r="M31">
        <v>67.570980981794094</v>
      </c>
      <c r="N31">
        <v>0.93615998894232699</v>
      </c>
      <c r="O31">
        <v>6.5749508665356302</v>
      </c>
      <c r="P31">
        <v>145.159877354358</v>
      </c>
      <c r="Q31">
        <v>7.3709113373980006E-2</v>
      </c>
    </row>
    <row r="32" spans="1:17" x14ac:dyDescent="0.3">
      <c r="A32" t="s">
        <v>98</v>
      </c>
      <c r="B32" t="s">
        <v>99</v>
      </c>
      <c r="C32" t="s">
        <v>3173</v>
      </c>
      <c r="D32" t="s">
        <v>37</v>
      </c>
      <c r="E32">
        <v>259599.37944321</v>
      </c>
      <c r="F32">
        <v>1628.1</v>
      </c>
      <c r="G32">
        <v>-23.531374835745499</v>
      </c>
      <c r="H32">
        <v>-10.085925452346199</v>
      </c>
      <c r="I32">
        <v>-1.5948341600551099</v>
      </c>
      <c r="J32">
        <v>-9.7717429405176998E-2</v>
      </c>
      <c r="K32">
        <v>1701.2595992803101</v>
      </c>
      <c r="L32">
        <v>1677.0966337592399</v>
      </c>
      <c r="M32">
        <v>53.219976346666002</v>
      </c>
      <c r="N32">
        <v>1.1766632968012201</v>
      </c>
      <c r="O32">
        <v>24.679073766967601</v>
      </c>
      <c r="P32">
        <v>14.7316866918008</v>
      </c>
      <c r="Q32">
        <v>-6.8594542280178E-2</v>
      </c>
    </row>
    <row r="33" spans="1:17" x14ac:dyDescent="0.3">
      <c r="A33" t="s">
        <v>100</v>
      </c>
      <c r="B33" t="s">
        <v>101</v>
      </c>
      <c r="C33" t="s">
        <v>3171</v>
      </c>
      <c r="D33" t="s">
        <v>102</v>
      </c>
      <c r="E33">
        <v>256770.07574445399</v>
      </c>
      <c r="F33">
        <v>416.65</v>
      </c>
      <c r="G33">
        <v>0.72630979047291699</v>
      </c>
      <c r="H33">
        <v>-9.4929328174597494</v>
      </c>
      <c r="I33">
        <v>-17.516608143089599</v>
      </c>
      <c r="J33">
        <v>0.260181447545412</v>
      </c>
      <c r="K33">
        <v>447.583590180155</v>
      </c>
      <c r="L33">
        <v>450.06328298351298</v>
      </c>
      <c r="M33">
        <v>44.407089443245802</v>
      </c>
      <c r="N33">
        <v>0.98575733128801202</v>
      </c>
      <c r="O33">
        <v>30.4572182887315</v>
      </c>
      <c r="P33">
        <v>21.720712825007201</v>
      </c>
      <c r="Q33">
        <v>0.12900077970069099</v>
      </c>
    </row>
    <row r="34" spans="1:17" x14ac:dyDescent="0.3">
      <c r="A34" t="s">
        <v>103</v>
      </c>
      <c r="B34" t="s">
        <v>104</v>
      </c>
      <c r="C34" t="s">
        <v>3178</v>
      </c>
      <c r="D34" t="s">
        <v>105</v>
      </c>
      <c r="E34">
        <v>251308.11030331999</v>
      </c>
      <c r="F34">
        <v>8999.15</v>
      </c>
      <c r="G34">
        <v>29.454797294369801</v>
      </c>
      <c r="H34">
        <v>-7.01324813661906</v>
      </c>
      <c r="I34">
        <v>-14.480343277565799</v>
      </c>
      <c r="J34">
        <v>-0.91530361114646097</v>
      </c>
      <c r="K34">
        <v>10011.576073034599</v>
      </c>
      <c r="L34">
        <v>9432.5608356062294</v>
      </c>
      <c r="M34">
        <v>27.559447329179601</v>
      </c>
      <c r="N34">
        <v>0.85352039771933697</v>
      </c>
      <c r="O34">
        <v>41.946739414277999</v>
      </c>
      <c r="P34">
        <v>50.290170929465397</v>
      </c>
      <c r="Q34">
        <v>0.14325854969961299</v>
      </c>
    </row>
    <row r="35" spans="1:17" x14ac:dyDescent="0.3">
      <c r="A35" t="s">
        <v>106</v>
      </c>
      <c r="B35" t="s">
        <v>107</v>
      </c>
      <c r="C35" t="s">
        <v>3185</v>
      </c>
      <c r="D35" t="s">
        <v>108</v>
      </c>
      <c r="E35">
        <v>250538.73851067899</v>
      </c>
      <c r="F35">
        <v>3850.1</v>
      </c>
      <c r="G35">
        <v>-21.7353697907872</v>
      </c>
      <c r="H35">
        <v>-5.2784970971194003</v>
      </c>
      <c r="I35">
        <v>-27.161810313810498</v>
      </c>
      <c r="J35">
        <v>4.14281598759624</v>
      </c>
      <c r="K35">
        <v>4104.07438621049</v>
      </c>
      <c r="L35">
        <v>4401.8567855472102</v>
      </c>
      <c r="M35">
        <v>64.482458745664402</v>
      </c>
      <c r="N35">
        <v>1.1634596008792999</v>
      </c>
      <c r="O35">
        <v>42.459936105555698</v>
      </c>
      <c r="P35">
        <v>8.0274971941638604</v>
      </c>
      <c r="Q35">
        <v>-7.5419101049797002E-2</v>
      </c>
    </row>
    <row r="36" spans="1:17" x14ac:dyDescent="0.3">
      <c r="A36" t="s">
        <v>109</v>
      </c>
      <c r="B36" t="s">
        <v>110</v>
      </c>
      <c r="C36" t="s">
        <v>3183</v>
      </c>
      <c r="D36" t="s">
        <v>111</v>
      </c>
      <c r="E36">
        <v>242701.25377666001</v>
      </c>
      <c r="F36">
        <v>994.85</v>
      </c>
      <c r="G36">
        <v>3.5886603522588998</v>
      </c>
      <c r="H36">
        <v>1.6801253630099</v>
      </c>
      <c r="I36">
        <v>6.3716133641316697</v>
      </c>
      <c r="J36">
        <v>3.3460911066361998</v>
      </c>
      <c r="K36">
        <v>968.57816803276899</v>
      </c>
      <c r="L36">
        <v>917.38510894286901</v>
      </c>
      <c r="M36">
        <v>63.002607437520403</v>
      </c>
      <c r="N36">
        <v>0.85976606806993805</v>
      </c>
      <c r="O36">
        <v>6.8502789365231003</v>
      </c>
      <c r="P36">
        <v>30.600590744994999</v>
      </c>
      <c r="Q36">
        <v>2.8744719532835E-2</v>
      </c>
    </row>
    <row r="37" spans="1:17" x14ac:dyDescent="0.3">
      <c r="A37" t="s">
        <v>112</v>
      </c>
      <c r="B37" t="s">
        <v>113</v>
      </c>
      <c r="C37" t="s">
        <v>3185</v>
      </c>
      <c r="D37" t="s">
        <v>114</v>
      </c>
      <c r="E37">
        <v>242577.53363717999</v>
      </c>
      <c r="F37">
        <v>6841.35</v>
      </c>
      <c r="G37">
        <v>124.596693712264</v>
      </c>
      <c r="H37">
        <v>-5.4132340589063803</v>
      </c>
      <c r="I37">
        <v>38.949312688994603</v>
      </c>
      <c r="J37">
        <v>1.8196044200239101</v>
      </c>
      <c r="K37">
        <v>6933.1091936779303</v>
      </c>
      <c r="L37">
        <v>5752.7053185946097</v>
      </c>
      <c r="M37">
        <v>56.4699057731914</v>
      </c>
      <c r="N37">
        <v>0.84720659079317295</v>
      </c>
      <c r="O37">
        <v>21.978849203738999</v>
      </c>
      <c r="P37">
        <v>146.77969158625601</v>
      </c>
      <c r="Q37">
        <v>0.26241777539002398</v>
      </c>
    </row>
    <row r="38" spans="1:17" x14ac:dyDescent="0.3">
      <c r="A38" t="s">
        <v>115</v>
      </c>
      <c r="B38" t="s">
        <v>116</v>
      </c>
      <c r="C38" t="s">
        <v>3182</v>
      </c>
      <c r="D38" t="s">
        <v>117</v>
      </c>
      <c r="E38">
        <v>235788.01676006499</v>
      </c>
      <c r="F38">
        <v>2459.4499999999998</v>
      </c>
      <c r="G38">
        <v>-40.9752614606805</v>
      </c>
      <c r="H38">
        <v>-18.1567124253231</v>
      </c>
      <c r="I38">
        <v>-25.737172329674198</v>
      </c>
      <c r="J38">
        <v>-2.2143638358404099</v>
      </c>
      <c r="K38">
        <v>2775.4311053964898</v>
      </c>
      <c r="L38">
        <v>2959.3131947310098</v>
      </c>
      <c r="M38">
        <v>30.343353534857801</v>
      </c>
      <c r="N38">
        <v>1.08877809629472</v>
      </c>
      <c r="O38">
        <v>39.175425399987702</v>
      </c>
      <c r="P38">
        <v>1.5064281144885301</v>
      </c>
      <c r="Q38">
        <v>-0.12299887322533</v>
      </c>
    </row>
    <row r="39" spans="1:17" x14ac:dyDescent="0.3">
      <c r="A39" t="s">
        <v>118</v>
      </c>
      <c r="B39" t="s">
        <v>119</v>
      </c>
      <c r="C39" t="s">
        <v>3181</v>
      </c>
      <c r="D39" t="s">
        <v>120</v>
      </c>
      <c r="E39">
        <v>228686.43066526399</v>
      </c>
      <c r="F39">
        <v>312.85000000000002</v>
      </c>
      <c r="G39">
        <v>84.9806046082508</v>
      </c>
      <c r="H39">
        <v>6.2878250992728804</v>
      </c>
      <c r="I39">
        <v>10.6195808619932</v>
      </c>
      <c r="J39">
        <v>3.8330090683679199</v>
      </c>
      <c r="K39">
        <v>291.44160030583902</v>
      </c>
      <c r="L39">
        <v>264.74275475037399</v>
      </c>
      <c r="M39">
        <v>75.367836988516203</v>
      </c>
      <c r="N39">
        <v>1.0555261413359001</v>
      </c>
      <c r="O39">
        <v>8.8381013265143</v>
      </c>
      <c r="P39">
        <v>108.63621207068999</v>
      </c>
      <c r="Q39">
        <v>0.21779449031140799</v>
      </c>
    </row>
    <row r="40" spans="1:17" x14ac:dyDescent="0.3">
      <c r="A40" t="s">
        <v>121</v>
      </c>
      <c r="B40" t="s">
        <v>122</v>
      </c>
      <c r="C40" t="s">
        <v>3173</v>
      </c>
      <c r="D40" t="s">
        <v>54</v>
      </c>
      <c r="E40">
        <v>219315.37016975999</v>
      </c>
      <c r="F40">
        <v>345.2</v>
      </c>
      <c r="G40">
        <v>29.6382867480649</v>
      </c>
      <c r="H40">
        <v>3.4530093747039601</v>
      </c>
      <c r="I40">
        <v>-8.1234145923664496</v>
      </c>
      <c r="J40">
        <v>3.8011392698106099</v>
      </c>
      <c r="K40">
        <v>328.10857494806902</v>
      </c>
      <c r="L40">
        <v>317.521133352574</v>
      </c>
      <c r="M40">
        <v>77.7417005065344</v>
      </c>
      <c r="N40">
        <v>0.84133544294290397</v>
      </c>
      <c r="O40">
        <v>14.3395133256083</v>
      </c>
      <c r="P40">
        <v>51.469942957437397</v>
      </c>
    </row>
    <row r="41" spans="1:17" x14ac:dyDescent="0.3">
      <c r="A41" t="s">
        <v>123</v>
      </c>
      <c r="B41" t="s">
        <v>124</v>
      </c>
      <c r="C41" t="s">
        <v>3175</v>
      </c>
      <c r="D41" t="s">
        <v>125</v>
      </c>
      <c r="E41">
        <v>217687.40358479999</v>
      </c>
      <c r="F41">
        <v>2257.8000000000002</v>
      </c>
      <c r="G41">
        <v>-25.593676395327101</v>
      </c>
      <c r="H41">
        <v>-2.7700961085333198</v>
      </c>
      <c r="I41">
        <v>-18.8029546361693</v>
      </c>
      <c r="J41">
        <v>-1.45641767615699</v>
      </c>
      <c r="K41">
        <v>2344.95013713564</v>
      </c>
      <c r="L41">
        <v>2440.0735230653099</v>
      </c>
      <c r="M41">
        <v>52.339905294877902</v>
      </c>
      <c r="N41">
        <v>0.87499510782344803</v>
      </c>
      <c r="O41">
        <v>23.0401275577996</v>
      </c>
      <c r="P41">
        <v>4.10845206805923</v>
      </c>
      <c r="Q41">
        <v>-3.5596368884942997E-2</v>
      </c>
    </row>
    <row r="42" spans="1:17" x14ac:dyDescent="0.3">
      <c r="A42" t="s">
        <v>126</v>
      </c>
      <c r="B42" t="s">
        <v>127</v>
      </c>
      <c r="C42" t="s">
        <v>3183</v>
      </c>
      <c r="D42" t="s">
        <v>128</v>
      </c>
      <c r="E42">
        <v>214202.54670499999</v>
      </c>
      <c r="F42">
        <v>506.95</v>
      </c>
      <c r="G42">
        <v>41.255635442417898</v>
      </c>
      <c r="H42">
        <v>-11.242956479496501</v>
      </c>
      <c r="I42">
        <v>-32.511177811066602</v>
      </c>
      <c r="J42">
        <v>1.8583473352795301</v>
      </c>
      <c r="K42">
        <v>514.71624011330903</v>
      </c>
      <c r="L42">
        <v>498.51824997799298</v>
      </c>
      <c r="M42">
        <v>55.7145737166217</v>
      </c>
      <c r="N42">
        <v>0.45502251998559501</v>
      </c>
      <c r="O42">
        <v>59.325377256139603</v>
      </c>
      <c r="P42">
        <v>78.127196064652097</v>
      </c>
      <c r="Q42">
        <v>2.3779614212927E-2</v>
      </c>
    </row>
    <row r="43" spans="1:17" x14ac:dyDescent="0.3">
      <c r="A43" t="s">
        <v>129</v>
      </c>
      <c r="B43" t="s">
        <v>130</v>
      </c>
      <c r="C43" t="s">
        <v>3186</v>
      </c>
      <c r="D43" t="s">
        <v>131</v>
      </c>
      <c r="E43">
        <v>209894.05611027</v>
      </c>
      <c r="F43">
        <v>847.95</v>
      </c>
      <c r="G43">
        <v>12.174856122315299</v>
      </c>
      <c r="H43">
        <v>0.83644394889921303</v>
      </c>
      <c r="I43">
        <v>-0.668962877219064</v>
      </c>
      <c r="J43">
        <v>1.71829227532142</v>
      </c>
      <c r="K43">
        <v>823.35747463047198</v>
      </c>
      <c r="L43">
        <v>808.44348863086896</v>
      </c>
      <c r="M43">
        <v>70.364406847034004</v>
      </c>
      <c r="N43">
        <v>1.06408523659328</v>
      </c>
      <c r="O43">
        <v>14.1105017984551</v>
      </c>
      <c r="P43">
        <v>33.999683944374198</v>
      </c>
      <c r="Q43">
        <v>9.6757639017343994E-2</v>
      </c>
    </row>
    <row r="44" spans="1:17" x14ac:dyDescent="0.3">
      <c r="A44" t="s">
        <v>132</v>
      </c>
      <c r="B44" t="s">
        <v>133</v>
      </c>
      <c r="C44" t="s">
        <v>3175</v>
      </c>
      <c r="D44" t="s">
        <v>134</v>
      </c>
      <c r="E44">
        <v>209279.10198963</v>
      </c>
      <c r="F44">
        <v>621.1</v>
      </c>
      <c r="G44">
        <v>26.780153938525601</v>
      </c>
      <c r="H44">
        <v>-0.21451564360953301</v>
      </c>
      <c r="I44">
        <v>-1.94344095365689</v>
      </c>
      <c r="J44">
        <v>-0.35659554318897602</v>
      </c>
      <c r="K44">
        <v>607.73481902402102</v>
      </c>
      <c r="L44">
        <v>577.99291099379298</v>
      </c>
      <c r="M44">
        <v>52.841187175013097</v>
      </c>
      <c r="N44">
        <v>1.2727348613209299</v>
      </c>
      <c r="O44">
        <v>9.6635002415069895</v>
      </c>
      <c r="P44">
        <v>47.110374230222597</v>
      </c>
      <c r="Q44">
        <v>0.21162594947188401</v>
      </c>
    </row>
    <row r="45" spans="1:17" x14ac:dyDescent="0.3">
      <c r="A45" t="s">
        <v>135</v>
      </c>
      <c r="B45" t="s">
        <v>136</v>
      </c>
      <c r="C45" t="s">
        <v>3179</v>
      </c>
      <c r="D45" t="s">
        <v>60</v>
      </c>
      <c r="E45">
        <v>207329.75277345499</v>
      </c>
      <c r="F45">
        <v>537.54999999999995</v>
      </c>
      <c r="G45">
        <v>-1.1678522169737</v>
      </c>
      <c r="H45">
        <v>-9.8472783256079399</v>
      </c>
      <c r="I45">
        <v>-37.447572743214202</v>
      </c>
      <c r="J45">
        <v>24.0233076102582</v>
      </c>
      <c r="K45">
        <v>578.54127828190099</v>
      </c>
      <c r="L45">
        <v>597.47781999482402</v>
      </c>
      <c r="M45">
        <v>51.880433214586098</v>
      </c>
      <c r="N45">
        <v>3.9228205033910699</v>
      </c>
      <c r="O45">
        <v>66.654264719560999</v>
      </c>
      <c r="P45">
        <v>24.432870370370299</v>
      </c>
      <c r="Q45">
        <v>0.149063703728367</v>
      </c>
    </row>
    <row r="46" spans="1:17" x14ac:dyDescent="0.3">
      <c r="A46" t="s">
        <v>137</v>
      </c>
      <c r="B46" t="s">
        <v>138</v>
      </c>
      <c r="C46" t="s">
        <v>3179</v>
      </c>
      <c r="D46" t="s">
        <v>139</v>
      </c>
      <c r="E46">
        <v>199722.73498862999</v>
      </c>
      <c r="F46">
        <v>1260.8499999999999</v>
      </c>
      <c r="G46">
        <v>-1.45252688957098</v>
      </c>
      <c r="H46">
        <v>-21.1971689009521</v>
      </c>
      <c r="I46">
        <v>-35.201795161369503</v>
      </c>
      <c r="J46">
        <v>46.546861188857598</v>
      </c>
      <c r="K46">
        <v>1517.0609291170499</v>
      </c>
      <c r="L46">
        <v>1660.7320737486</v>
      </c>
      <c r="M46">
        <v>49.0217500851534</v>
      </c>
      <c r="N46">
        <v>4.0267875871159502</v>
      </c>
      <c r="O46">
        <v>72.431296347701903</v>
      </c>
      <c r="P46">
        <v>44.883654122378601</v>
      </c>
      <c r="Q46">
        <v>1.7802396646545999E-2</v>
      </c>
    </row>
    <row r="47" spans="1:17" x14ac:dyDescent="0.3">
      <c r="A47" t="s">
        <v>140</v>
      </c>
      <c r="B47" t="s">
        <v>141</v>
      </c>
      <c r="C47" t="s">
        <v>3171</v>
      </c>
      <c r="D47" t="s">
        <v>18</v>
      </c>
      <c r="E47">
        <v>197499.64002463699</v>
      </c>
      <c r="F47">
        <v>139.86000000000001</v>
      </c>
      <c r="G47">
        <v>2.0953457826820299</v>
      </c>
      <c r="H47">
        <v>-4.6462228135064203</v>
      </c>
      <c r="I47">
        <v>-21.278373863489399</v>
      </c>
      <c r="J47">
        <v>5.2536222651808899E-2</v>
      </c>
      <c r="K47">
        <v>148.515656948886</v>
      </c>
      <c r="L47">
        <v>154.25685309907399</v>
      </c>
      <c r="M47">
        <v>57.572640240797199</v>
      </c>
      <c r="N47">
        <v>0.82280916952772198</v>
      </c>
      <c r="O47">
        <v>40.712140712140702</v>
      </c>
      <c r="P47">
        <v>23.660477453580899</v>
      </c>
      <c r="Q47">
        <v>6.0858133701403E-2</v>
      </c>
    </row>
    <row r="48" spans="1:17" x14ac:dyDescent="0.3">
      <c r="A48" t="s">
        <v>142</v>
      </c>
      <c r="B48" t="s">
        <v>143</v>
      </c>
      <c r="C48" t="s">
        <v>3173</v>
      </c>
      <c r="D48" t="s">
        <v>144</v>
      </c>
      <c r="E48">
        <v>197399.78313</v>
      </c>
      <c r="F48">
        <v>151.05000000000001</v>
      </c>
      <c r="G48">
        <v>75.703393883364498</v>
      </c>
      <c r="H48">
        <v>-8.6307722509614404</v>
      </c>
      <c r="I48">
        <v>-20.229441706937099</v>
      </c>
      <c r="J48">
        <v>0.105486659247829</v>
      </c>
      <c r="K48">
        <v>151.66406906582401</v>
      </c>
      <c r="L48">
        <v>150.596715257353</v>
      </c>
      <c r="M48">
        <v>59.259596954867902</v>
      </c>
      <c r="N48">
        <v>0.95794033676035495</v>
      </c>
      <c r="O48">
        <v>51.605428666004599</v>
      </c>
      <c r="P48">
        <v>102.479892761394</v>
      </c>
      <c r="Q48">
        <v>0.16089077393057399</v>
      </c>
    </row>
    <row r="49" spans="1:17" x14ac:dyDescent="0.3">
      <c r="A49" t="s">
        <v>145</v>
      </c>
      <c r="B49" t="s">
        <v>146</v>
      </c>
      <c r="C49" t="s">
        <v>3172</v>
      </c>
      <c r="D49" t="s">
        <v>21</v>
      </c>
      <c r="E49">
        <v>184234.4375188</v>
      </c>
      <c r="F49">
        <v>6221.5</v>
      </c>
      <c r="G49">
        <v>-7.7044297999857303</v>
      </c>
      <c r="H49">
        <v>6.2986450356467101</v>
      </c>
      <c r="I49">
        <v>22.552142496529999</v>
      </c>
      <c r="J49">
        <v>-2.7167265354366501</v>
      </c>
      <c r="K49">
        <v>6040.1133666314099</v>
      </c>
      <c r="L49">
        <v>5685.4500430664802</v>
      </c>
      <c r="M49">
        <v>62.953097733997403</v>
      </c>
      <c r="N49">
        <v>0.55480650127040398</v>
      </c>
      <c r="O49">
        <v>5.6811058426424497</v>
      </c>
      <c r="P49">
        <v>37.840502486955899</v>
      </c>
      <c r="Q49">
        <v>-4.8595551644391999E-2</v>
      </c>
    </row>
    <row r="50" spans="1:17" x14ac:dyDescent="0.3">
      <c r="A50" t="s">
        <v>147</v>
      </c>
      <c r="B50" t="s">
        <v>148</v>
      </c>
      <c r="C50" t="s">
        <v>3183</v>
      </c>
      <c r="D50" t="s">
        <v>149</v>
      </c>
      <c r="E50">
        <v>182864.49409008</v>
      </c>
      <c r="F50">
        <v>468.35</v>
      </c>
      <c r="G50">
        <v>72.112926618322803</v>
      </c>
      <c r="H50">
        <v>-2.0634542906780902</v>
      </c>
      <c r="I50">
        <v>0.28303097008420802</v>
      </c>
      <c r="J50">
        <v>3.2730087138053099</v>
      </c>
      <c r="K50">
        <v>460.00205395343102</v>
      </c>
      <c r="L50">
        <v>416.25334780294003</v>
      </c>
      <c r="M50">
        <v>71.433561142986406</v>
      </c>
      <c r="N50">
        <v>0.63630503866055699</v>
      </c>
      <c r="O50">
        <v>11.8074089890039</v>
      </c>
      <c r="P50">
        <v>95.962343096234306</v>
      </c>
      <c r="Q50">
        <v>2.0119750648259001E-2</v>
      </c>
    </row>
    <row r="51" spans="1:17" x14ac:dyDescent="0.3">
      <c r="A51" t="s">
        <v>150</v>
      </c>
      <c r="B51" t="s">
        <v>151</v>
      </c>
      <c r="C51" t="s">
        <v>3180</v>
      </c>
      <c r="D51" t="s">
        <v>69</v>
      </c>
      <c r="E51">
        <v>182285.02909987001</v>
      </c>
      <c r="F51">
        <v>2717.3</v>
      </c>
      <c r="G51">
        <v>14.449996288759101</v>
      </c>
      <c r="H51">
        <v>-1.1165113877480299</v>
      </c>
      <c r="I51">
        <v>8.6236971388633297</v>
      </c>
      <c r="J51">
        <v>3.3211124447431302</v>
      </c>
      <c r="K51">
        <v>2641.2015777594302</v>
      </c>
      <c r="L51">
        <v>2509.4070768629399</v>
      </c>
      <c r="M51">
        <v>71.943597489238797</v>
      </c>
      <c r="N51">
        <v>1.0026456106574699</v>
      </c>
      <c r="O51">
        <v>5.90475839988222</v>
      </c>
      <c r="P51">
        <v>34.749944211648597</v>
      </c>
      <c r="Q51">
        <v>4.8095279216729001E-2</v>
      </c>
    </row>
    <row r="52" spans="1:17" x14ac:dyDescent="0.3">
      <c r="A52" t="s">
        <v>152</v>
      </c>
      <c r="B52" t="s">
        <v>153</v>
      </c>
      <c r="C52" t="s">
        <v>3183</v>
      </c>
      <c r="D52" t="s">
        <v>111</v>
      </c>
      <c r="E52">
        <v>182072.307525485</v>
      </c>
      <c r="F52">
        <v>145.85</v>
      </c>
      <c r="G52">
        <v>-6.4130682884110897</v>
      </c>
      <c r="H52">
        <v>-4.24155589337387</v>
      </c>
      <c r="I52">
        <v>-20.044231112364699</v>
      </c>
      <c r="J52">
        <v>0.942422840736999</v>
      </c>
      <c r="K52">
        <v>149.198707570159</v>
      </c>
      <c r="L52">
        <v>151.83784314886501</v>
      </c>
      <c r="M52">
        <v>55.842401690538999</v>
      </c>
      <c r="N52">
        <v>0.83732658891046297</v>
      </c>
      <c r="O52">
        <v>26.568392183750401</v>
      </c>
      <c r="P52">
        <v>14.0789988267501</v>
      </c>
      <c r="Q52">
        <v>1.549251320634E-3</v>
      </c>
    </row>
    <row r="53" spans="1:17" x14ac:dyDescent="0.3">
      <c r="A53" t="s">
        <v>154</v>
      </c>
      <c r="B53" t="s">
        <v>155</v>
      </c>
      <c r="C53" t="s">
        <v>3172</v>
      </c>
      <c r="D53" t="s">
        <v>21</v>
      </c>
      <c r="E53">
        <v>172211.68318783899</v>
      </c>
      <c r="F53">
        <v>1749.5</v>
      </c>
      <c r="G53">
        <v>24.669021315027699</v>
      </c>
      <c r="H53">
        <v>6.4211111472618301</v>
      </c>
      <c r="I53">
        <v>29.3657558088358</v>
      </c>
      <c r="J53">
        <v>-0.24722913971542901</v>
      </c>
      <c r="K53">
        <v>1673.52481359891</v>
      </c>
      <c r="L53">
        <v>1505.4147422861299</v>
      </c>
      <c r="M53">
        <v>64.280851580654698</v>
      </c>
      <c r="N53">
        <v>0.93215286005533404</v>
      </c>
      <c r="O53">
        <v>1.04601314661332</v>
      </c>
      <c r="P53">
        <v>50.436390214540602</v>
      </c>
      <c r="Q53">
        <v>-1.8664790834180999E-2</v>
      </c>
    </row>
    <row r="54" spans="1:17" x14ac:dyDescent="0.3">
      <c r="A54" t="s">
        <v>156</v>
      </c>
      <c r="B54" t="s">
        <v>157</v>
      </c>
      <c r="C54" t="s">
        <v>3184</v>
      </c>
      <c r="D54" t="s">
        <v>158</v>
      </c>
      <c r="E54">
        <v>168885.42569266399</v>
      </c>
      <c r="F54">
        <v>4370.8500000000004</v>
      </c>
      <c r="G54">
        <v>37.933892182176798</v>
      </c>
      <c r="H54">
        <v>6.80494177133746</v>
      </c>
      <c r="I54">
        <v>-4.4951233669927602</v>
      </c>
      <c r="J54">
        <v>3.20943788377657</v>
      </c>
      <c r="K54">
        <v>4318.9383196270501</v>
      </c>
      <c r="L54">
        <v>4072.59457934794</v>
      </c>
      <c r="M54">
        <v>69.833172768210602</v>
      </c>
      <c r="N54">
        <v>0.81259524782104497</v>
      </c>
      <c r="O54">
        <v>15.194984957159299</v>
      </c>
      <c r="P54">
        <v>57.179588607594901</v>
      </c>
      <c r="Q54">
        <v>9.9990228789741994E-2</v>
      </c>
    </row>
    <row r="55" spans="1:17" x14ac:dyDescent="0.3">
      <c r="A55" t="s">
        <v>159</v>
      </c>
      <c r="B55" t="s">
        <v>160</v>
      </c>
      <c r="C55" t="s">
        <v>3173</v>
      </c>
      <c r="D55" t="s">
        <v>144</v>
      </c>
      <c r="E55">
        <v>168305.18976000001</v>
      </c>
      <c r="F55">
        <v>510</v>
      </c>
      <c r="G55">
        <v>16.550809253807699</v>
      </c>
      <c r="H55">
        <v>8.5884587000632795</v>
      </c>
      <c r="I55">
        <v>7.7052629034496896</v>
      </c>
      <c r="J55">
        <v>2.0700943414011501</v>
      </c>
      <c r="K55">
        <v>479.032042690597</v>
      </c>
      <c r="L55">
        <v>454.58159119056899</v>
      </c>
      <c r="M55">
        <v>75.473327567941695</v>
      </c>
      <c r="N55">
        <v>1.1896835839039701</v>
      </c>
      <c r="O55">
        <v>13.7254901960784</v>
      </c>
      <c r="P55">
        <v>45.009951663349398</v>
      </c>
      <c r="Q55">
        <v>0.20614875746259101</v>
      </c>
    </row>
    <row r="56" spans="1:17" x14ac:dyDescent="0.3">
      <c r="A56" t="s">
        <v>161</v>
      </c>
      <c r="B56" t="s">
        <v>162</v>
      </c>
      <c r="C56" t="s">
        <v>3177</v>
      </c>
      <c r="D56" t="s">
        <v>163</v>
      </c>
      <c r="E56">
        <v>166090.41707699999</v>
      </c>
      <c r="F56">
        <v>6256.5</v>
      </c>
      <c r="G56">
        <v>45.241621250010198</v>
      </c>
      <c r="H56">
        <v>3.11798386296904</v>
      </c>
      <c r="I56">
        <v>32.884749502469802</v>
      </c>
      <c r="J56">
        <v>1.49363279010824</v>
      </c>
      <c r="K56">
        <v>5806.1893787806603</v>
      </c>
      <c r="L56">
        <v>4935.9160742284603</v>
      </c>
      <c r="M56">
        <v>69.353164065550104</v>
      </c>
      <c r="N56">
        <v>0.75765755729058604</v>
      </c>
      <c r="O56">
        <v>0.46271877247661097</v>
      </c>
      <c r="P56">
        <v>86.761194029850699</v>
      </c>
      <c r="Q56">
        <v>1.8967703867672998E-2</v>
      </c>
    </row>
    <row r="57" spans="1:17" x14ac:dyDescent="0.3">
      <c r="A57" t="s">
        <v>164</v>
      </c>
      <c r="B57" t="s">
        <v>165</v>
      </c>
      <c r="C57" t="s">
        <v>3187</v>
      </c>
      <c r="D57" t="s">
        <v>166</v>
      </c>
      <c r="E57">
        <v>162997.913014875</v>
      </c>
      <c r="F57">
        <v>3204.75</v>
      </c>
      <c r="G57">
        <v>5.0476831362069197</v>
      </c>
      <c r="H57">
        <v>-2.2761309324351702</v>
      </c>
      <c r="I57">
        <v>-7.1474958159152502</v>
      </c>
      <c r="J57">
        <v>3.80562130556731</v>
      </c>
      <c r="K57">
        <v>3112.3650571201501</v>
      </c>
      <c r="L57">
        <v>3027.323488125</v>
      </c>
      <c r="M57">
        <v>77.6800640815203</v>
      </c>
      <c r="N57">
        <v>0.79995773391720404</v>
      </c>
      <c r="O57">
        <v>6.5605741477494401</v>
      </c>
      <c r="P57">
        <v>28.803102769181301</v>
      </c>
      <c r="Q57">
        <v>1.1284905130026E-2</v>
      </c>
    </row>
    <row r="58" spans="1:17" x14ac:dyDescent="0.3">
      <c r="A58" t="s">
        <v>167</v>
      </c>
      <c r="B58" t="s">
        <v>168</v>
      </c>
      <c r="C58" t="s">
        <v>3181</v>
      </c>
      <c r="D58" t="s">
        <v>169</v>
      </c>
      <c r="E58">
        <v>162410.81676749999</v>
      </c>
      <c r="F58">
        <v>7664.2</v>
      </c>
      <c r="G58">
        <v>44.496025542942697</v>
      </c>
      <c r="H58">
        <v>7.9554634141734498E-2</v>
      </c>
      <c r="I58">
        <v>-11.835906216187499</v>
      </c>
      <c r="J58">
        <v>2.07479614155447</v>
      </c>
      <c r="K58">
        <v>7506.2477433399999</v>
      </c>
      <c r="L58">
        <v>7138.6601733868201</v>
      </c>
      <c r="M58">
        <v>73.393076352178795</v>
      </c>
      <c r="N58">
        <v>1.0472979256428301</v>
      </c>
      <c r="O58">
        <v>19.385584927324398</v>
      </c>
      <c r="P58">
        <v>76.582263898808804</v>
      </c>
      <c r="Q58">
        <v>0.14813782843376599</v>
      </c>
    </row>
    <row r="59" spans="1:17" hidden="1" x14ac:dyDescent="0.3">
      <c r="A59" t="s">
        <v>170</v>
      </c>
      <c r="B59" t="s">
        <v>171</v>
      </c>
      <c r="C59" t="s">
        <v>3188</v>
      </c>
      <c r="D59" t="s">
        <v>57</v>
      </c>
      <c r="E59">
        <v>152123.94474199999</v>
      </c>
      <c r="F59">
        <v>1872.2</v>
      </c>
      <c r="G59">
        <v>-16.648932558555099</v>
      </c>
      <c r="H59">
        <v>-1.0230898366441901</v>
      </c>
      <c r="I59">
        <v>-8.9119004894201996</v>
      </c>
      <c r="J59">
        <v>-4.2317586694206897</v>
      </c>
      <c r="M59">
        <v>54.293513861690002</v>
      </c>
      <c r="O59">
        <v>5.2238008759747796</v>
      </c>
      <c r="P59">
        <v>10.879478827361501</v>
      </c>
    </row>
    <row r="60" spans="1:17" x14ac:dyDescent="0.3">
      <c r="A60" t="s">
        <v>172</v>
      </c>
      <c r="B60" t="s">
        <v>173</v>
      </c>
      <c r="C60" t="s">
        <v>3183</v>
      </c>
      <c r="D60" t="s">
        <v>174</v>
      </c>
      <c r="E60">
        <v>148256.52347806399</v>
      </c>
      <c r="F60">
        <v>663.05</v>
      </c>
      <c r="G60">
        <v>10.284759979753099</v>
      </c>
      <c r="H60">
        <v>-4.63568644399873</v>
      </c>
      <c r="I60">
        <v>-9.6456470177559499</v>
      </c>
      <c r="J60">
        <v>-0.93531535091051199</v>
      </c>
      <c r="K60">
        <v>678.09369241587399</v>
      </c>
      <c r="L60">
        <v>646.18593531409499</v>
      </c>
      <c r="M60">
        <v>52.576676638954503</v>
      </c>
      <c r="N60">
        <v>0.68865073177880598</v>
      </c>
      <c r="O60">
        <v>16.5296734786215</v>
      </c>
      <c r="P60">
        <v>33.585171753802697</v>
      </c>
      <c r="Q60">
        <v>3.0005892876390002E-2</v>
      </c>
    </row>
    <row r="61" spans="1:17" x14ac:dyDescent="0.3">
      <c r="A61" t="s">
        <v>175</v>
      </c>
      <c r="B61" t="s">
        <v>176</v>
      </c>
      <c r="C61" t="s">
        <v>3173</v>
      </c>
      <c r="D61" t="s">
        <v>37</v>
      </c>
      <c r="E61">
        <v>145557.06163883899</v>
      </c>
      <c r="F61">
        <v>1452.6</v>
      </c>
      <c r="G61">
        <v>-20.473050228203299</v>
      </c>
      <c r="H61">
        <v>-14.1662275920726</v>
      </c>
      <c r="I61">
        <v>-3.3065483111297702</v>
      </c>
      <c r="J61">
        <v>-5.73432829390189</v>
      </c>
      <c r="K61">
        <v>1603.9686601763001</v>
      </c>
      <c r="L61">
        <v>1587.8760137440599</v>
      </c>
      <c r="M61">
        <v>35.997243374743498</v>
      </c>
      <c r="N61">
        <v>1.8424324840508299</v>
      </c>
      <c r="O61">
        <v>33.278259672311698</v>
      </c>
      <c r="P61">
        <v>11.080523055746699</v>
      </c>
      <c r="Q61">
        <v>-1.5893352151394001E-2</v>
      </c>
    </row>
    <row r="62" spans="1:17" x14ac:dyDescent="0.3">
      <c r="A62" t="s">
        <v>177</v>
      </c>
      <c r="B62" t="s">
        <v>178</v>
      </c>
      <c r="C62" t="s">
        <v>3173</v>
      </c>
      <c r="D62" t="s">
        <v>144</v>
      </c>
      <c r="E62">
        <v>143155.22276</v>
      </c>
      <c r="F62">
        <v>543.65</v>
      </c>
      <c r="G62">
        <v>20.179954557518901</v>
      </c>
      <c r="H62">
        <v>0.85212015321078605</v>
      </c>
      <c r="I62">
        <v>8.4207067907446795</v>
      </c>
      <c r="J62">
        <v>2.6768858733301899</v>
      </c>
      <c r="K62">
        <v>532.86919047374795</v>
      </c>
      <c r="L62">
        <v>509.13649867167999</v>
      </c>
      <c r="M62">
        <v>68.870811716063898</v>
      </c>
      <c r="N62">
        <v>1.08686249165975</v>
      </c>
      <c r="O62">
        <v>20.297985836475601</v>
      </c>
      <c r="P62">
        <v>44.530107669812502</v>
      </c>
      <c r="Q62">
        <v>0.20462829183637901</v>
      </c>
    </row>
    <row r="63" spans="1:17" x14ac:dyDescent="0.3">
      <c r="A63" t="s">
        <v>179</v>
      </c>
      <c r="B63" t="s">
        <v>180</v>
      </c>
      <c r="C63" t="s">
        <v>3173</v>
      </c>
      <c r="D63" t="s">
        <v>37</v>
      </c>
      <c r="E63">
        <v>139933.92757905001</v>
      </c>
      <c r="F63">
        <v>650.25</v>
      </c>
      <c r="G63">
        <v>-24.3427797909312</v>
      </c>
      <c r="H63">
        <v>-14.3984037561052</v>
      </c>
      <c r="I63">
        <v>9.8644887291223409</v>
      </c>
      <c r="J63">
        <v>-8.3059705567530795</v>
      </c>
      <c r="K63">
        <v>694.53292267493396</v>
      </c>
      <c r="L63">
        <v>665.34936877138102</v>
      </c>
      <c r="M63">
        <v>34.820167183160301</v>
      </c>
      <c r="N63">
        <v>1.69016648380264</v>
      </c>
      <c r="O63">
        <v>17.062668204536699</v>
      </c>
      <c r="P63">
        <v>27.150958154086801</v>
      </c>
      <c r="Q63">
        <v>-5.8759620766368002E-2</v>
      </c>
    </row>
    <row r="64" spans="1:17" x14ac:dyDescent="0.3">
      <c r="A64" t="s">
        <v>181</v>
      </c>
      <c r="B64" t="s">
        <v>182</v>
      </c>
      <c r="C64" t="s">
        <v>3180</v>
      </c>
      <c r="D64" t="s">
        <v>69</v>
      </c>
      <c r="E64">
        <v>139092.58280266001</v>
      </c>
      <c r="F64">
        <v>564.70000000000005</v>
      </c>
      <c r="G64">
        <v>1.1111237746200899</v>
      </c>
      <c r="H64">
        <v>-4.4041788399010997</v>
      </c>
      <c r="I64">
        <v>-10.347381604664101</v>
      </c>
      <c r="J64">
        <v>14.3709365462189</v>
      </c>
      <c r="K64">
        <v>565.82627263213499</v>
      </c>
      <c r="L64">
        <v>586.10174157888105</v>
      </c>
      <c r="M64">
        <v>65.923190337360396</v>
      </c>
      <c r="N64">
        <v>2.3732728605757201</v>
      </c>
      <c r="O64">
        <v>25.1903665663183</v>
      </c>
      <c r="P64">
        <v>24.644079019975699</v>
      </c>
      <c r="Q64">
        <v>3.5137207316955001E-2</v>
      </c>
    </row>
    <row r="65" spans="1:17" x14ac:dyDescent="0.3">
      <c r="A65" t="s">
        <v>183</v>
      </c>
      <c r="B65" t="s">
        <v>184</v>
      </c>
      <c r="C65" t="s">
        <v>3186</v>
      </c>
      <c r="D65" t="s">
        <v>131</v>
      </c>
      <c r="E65">
        <v>136664.58157469</v>
      </c>
      <c r="F65">
        <v>1371.1</v>
      </c>
      <c r="G65">
        <v>23.699036472454502</v>
      </c>
      <c r="H65">
        <v>4.6142415341344902</v>
      </c>
      <c r="I65">
        <v>-6.6408110709353103</v>
      </c>
      <c r="J65">
        <v>0.231615576569599</v>
      </c>
      <c r="K65">
        <v>1235.95558397372</v>
      </c>
      <c r="L65">
        <v>1201.5762379425</v>
      </c>
      <c r="M65">
        <v>77.253267418040707</v>
      </c>
      <c r="N65">
        <v>1.5043149951432</v>
      </c>
      <c r="O65">
        <v>20.337685070381401</v>
      </c>
      <c r="P65">
        <v>56.295240809347298</v>
      </c>
      <c r="Q65">
        <v>6.8661574194635006E-2</v>
      </c>
    </row>
    <row r="66" spans="1:17" x14ac:dyDescent="0.3">
      <c r="A66" t="s">
        <v>185</v>
      </c>
      <c r="B66" t="s">
        <v>186</v>
      </c>
      <c r="C66" t="s">
        <v>3179</v>
      </c>
      <c r="D66" t="s">
        <v>80</v>
      </c>
      <c r="E66">
        <v>136009.62781805501</v>
      </c>
      <c r="F66">
        <v>425.65</v>
      </c>
      <c r="G66">
        <v>29.655432011862299</v>
      </c>
      <c r="H66">
        <v>-5.7073567128743496</v>
      </c>
      <c r="I66">
        <v>-5.2836266891305996</v>
      </c>
      <c r="J66">
        <v>3.4515031652583201</v>
      </c>
      <c r="K66">
        <v>429.69421535860801</v>
      </c>
      <c r="L66">
        <v>411.72747829909099</v>
      </c>
      <c r="M66">
        <v>60.221804011181398</v>
      </c>
      <c r="N66">
        <v>0.77821839422382599</v>
      </c>
      <c r="O66">
        <v>16.257488546928201</v>
      </c>
      <c r="P66">
        <v>53.9421338155515</v>
      </c>
      <c r="Q66">
        <v>7.4485645913939996E-2</v>
      </c>
    </row>
    <row r="67" spans="1:17" x14ac:dyDescent="0.3">
      <c r="A67" t="s">
        <v>187</v>
      </c>
      <c r="B67" t="s">
        <v>188</v>
      </c>
      <c r="C67" t="s">
        <v>3171</v>
      </c>
      <c r="D67" t="s">
        <v>189</v>
      </c>
      <c r="E67">
        <v>135927.034919739</v>
      </c>
      <c r="F67">
        <v>206.73</v>
      </c>
      <c r="G67">
        <v>22.6616160662306</v>
      </c>
      <c r="H67">
        <v>-2.0224370433290701</v>
      </c>
      <c r="I67">
        <v>-3.1689095021590701</v>
      </c>
      <c r="J67">
        <v>1.9924236992297499</v>
      </c>
      <c r="K67">
        <v>206.85086806361301</v>
      </c>
      <c r="L67">
        <v>201.77594135460899</v>
      </c>
      <c r="M67">
        <v>69.796654480797599</v>
      </c>
      <c r="N67">
        <v>0.87583795052046998</v>
      </c>
      <c r="O67">
        <v>19.140908431287102</v>
      </c>
      <c r="P67">
        <v>53.303670745272498</v>
      </c>
      <c r="Q67">
        <v>0.10281444722268</v>
      </c>
    </row>
    <row r="68" spans="1:17" x14ac:dyDescent="0.3">
      <c r="A68" t="s">
        <v>190</v>
      </c>
      <c r="B68" t="s">
        <v>191</v>
      </c>
      <c r="C68" t="s">
        <v>3173</v>
      </c>
      <c r="D68" t="s">
        <v>34</v>
      </c>
      <c r="E68">
        <v>134750.18429820301</v>
      </c>
      <c r="F68">
        <v>260.57</v>
      </c>
      <c r="G68">
        <v>3.4894642515598</v>
      </c>
      <c r="H68">
        <v>-1.1156420256239801</v>
      </c>
      <c r="I68">
        <v>-6.83990653393007</v>
      </c>
      <c r="J68">
        <v>2.2843399107461799</v>
      </c>
      <c r="K68">
        <v>247.68027048664001</v>
      </c>
      <c r="L68">
        <v>246.365895796106</v>
      </c>
      <c r="M68">
        <v>70.898068324117403</v>
      </c>
      <c r="N68">
        <v>1.0466677357263601</v>
      </c>
      <c r="O68">
        <v>15.0170779445062</v>
      </c>
      <c r="P68">
        <v>27.014379722154501</v>
      </c>
      <c r="Q68">
        <v>0.133420737642303</v>
      </c>
    </row>
    <row r="69" spans="1:17" x14ac:dyDescent="0.3">
      <c r="A69" t="s">
        <v>192</v>
      </c>
      <c r="B69" t="s">
        <v>193</v>
      </c>
      <c r="C69" t="s">
        <v>3178</v>
      </c>
      <c r="D69" t="s">
        <v>194</v>
      </c>
      <c r="E69">
        <v>131502.7117243</v>
      </c>
      <c r="F69">
        <v>4797.05</v>
      </c>
      <c r="G69">
        <v>-2.39182623053525</v>
      </c>
      <c r="H69">
        <v>-4.7557774948900597</v>
      </c>
      <c r="I69">
        <v>-5.09245306678286</v>
      </c>
      <c r="J69">
        <v>-2.6400301811964999</v>
      </c>
      <c r="K69">
        <v>4827.5981323465503</v>
      </c>
      <c r="L69">
        <v>4580.2565961535602</v>
      </c>
      <c r="M69">
        <v>41.881302589348998</v>
      </c>
      <c r="N69">
        <v>0.86862775452377206</v>
      </c>
      <c r="O69">
        <v>6.4195703609509902</v>
      </c>
      <c r="P69">
        <v>34.655924995438497</v>
      </c>
      <c r="Q69">
        <v>7.9019822931386E-2</v>
      </c>
    </row>
    <row r="70" spans="1:17" x14ac:dyDescent="0.3">
      <c r="A70" t="s">
        <v>195</v>
      </c>
      <c r="B70" t="s">
        <v>196</v>
      </c>
      <c r="C70" t="s">
        <v>3171</v>
      </c>
      <c r="D70" t="s">
        <v>18</v>
      </c>
      <c r="E70">
        <v>127400.21365511999</v>
      </c>
      <c r="F70">
        <v>293.64999999999998</v>
      </c>
      <c r="G70">
        <v>9.2432962050676899</v>
      </c>
      <c r="H70">
        <v>-7.5506507962312099</v>
      </c>
      <c r="I70">
        <v>-10.578929748135799</v>
      </c>
      <c r="J70">
        <v>-1.3003912737794201</v>
      </c>
      <c r="K70">
        <v>312.48236596000999</v>
      </c>
      <c r="L70">
        <v>304.69817947280302</v>
      </c>
      <c r="M70">
        <v>44.1499202098559</v>
      </c>
      <c r="N70">
        <v>0.84648881035057699</v>
      </c>
      <c r="O70">
        <v>28.043589306998101</v>
      </c>
      <c r="P70">
        <v>35.8076078159324</v>
      </c>
      <c r="Q70">
        <v>2.9617272667969E-2</v>
      </c>
    </row>
    <row r="71" spans="1:17" x14ac:dyDescent="0.3">
      <c r="A71" t="s">
        <v>197</v>
      </c>
      <c r="B71" t="s">
        <v>198</v>
      </c>
      <c r="C71" t="s">
        <v>3173</v>
      </c>
      <c r="D71" t="s">
        <v>34</v>
      </c>
      <c r="E71">
        <v>126433.86889126799</v>
      </c>
      <c r="F71">
        <v>110.01</v>
      </c>
      <c r="G71">
        <v>10.6437392768162</v>
      </c>
      <c r="H71">
        <v>5.4226289655403601</v>
      </c>
      <c r="I71">
        <v>-16.432034524794499</v>
      </c>
      <c r="J71">
        <v>2.2021196143154498</v>
      </c>
      <c r="K71">
        <v>104.94241199724399</v>
      </c>
      <c r="L71">
        <v>108.06142501855101</v>
      </c>
      <c r="M71">
        <v>71.504991136250794</v>
      </c>
      <c r="N71">
        <v>0.87391767725398295</v>
      </c>
      <c r="O71">
        <v>29.897282065266701</v>
      </c>
      <c r="P71">
        <v>33.669501822600203</v>
      </c>
      <c r="Q71">
        <v>0.120717909311922</v>
      </c>
    </row>
    <row r="72" spans="1:17" x14ac:dyDescent="0.3">
      <c r="A72" t="s">
        <v>199</v>
      </c>
      <c r="B72" t="s">
        <v>200</v>
      </c>
      <c r="C72" t="s">
        <v>3175</v>
      </c>
      <c r="D72" t="s">
        <v>201</v>
      </c>
      <c r="E72">
        <v>125676.51400395</v>
      </c>
      <c r="F72">
        <v>1228.5</v>
      </c>
      <c r="G72">
        <v>-0.161912808330402</v>
      </c>
      <c r="H72">
        <v>-5.0052895886876003</v>
      </c>
      <c r="I72">
        <v>-20.698044128558202</v>
      </c>
      <c r="J72">
        <v>-2.81574068957014</v>
      </c>
      <c r="K72">
        <v>1283.1843065195801</v>
      </c>
      <c r="L72">
        <v>1296.1558636110201</v>
      </c>
      <c r="M72">
        <v>48.903888451816897</v>
      </c>
      <c r="N72">
        <v>1.01133554816328</v>
      </c>
      <c r="O72">
        <v>25.506715506715501</v>
      </c>
      <c r="P72">
        <v>20.951068228807699</v>
      </c>
      <c r="Q72">
        <v>3.7949698860790001E-3</v>
      </c>
    </row>
    <row r="73" spans="1:17" hidden="1" x14ac:dyDescent="0.3">
      <c r="A73" t="s">
        <v>202</v>
      </c>
      <c r="B73" t="s">
        <v>203</v>
      </c>
      <c r="C73" t="s">
        <v>3188</v>
      </c>
      <c r="D73" t="s">
        <v>139</v>
      </c>
      <c r="E73">
        <v>124414.757562785</v>
      </c>
      <c r="F73">
        <v>147.65</v>
      </c>
      <c r="G73">
        <v>-1.4487011106423</v>
      </c>
      <c r="H73">
        <v>25.0955663152955</v>
      </c>
      <c r="I73">
        <v>9.5701450851097398</v>
      </c>
      <c r="J73">
        <v>26.269824693671801</v>
      </c>
      <c r="O73">
        <v>5.21503555706059</v>
      </c>
      <c r="P73">
        <v>32.421524663677097</v>
      </c>
    </row>
    <row r="74" spans="1:17" x14ac:dyDescent="0.3">
      <c r="A74" t="s">
        <v>204</v>
      </c>
      <c r="B74" t="s">
        <v>205</v>
      </c>
      <c r="C74" t="s">
        <v>3177</v>
      </c>
      <c r="D74" t="s">
        <v>51</v>
      </c>
      <c r="E74">
        <v>121210.52326318</v>
      </c>
      <c r="F74">
        <v>1500.85</v>
      </c>
      <c r="G74">
        <v>7.8155816678205001</v>
      </c>
      <c r="H74">
        <v>-4.6850798776119396</v>
      </c>
      <c r="I74">
        <v>-9.1839318180261902</v>
      </c>
      <c r="J74">
        <v>2.7472440833578</v>
      </c>
      <c r="K74">
        <v>1539.85564496757</v>
      </c>
      <c r="L74">
        <v>1490.7808122701199</v>
      </c>
      <c r="M74">
        <v>46.739392802353798</v>
      </c>
      <c r="N74">
        <v>1.1195880812132999</v>
      </c>
      <c r="O74">
        <v>13.4057367491754</v>
      </c>
      <c r="P74">
        <v>25.899672846237699</v>
      </c>
      <c r="Q74">
        <v>5.1177471711326E-2</v>
      </c>
    </row>
    <row r="75" spans="1:17" x14ac:dyDescent="0.3">
      <c r="A75" t="s">
        <v>206</v>
      </c>
      <c r="B75" t="s">
        <v>207</v>
      </c>
      <c r="C75" t="s">
        <v>3178</v>
      </c>
      <c r="D75" t="s">
        <v>105</v>
      </c>
      <c r="E75">
        <v>119571.78503318</v>
      </c>
      <c r="F75">
        <v>2556.1999999999998</v>
      </c>
      <c r="G75">
        <v>12.6836577024929</v>
      </c>
      <c r="H75">
        <v>-0.53095659307802001</v>
      </c>
      <c r="I75">
        <v>3.7866735167933001</v>
      </c>
      <c r="J75">
        <v>4.3980450576131602</v>
      </c>
      <c r="K75">
        <v>2539.3364354620298</v>
      </c>
      <c r="L75">
        <v>2378.9450329565602</v>
      </c>
      <c r="M75">
        <v>60.772713158825297</v>
      </c>
      <c r="N75">
        <v>0.93670063832738704</v>
      </c>
      <c r="O75">
        <v>15.7186448634692</v>
      </c>
      <c r="P75">
        <v>36.567383464672098</v>
      </c>
      <c r="Q75">
        <v>0.21148787658821599</v>
      </c>
    </row>
    <row r="76" spans="1:17" x14ac:dyDescent="0.3">
      <c r="A76" t="s">
        <v>208</v>
      </c>
      <c r="B76" t="s">
        <v>209</v>
      </c>
      <c r="C76" t="s">
        <v>3173</v>
      </c>
      <c r="D76" t="s">
        <v>210</v>
      </c>
      <c r="E76">
        <v>118050.69545965</v>
      </c>
      <c r="F76">
        <v>10607.15</v>
      </c>
      <c r="G76">
        <v>17.8143750817975</v>
      </c>
      <c r="H76">
        <v>3.6208172763759299</v>
      </c>
      <c r="I76">
        <v>21.898959520344899</v>
      </c>
      <c r="J76">
        <v>1.2514115038560001</v>
      </c>
      <c r="K76">
        <v>10428.3742150709</v>
      </c>
      <c r="L76">
        <v>9481.2319014065797</v>
      </c>
      <c r="M76">
        <v>55.193380548907498</v>
      </c>
      <c r="N76">
        <v>0.86093900571132997</v>
      </c>
      <c r="O76">
        <v>7.0032949472761397</v>
      </c>
      <c r="P76">
        <v>44.176674074527099</v>
      </c>
      <c r="Q76">
        <v>7.0868753995741995E-2</v>
      </c>
    </row>
    <row r="77" spans="1:17" x14ac:dyDescent="0.3">
      <c r="A77" t="s">
        <v>211</v>
      </c>
      <c r="B77" t="s">
        <v>212</v>
      </c>
      <c r="C77" t="s">
        <v>3173</v>
      </c>
      <c r="D77" t="s">
        <v>54</v>
      </c>
      <c r="E77">
        <v>117784.89019905</v>
      </c>
      <c r="F77">
        <v>3132.3</v>
      </c>
      <c r="G77">
        <v>32.386801378041099</v>
      </c>
      <c r="H77">
        <v>-1.8246549899086899</v>
      </c>
      <c r="I77">
        <v>26.7517843356421</v>
      </c>
      <c r="J77">
        <v>3.3727040275415399</v>
      </c>
      <c r="K77">
        <v>3110.5551657983901</v>
      </c>
      <c r="L77">
        <v>2839.9281133786399</v>
      </c>
      <c r="M77">
        <v>65.540720171193598</v>
      </c>
      <c r="N77">
        <v>1.1480025601175701</v>
      </c>
      <c r="O77">
        <v>16.599623280017799</v>
      </c>
      <c r="P77">
        <v>58.838742393509101</v>
      </c>
      <c r="Q77">
        <v>9.1462630646090004E-2</v>
      </c>
    </row>
    <row r="78" spans="1:17" x14ac:dyDescent="0.3">
      <c r="A78" t="s">
        <v>213</v>
      </c>
      <c r="B78" t="s">
        <v>214</v>
      </c>
      <c r="C78" t="s">
        <v>3175</v>
      </c>
      <c r="D78" t="s">
        <v>125</v>
      </c>
      <c r="E78">
        <v>116858.45814587999</v>
      </c>
      <c r="F78">
        <v>4851.55</v>
      </c>
      <c r="G78">
        <v>-18.8457614248297</v>
      </c>
      <c r="H78">
        <v>-15.6197768487642</v>
      </c>
      <c r="I78">
        <v>-20.695436453863302</v>
      </c>
      <c r="J78">
        <v>-2.55110267843855</v>
      </c>
      <c r="K78">
        <v>5426.3476492324899</v>
      </c>
      <c r="L78">
        <v>5430.7329811833897</v>
      </c>
      <c r="M78">
        <v>28.6637719539793</v>
      </c>
      <c r="N78">
        <v>1.09690907422318</v>
      </c>
      <c r="O78">
        <v>33.357380630932298</v>
      </c>
      <c r="P78">
        <v>4.5367377720318904</v>
      </c>
      <c r="Q78">
        <v>1.9264416950729999E-3</v>
      </c>
    </row>
    <row r="79" spans="1:17" hidden="1" x14ac:dyDescent="0.3">
      <c r="A79" t="s">
        <v>215</v>
      </c>
      <c r="B79" t="s">
        <v>216</v>
      </c>
      <c r="C79" t="s">
        <v>3188</v>
      </c>
      <c r="D79" t="s">
        <v>97</v>
      </c>
      <c r="E79">
        <v>115906.80176358001</v>
      </c>
      <c r="F79">
        <v>517.79999999999995</v>
      </c>
      <c r="G79">
        <v>-10.0081198486092</v>
      </c>
      <c r="H79">
        <v>17.520630708509199</v>
      </c>
      <c r="I79">
        <v>1.74998587079775</v>
      </c>
      <c r="J79">
        <v>6.0515883985028998</v>
      </c>
      <c r="O79">
        <v>4.6639629200463597</v>
      </c>
      <c r="P79">
        <v>32.4296675191815</v>
      </c>
    </row>
    <row r="80" spans="1:17" x14ac:dyDescent="0.3">
      <c r="A80" t="s">
        <v>217</v>
      </c>
      <c r="B80" t="s">
        <v>218</v>
      </c>
      <c r="C80" t="s">
        <v>3185</v>
      </c>
      <c r="D80" t="s">
        <v>219</v>
      </c>
      <c r="E80">
        <v>115426.11928743</v>
      </c>
      <c r="F80">
        <v>810.9</v>
      </c>
      <c r="G80">
        <v>67.588391591280697</v>
      </c>
      <c r="H80">
        <v>15.3975871218035</v>
      </c>
      <c r="I80">
        <v>41.110799511537301</v>
      </c>
      <c r="J80">
        <v>0.64030532316944</v>
      </c>
      <c r="K80">
        <v>724.456171751743</v>
      </c>
      <c r="L80">
        <v>629.76384819711905</v>
      </c>
      <c r="M80">
        <v>75.909322127156699</v>
      </c>
      <c r="N80">
        <v>1.3781896142622301</v>
      </c>
      <c r="O80">
        <v>0.746084597360963</v>
      </c>
      <c r="P80">
        <v>94.507076037418997</v>
      </c>
      <c r="Q80">
        <v>0.20934229522503001</v>
      </c>
    </row>
    <row r="81" spans="1:17" hidden="1" x14ac:dyDescent="0.3">
      <c r="A81" t="s">
        <v>220</v>
      </c>
      <c r="B81" t="s">
        <v>221</v>
      </c>
      <c r="C81" t="s">
        <v>3188</v>
      </c>
      <c r="D81" t="s">
        <v>54</v>
      </c>
      <c r="E81">
        <v>115253.22219513899</v>
      </c>
      <c r="F81">
        <v>138.38999999999999</v>
      </c>
      <c r="G81">
        <v>-35.524148556743199</v>
      </c>
      <c r="H81">
        <v>-2.7161742773507198</v>
      </c>
      <c r="I81">
        <v>-29.051130556634401</v>
      </c>
      <c r="J81">
        <v>4.6430872850837401</v>
      </c>
      <c r="K81">
        <v>141.46539153148399</v>
      </c>
      <c r="M81">
        <v>69.431268240063801</v>
      </c>
      <c r="O81">
        <v>36.209263675121001</v>
      </c>
      <c r="P81">
        <v>10.4116802297749</v>
      </c>
    </row>
    <row r="82" spans="1:17" x14ac:dyDescent="0.3">
      <c r="A82" t="s">
        <v>222</v>
      </c>
      <c r="B82" t="s">
        <v>223</v>
      </c>
      <c r="C82" t="s">
        <v>3181</v>
      </c>
      <c r="D82" t="s">
        <v>169</v>
      </c>
      <c r="E82">
        <v>114975.88323068</v>
      </c>
      <c r="F82">
        <v>752.2</v>
      </c>
      <c r="G82">
        <v>43.703059695996899</v>
      </c>
      <c r="H82">
        <v>3.6512924071509998</v>
      </c>
      <c r="I82">
        <v>8.1654563652156291</v>
      </c>
      <c r="J82">
        <v>2.2383272091909099</v>
      </c>
      <c r="K82">
        <v>737.42282295927703</v>
      </c>
      <c r="L82">
        <v>658.93811085207801</v>
      </c>
      <c r="M82">
        <v>57.033808425674401</v>
      </c>
      <c r="N82">
        <v>0.79686212690218805</v>
      </c>
      <c r="O82">
        <v>16.285562350438699</v>
      </c>
      <c r="P82">
        <v>81.559256577359406</v>
      </c>
      <c r="Q82">
        <v>0.18257791722396799</v>
      </c>
    </row>
    <row r="83" spans="1:17" x14ac:dyDescent="0.3">
      <c r="A83" t="s">
        <v>224</v>
      </c>
      <c r="B83" t="s">
        <v>225</v>
      </c>
      <c r="C83" t="s">
        <v>3178</v>
      </c>
      <c r="D83" t="s">
        <v>226</v>
      </c>
      <c r="E83">
        <v>114325.722248615</v>
      </c>
      <c r="F83">
        <v>162.47999999999999</v>
      </c>
      <c r="G83">
        <v>60.530145866781901</v>
      </c>
      <c r="H83">
        <v>-10.5382643975582</v>
      </c>
      <c r="I83">
        <v>2.4991481715549102</v>
      </c>
      <c r="J83">
        <v>-0.55195162768738004</v>
      </c>
      <c r="K83">
        <v>179.92392451656701</v>
      </c>
      <c r="L83">
        <v>166.05452047137399</v>
      </c>
      <c r="M83">
        <v>36.696461522539501</v>
      </c>
      <c r="N83">
        <v>0.96736239345950303</v>
      </c>
      <c r="O83">
        <v>33.548744460856703</v>
      </c>
      <c r="P83">
        <v>80.133037694013197</v>
      </c>
      <c r="Q83">
        <v>1.1628713081982E-2</v>
      </c>
    </row>
    <row r="84" spans="1:17" x14ac:dyDescent="0.3">
      <c r="A84" t="s">
        <v>227</v>
      </c>
      <c r="B84" t="s">
        <v>228</v>
      </c>
      <c r="C84" t="s">
        <v>3177</v>
      </c>
      <c r="D84" t="s">
        <v>51</v>
      </c>
      <c r="E84">
        <v>113468.9104416</v>
      </c>
      <c r="F84">
        <v>3363.1</v>
      </c>
      <c r="G84">
        <v>38.227429655071099</v>
      </c>
      <c r="H84">
        <v>2.7041819067663599</v>
      </c>
      <c r="I84">
        <v>13.034028382421999</v>
      </c>
      <c r="J84">
        <v>2.8877754438823402</v>
      </c>
      <c r="K84">
        <v>3267.7688548667502</v>
      </c>
      <c r="L84">
        <v>2992.0319847811402</v>
      </c>
      <c r="M84">
        <v>70.819337959950602</v>
      </c>
      <c r="N84">
        <v>0.99372522680922604</v>
      </c>
      <c r="O84">
        <v>6.7675656388450998</v>
      </c>
      <c r="P84">
        <v>66.0216221553043</v>
      </c>
      <c r="Q84">
        <v>0.10622856021317501</v>
      </c>
    </row>
    <row r="85" spans="1:17" x14ac:dyDescent="0.3">
      <c r="A85" t="s">
        <v>229</v>
      </c>
      <c r="B85" t="s">
        <v>230</v>
      </c>
      <c r="C85" t="s">
        <v>3179</v>
      </c>
      <c r="D85" t="s">
        <v>60</v>
      </c>
      <c r="E85">
        <v>113150.76603076</v>
      </c>
      <c r="F85">
        <v>648.4</v>
      </c>
      <c r="G85">
        <v>33.184878105640301</v>
      </c>
      <c r="H85">
        <v>-7.7899341355622198</v>
      </c>
      <c r="I85">
        <v>5.3851366883802996</v>
      </c>
      <c r="J85">
        <v>-3.6268165486707602</v>
      </c>
      <c r="K85">
        <v>691.95863969101197</v>
      </c>
      <c r="L85">
        <v>639.39573775081101</v>
      </c>
      <c r="M85">
        <v>33.374235342245697</v>
      </c>
      <c r="N85">
        <v>1.0829726971513101</v>
      </c>
      <c r="O85">
        <v>24.1363355953115</v>
      </c>
      <c r="P85">
        <v>63.057965547592097</v>
      </c>
      <c r="Q85">
        <v>7.8699238981726996E-2</v>
      </c>
    </row>
    <row r="86" spans="1:17" x14ac:dyDescent="0.3">
      <c r="A86" t="s">
        <v>231</v>
      </c>
      <c r="B86" t="s">
        <v>232</v>
      </c>
      <c r="C86" t="s">
        <v>3173</v>
      </c>
      <c r="D86" t="s">
        <v>34</v>
      </c>
      <c r="E86">
        <v>111467.525073632</v>
      </c>
      <c r="F86">
        <v>58.97</v>
      </c>
      <c r="G86">
        <v>14.2060881165591</v>
      </c>
      <c r="H86">
        <v>-1.8939486317730301</v>
      </c>
      <c r="I86">
        <v>-16.842903357102902</v>
      </c>
      <c r="J86">
        <v>1.2686495188934099</v>
      </c>
      <c r="K86">
        <v>54.454188414748103</v>
      </c>
      <c r="L86">
        <v>56.244142406302103</v>
      </c>
      <c r="M86">
        <v>78.965047602619805</v>
      </c>
      <c r="N86">
        <v>1.4606666202473899</v>
      </c>
      <c r="O86">
        <v>42.021366796676197</v>
      </c>
      <c r="P86">
        <v>47.240948813982499</v>
      </c>
      <c r="Q86">
        <v>9.4990318278506E-2</v>
      </c>
    </row>
    <row r="87" spans="1:17" x14ac:dyDescent="0.3">
      <c r="A87" t="s">
        <v>233</v>
      </c>
      <c r="B87" t="s">
        <v>234</v>
      </c>
      <c r="C87" t="s">
        <v>3175</v>
      </c>
      <c r="D87" t="s">
        <v>235</v>
      </c>
      <c r="E87">
        <v>110997.376922064</v>
      </c>
      <c r="F87">
        <v>1542.95</v>
      </c>
      <c r="G87">
        <v>27.599520754063601</v>
      </c>
      <c r="H87">
        <v>4.5604283176938001</v>
      </c>
      <c r="I87">
        <v>16.349347647332099</v>
      </c>
      <c r="J87">
        <v>1.0214363642147699</v>
      </c>
      <c r="K87">
        <v>1485.5988390765301</v>
      </c>
      <c r="L87">
        <v>1348.63105933305</v>
      </c>
      <c r="M87">
        <v>60.945288710856701</v>
      </c>
      <c r="N87">
        <v>1.2064095455221</v>
      </c>
      <c r="O87">
        <v>6.7759810752130596</v>
      </c>
      <c r="P87">
        <v>49.402081820382399</v>
      </c>
      <c r="Q87">
        <v>5.3461116014754999E-2</v>
      </c>
    </row>
    <row r="88" spans="1:17" x14ac:dyDescent="0.3">
      <c r="A88" t="s">
        <v>236</v>
      </c>
      <c r="B88" t="s">
        <v>237</v>
      </c>
      <c r="C88" t="s">
        <v>3181</v>
      </c>
      <c r="D88" t="s">
        <v>238</v>
      </c>
      <c r="E88">
        <v>109799.61053365</v>
      </c>
      <c r="F88">
        <v>7300.1</v>
      </c>
      <c r="G88">
        <v>20.493618903693001</v>
      </c>
      <c r="H88">
        <v>12.0683654128</v>
      </c>
      <c r="I88">
        <v>1.2685106996444599</v>
      </c>
      <c r="J88">
        <v>7.5774690730244103</v>
      </c>
      <c r="K88">
        <v>6825.8054889962004</v>
      </c>
      <c r="L88">
        <v>6304.0614539517501</v>
      </c>
      <c r="M88">
        <v>71.043571464523296</v>
      </c>
      <c r="N88">
        <v>0.76933060684798404</v>
      </c>
      <c r="O88">
        <v>4.1766551143134798</v>
      </c>
      <c r="P88">
        <v>92.0573533280715</v>
      </c>
      <c r="Q88">
        <v>0.13874083494238501</v>
      </c>
    </row>
    <row r="89" spans="1:17" x14ac:dyDescent="0.3">
      <c r="A89" t="s">
        <v>239</v>
      </c>
      <c r="B89" t="s">
        <v>240</v>
      </c>
      <c r="C89" t="s">
        <v>3185</v>
      </c>
      <c r="D89" t="s">
        <v>97</v>
      </c>
      <c r="E89">
        <v>109201.266384355</v>
      </c>
      <c r="F89">
        <v>8445.5499999999993</v>
      </c>
      <c r="G89">
        <v>66.055381577674893</v>
      </c>
      <c r="H89">
        <v>11.208199863994199</v>
      </c>
      <c r="I89">
        <v>38.081997662393597</v>
      </c>
      <c r="J89">
        <v>1.93427049336962</v>
      </c>
      <c r="K89">
        <v>7903.4343169987897</v>
      </c>
      <c r="L89">
        <v>6912.4196801486096</v>
      </c>
      <c r="M89">
        <v>68.094635163209304</v>
      </c>
      <c r="N89">
        <v>1.37303514296014</v>
      </c>
      <c r="O89">
        <v>0.94073210152092401</v>
      </c>
      <c r="P89">
        <v>84.790005141838094</v>
      </c>
      <c r="Q89">
        <v>3.8289759179843001E-2</v>
      </c>
    </row>
    <row r="90" spans="1:17" x14ac:dyDescent="0.3">
      <c r="A90" t="s">
        <v>241</v>
      </c>
      <c r="B90" t="s">
        <v>242</v>
      </c>
      <c r="C90" t="s">
        <v>3173</v>
      </c>
      <c r="D90" t="s">
        <v>54</v>
      </c>
      <c r="E90">
        <v>108644.89787250001</v>
      </c>
      <c r="F90">
        <v>1292.25</v>
      </c>
      <c r="G90">
        <v>-9.1439988551572</v>
      </c>
      <c r="H90">
        <v>-4.4185402794984103</v>
      </c>
      <c r="I90">
        <v>-6.8611157422571303</v>
      </c>
      <c r="J90">
        <v>-2.62171045817913</v>
      </c>
      <c r="K90">
        <v>1333.95140604581</v>
      </c>
      <c r="L90">
        <v>1324.56037705578</v>
      </c>
      <c r="M90">
        <v>62.148408008169397</v>
      </c>
      <c r="N90">
        <v>1.51401613244489</v>
      </c>
      <c r="O90">
        <v>27.839040433352601</v>
      </c>
      <c r="P90">
        <v>27.793710443037899</v>
      </c>
      <c r="Q90">
        <v>0.10085726537744499</v>
      </c>
    </row>
    <row r="91" spans="1:17" x14ac:dyDescent="0.3">
      <c r="A91" t="s">
        <v>243</v>
      </c>
      <c r="B91" t="s">
        <v>244</v>
      </c>
      <c r="C91" t="s">
        <v>3182</v>
      </c>
      <c r="D91" t="s">
        <v>238</v>
      </c>
      <c r="E91">
        <v>108627.05919498</v>
      </c>
      <c r="F91">
        <v>1732.65</v>
      </c>
      <c r="G91">
        <v>15.483946552836199</v>
      </c>
      <c r="H91">
        <v>4.61024585707061</v>
      </c>
      <c r="I91">
        <v>-14.0784494306538</v>
      </c>
      <c r="J91">
        <v>1.1917038894171299</v>
      </c>
      <c r="K91">
        <v>1756.7498197130401</v>
      </c>
      <c r="L91">
        <v>1722.2245027961701</v>
      </c>
      <c r="M91">
        <v>62.271400518668202</v>
      </c>
      <c r="N91">
        <v>0.95696966301505104</v>
      </c>
      <c r="O91">
        <v>21.547917929183601</v>
      </c>
      <c r="P91">
        <v>35.36328125</v>
      </c>
      <c r="Q91">
        <v>-6.1224992048540001E-3</v>
      </c>
    </row>
    <row r="92" spans="1:17" x14ac:dyDescent="0.3">
      <c r="A92" t="s">
        <v>245</v>
      </c>
      <c r="B92" t="s">
        <v>246</v>
      </c>
      <c r="C92" t="s">
        <v>3172</v>
      </c>
      <c r="D92" t="s">
        <v>247</v>
      </c>
      <c r="E92">
        <v>107799.12274560001</v>
      </c>
      <c r="F92">
        <v>12417.6</v>
      </c>
      <c r="G92">
        <v>190.827248433893</v>
      </c>
      <c r="H92">
        <v>13.525356848598699</v>
      </c>
      <c r="I92">
        <v>58.517280225396298</v>
      </c>
      <c r="J92">
        <v>5.5826256498120497</v>
      </c>
      <c r="K92">
        <v>11460.964743906099</v>
      </c>
      <c r="L92">
        <v>9715.2378762270291</v>
      </c>
      <c r="M92">
        <v>68.470578285028694</v>
      </c>
      <c r="N92">
        <v>0.56471932111046996</v>
      </c>
      <c r="O92">
        <v>2.2025190052828298</v>
      </c>
      <c r="P92">
        <v>212.943548387096</v>
      </c>
      <c r="Q92">
        <v>0.116087025802174</v>
      </c>
    </row>
    <row r="93" spans="1:17" x14ac:dyDescent="0.3">
      <c r="A93" t="s">
        <v>248</v>
      </c>
      <c r="B93" t="s">
        <v>249</v>
      </c>
      <c r="C93" t="s">
        <v>3182</v>
      </c>
      <c r="D93" t="s">
        <v>250</v>
      </c>
      <c r="E93">
        <v>104471.66953425</v>
      </c>
      <c r="F93">
        <v>17391.3</v>
      </c>
      <c r="G93">
        <v>162.72880132123001</v>
      </c>
      <c r="H93">
        <v>18.713629198613301</v>
      </c>
      <c r="I93">
        <v>84.678136992891993</v>
      </c>
      <c r="J93">
        <v>7.6671302945037301</v>
      </c>
      <c r="K93">
        <v>14883.2225752171</v>
      </c>
      <c r="L93">
        <v>11733.574232695501</v>
      </c>
      <c r="M93">
        <v>86.549142475784095</v>
      </c>
      <c r="N93">
        <v>0.95834847577305904</v>
      </c>
      <c r="O93">
        <v>0.33752508438127299</v>
      </c>
      <c r="P93">
        <v>200.73925486568001</v>
      </c>
      <c r="Q93">
        <v>0.134971785136696</v>
      </c>
    </row>
    <row r="94" spans="1:17" x14ac:dyDescent="0.3">
      <c r="A94" t="s">
        <v>251</v>
      </c>
      <c r="B94" t="s">
        <v>252</v>
      </c>
      <c r="C94" t="s">
        <v>3177</v>
      </c>
      <c r="D94" t="s">
        <v>51</v>
      </c>
      <c r="E94">
        <v>104017.90095687</v>
      </c>
      <c r="F94">
        <v>2596.15</v>
      </c>
      <c r="G94">
        <v>14.738864451421399</v>
      </c>
      <c r="H94">
        <v>-8.08332467560348</v>
      </c>
      <c r="I94">
        <v>12.050609068464601</v>
      </c>
      <c r="J94">
        <v>-2.5194297730150099</v>
      </c>
      <c r="K94">
        <v>2568.8436957338899</v>
      </c>
      <c r="L94">
        <v>2327.45462027136</v>
      </c>
      <c r="M94">
        <v>51.950962698823403</v>
      </c>
      <c r="N94">
        <v>0.71253604064533205</v>
      </c>
      <c r="O94">
        <v>10.7023862257573</v>
      </c>
      <c r="P94">
        <v>42.567270730367902</v>
      </c>
    </row>
    <row r="95" spans="1:17" x14ac:dyDescent="0.3">
      <c r="A95" t="s">
        <v>253</v>
      </c>
      <c r="B95" t="s">
        <v>254</v>
      </c>
      <c r="C95" t="s">
        <v>3177</v>
      </c>
      <c r="D95" t="s">
        <v>255</v>
      </c>
      <c r="E95">
        <v>103990.096405395</v>
      </c>
      <c r="F95">
        <v>7232.35</v>
      </c>
      <c r="G95">
        <v>8.4737649317714592</v>
      </c>
      <c r="H95">
        <v>-1.01196028683546</v>
      </c>
      <c r="I95">
        <v>11.9182089371452</v>
      </c>
      <c r="J95">
        <v>0.27898979401756102</v>
      </c>
      <c r="K95">
        <v>6961.9259603562195</v>
      </c>
      <c r="L95">
        <v>6515.6487133069704</v>
      </c>
      <c r="M95">
        <v>66.769985886482502</v>
      </c>
      <c r="N95">
        <v>1.10494655629814</v>
      </c>
      <c r="O95">
        <v>4.3229379109141597</v>
      </c>
      <c r="P95">
        <v>36.850620168973499</v>
      </c>
      <c r="Q95">
        <v>1.4327105807446E-2</v>
      </c>
    </row>
    <row r="96" spans="1:17" x14ac:dyDescent="0.3">
      <c r="A96" t="s">
        <v>256</v>
      </c>
      <c r="B96" t="s">
        <v>257</v>
      </c>
      <c r="C96" t="s">
        <v>3178</v>
      </c>
      <c r="D96" t="s">
        <v>226</v>
      </c>
      <c r="E96">
        <v>103760.54260660001</v>
      </c>
      <c r="F96">
        <v>35180.65</v>
      </c>
      <c r="G96">
        <v>40.870270685175797</v>
      </c>
      <c r="H96">
        <v>-2.7524077114041399</v>
      </c>
      <c r="I96">
        <v>7.2590584536873903</v>
      </c>
      <c r="J96">
        <v>-1.25535827236394</v>
      </c>
      <c r="K96">
        <v>35137.7098460411</v>
      </c>
      <c r="L96">
        <v>32110.4414176504</v>
      </c>
      <c r="M96">
        <v>60.0696681369255</v>
      </c>
      <c r="N96">
        <v>0.65657499828112398</v>
      </c>
      <c r="O96">
        <v>11.1088055507786</v>
      </c>
      <c r="P96">
        <v>64.927335802353397</v>
      </c>
      <c r="Q96">
        <v>0.11875503322773701</v>
      </c>
    </row>
    <row r="97" spans="1:17" x14ac:dyDescent="0.3">
      <c r="A97" t="s">
        <v>258</v>
      </c>
      <c r="B97" t="s">
        <v>259</v>
      </c>
      <c r="C97" t="s">
        <v>3177</v>
      </c>
      <c r="D97" t="s">
        <v>255</v>
      </c>
      <c r="E97">
        <v>103459.153740525</v>
      </c>
      <c r="F97">
        <v>1064.25</v>
      </c>
      <c r="G97">
        <v>31.326592583323801</v>
      </c>
      <c r="H97">
        <v>-1.0503466213953101</v>
      </c>
      <c r="I97">
        <v>24.5085934849339</v>
      </c>
      <c r="J97">
        <v>3.07283793173452</v>
      </c>
      <c r="K97">
        <v>985.01848989300697</v>
      </c>
      <c r="L97">
        <v>883.21370125315696</v>
      </c>
      <c r="M97">
        <v>70.414610463662598</v>
      </c>
      <c r="N97">
        <v>0.89283659056656595</v>
      </c>
      <c r="O97">
        <v>5.0505050505050599</v>
      </c>
      <c r="P97">
        <v>68.687589158345205</v>
      </c>
      <c r="Q97">
        <v>0.116212117194519</v>
      </c>
    </row>
    <row r="98" spans="1:17" x14ac:dyDescent="0.3">
      <c r="A98" t="s">
        <v>260</v>
      </c>
      <c r="B98" t="s">
        <v>261</v>
      </c>
      <c r="C98" t="s">
        <v>3177</v>
      </c>
      <c r="D98" t="s">
        <v>51</v>
      </c>
      <c r="E98">
        <v>101264.10464205001</v>
      </c>
      <c r="F98">
        <v>1215.55</v>
      </c>
      <c r="G98">
        <v>-11.908394771496701</v>
      </c>
      <c r="H98">
        <v>-4.7000088142789398</v>
      </c>
      <c r="I98">
        <v>-5.7485171397124004</v>
      </c>
      <c r="J98">
        <v>1.35774167494804E-2</v>
      </c>
      <c r="K98">
        <v>1269.0879314802901</v>
      </c>
      <c r="L98">
        <v>1260.5173641102699</v>
      </c>
      <c r="M98">
        <v>45.954747077101501</v>
      </c>
      <c r="N98">
        <v>1.0620108208471599</v>
      </c>
      <c r="O98">
        <v>16.942124964007998</v>
      </c>
      <c r="P98">
        <v>13.1797020484171</v>
      </c>
      <c r="Q98">
        <v>8.27983157931E-4</v>
      </c>
    </row>
    <row r="99" spans="1:17" x14ac:dyDescent="0.3">
      <c r="A99" t="s">
        <v>262</v>
      </c>
      <c r="B99" t="s">
        <v>263</v>
      </c>
      <c r="C99" t="s">
        <v>3180</v>
      </c>
      <c r="D99" t="s">
        <v>69</v>
      </c>
      <c r="E99">
        <v>98875.321011719905</v>
      </c>
      <c r="F99">
        <v>27403.9</v>
      </c>
      <c r="G99">
        <v>-20.2876058376375</v>
      </c>
      <c r="H99">
        <v>4.9591102735636499</v>
      </c>
      <c r="I99">
        <v>-1.6707473687344101</v>
      </c>
      <c r="J99">
        <v>7.8124809881456203</v>
      </c>
      <c r="K99">
        <v>25284.1223550668</v>
      </c>
      <c r="L99">
        <v>25683.683163658101</v>
      </c>
      <c r="M99">
        <v>84.394226337455507</v>
      </c>
      <c r="N99">
        <v>1.2495626120916301</v>
      </c>
      <c r="O99">
        <v>12.1656041658304</v>
      </c>
      <c r="P99">
        <v>16.612340425531901</v>
      </c>
      <c r="Q99">
        <v>-3.8039284610170997E-2</v>
      </c>
    </row>
    <row r="100" spans="1:17" x14ac:dyDescent="0.3">
      <c r="A100" t="s">
        <v>264</v>
      </c>
      <c r="B100" t="s">
        <v>265</v>
      </c>
      <c r="C100" t="s">
        <v>3173</v>
      </c>
      <c r="D100" t="s">
        <v>34</v>
      </c>
      <c r="E100">
        <v>98534.484637379996</v>
      </c>
      <c r="F100">
        <v>108.63</v>
      </c>
      <c r="G100">
        <v>4.8300863795738902</v>
      </c>
      <c r="H100">
        <v>-0.27451686585372498</v>
      </c>
      <c r="I100">
        <v>-12.913251079109999</v>
      </c>
      <c r="J100">
        <v>2.0438120448380599</v>
      </c>
      <c r="K100">
        <v>103.290534916589</v>
      </c>
      <c r="L100">
        <v>104.504290274402</v>
      </c>
      <c r="M100">
        <v>75.353860308136106</v>
      </c>
      <c r="N100">
        <v>1.0538184964996</v>
      </c>
      <c r="O100">
        <v>18.6596704409463</v>
      </c>
      <c r="P100">
        <v>31.370177772402901</v>
      </c>
      <c r="Q100">
        <v>0.11130500476503299</v>
      </c>
    </row>
    <row r="101" spans="1:17" x14ac:dyDescent="0.3">
      <c r="A101" t="s">
        <v>266</v>
      </c>
      <c r="B101" t="s">
        <v>267</v>
      </c>
      <c r="C101" t="s">
        <v>3181</v>
      </c>
      <c r="D101" t="s">
        <v>268</v>
      </c>
      <c r="E101">
        <v>98438.838300000003</v>
      </c>
      <c r="F101">
        <v>4880.7</v>
      </c>
      <c r="G101">
        <v>114.63441277499599</v>
      </c>
      <c r="H101">
        <v>13.0934909490704</v>
      </c>
      <c r="I101">
        <v>70.347009078191107</v>
      </c>
      <c r="J101">
        <v>9.5649670948672796</v>
      </c>
      <c r="K101">
        <v>4280.2222965566598</v>
      </c>
      <c r="L101">
        <v>3724.0410752912098</v>
      </c>
      <c r="M101">
        <v>83.520822728891702</v>
      </c>
      <c r="N101">
        <v>1.0475210204104699</v>
      </c>
      <c r="O101">
        <v>20.064744811195101</v>
      </c>
      <c r="P101">
        <v>171.84471426979999</v>
      </c>
      <c r="Q101">
        <v>0.261868493744777</v>
      </c>
    </row>
    <row r="102" spans="1:17" x14ac:dyDescent="0.3">
      <c r="A102" t="s">
        <v>269</v>
      </c>
      <c r="B102" t="s">
        <v>270</v>
      </c>
      <c r="C102" t="s">
        <v>3181</v>
      </c>
      <c r="D102" t="s">
        <v>271</v>
      </c>
      <c r="E102">
        <v>98275.716</v>
      </c>
      <c r="F102">
        <v>3545.3</v>
      </c>
      <c r="G102">
        <v>61.482768145981801</v>
      </c>
      <c r="H102">
        <v>-1.3342629938573201</v>
      </c>
      <c r="I102">
        <v>-2.5787016556525999</v>
      </c>
      <c r="J102">
        <v>0.456451526185505</v>
      </c>
      <c r="K102">
        <v>3544.7430761319301</v>
      </c>
      <c r="L102">
        <v>3345.7502846276998</v>
      </c>
      <c r="M102">
        <v>60.573735399719801</v>
      </c>
      <c r="N102">
        <v>0.99750592888281897</v>
      </c>
      <c r="O102">
        <v>17.674103742983601</v>
      </c>
      <c r="P102">
        <v>93.1464683609817</v>
      </c>
      <c r="Q102">
        <v>0.19429123678625601</v>
      </c>
    </row>
    <row r="103" spans="1:17" x14ac:dyDescent="0.3">
      <c r="A103" t="s">
        <v>272</v>
      </c>
      <c r="B103" t="s">
        <v>273</v>
      </c>
      <c r="C103" t="s">
        <v>3173</v>
      </c>
      <c r="D103" t="s">
        <v>34</v>
      </c>
      <c r="E103">
        <v>97962.060754631006</v>
      </c>
      <c r="F103">
        <v>126.06</v>
      </c>
      <c r="G103">
        <v>-13.433281921918599</v>
      </c>
      <c r="H103">
        <v>5.1808567623817403</v>
      </c>
      <c r="I103">
        <v>-21.111998226135199</v>
      </c>
      <c r="J103">
        <v>2.33179384879032</v>
      </c>
      <c r="K103">
        <v>118.885042455518</v>
      </c>
      <c r="L103">
        <v>124.311464183944</v>
      </c>
      <c r="M103">
        <v>76.074879533566204</v>
      </c>
      <c r="N103">
        <v>1.1501584332750301</v>
      </c>
      <c r="O103">
        <v>36.839600190385497</v>
      </c>
      <c r="P103">
        <v>18.166479190101199</v>
      </c>
      <c r="Q103">
        <v>0.109016885804317</v>
      </c>
    </row>
    <row r="104" spans="1:17" x14ac:dyDescent="0.3">
      <c r="A104" t="s">
        <v>274</v>
      </c>
      <c r="B104" t="s">
        <v>275</v>
      </c>
      <c r="C104" t="s">
        <v>3179</v>
      </c>
      <c r="D104" t="s">
        <v>276</v>
      </c>
      <c r="E104">
        <v>97718.336513489994</v>
      </c>
      <c r="F104">
        <v>813.45</v>
      </c>
      <c r="G104">
        <v>-29.5459967833939</v>
      </c>
      <c r="H104">
        <v>-19.4513852910986</v>
      </c>
      <c r="I104">
        <v>-28.5937668210792</v>
      </c>
      <c r="J104">
        <v>32.1505060265238</v>
      </c>
      <c r="K104">
        <v>895.09473320365396</v>
      </c>
      <c r="L104">
        <v>997.27781538222803</v>
      </c>
      <c r="M104">
        <v>54.036988472766303</v>
      </c>
      <c r="N104">
        <v>2.95562768995805</v>
      </c>
      <c r="O104">
        <v>65.713934476611897</v>
      </c>
      <c r="P104">
        <v>38.3418367346938</v>
      </c>
      <c r="Q104">
        <v>-4.3179045878578001E-2</v>
      </c>
    </row>
    <row r="105" spans="1:17" x14ac:dyDescent="0.3">
      <c r="A105" t="s">
        <v>277</v>
      </c>
      <c r="B105" t="s">
        <v>278</v>
      </c>
      <c r="C105" t="s">
        <v>3173</v>
      </c>
      <c r="D105" t="s">
        <v>37</v>
      </c>
      <c r="E105">
        <v>97660.464935979995</v>
      </c>
      <c r="F105">
        <v>675.8</v>
      </c>
      <c r="G105">
        <v>3.1871447419457501</v>
      </c>
      <c r="H105">
        <v>-9.8999142369128599</v>
      </c>
      <c r="I105">
        <v>12.677000635560001</v>
      </c>
      <c r="J105">
        <v>-1.33107502749983</v>
      </c>
      <c r="K105">
        <v>714.89422287065702</v>
      </c>
      <c r="L105">
        <v>666.85612634501001</v>
      </c>
      <c r="M105">
        <v>33.283774519944203</v>
      </c>
      <c r="N105">
        <v>1.1767724360923399</v>
      </c>
      <c r="O105">
        <v>17.904705534181701</v>
      </c>
      <c r="P105">
        <v>45.819397993311</v>
      </c>
      <c r="Q105">
        <v>-1.5180620926005001E-2</v>
      </c>
    </row>
    <row r="106" spans="1:17" x14ac:dyDescent="0.3">
      <c r="A106" t="s">
        <v>279</v>
      </c>
      <c r="B106" t="s">
        <v>280</v>
      </c>
      <c r="C106" t="s">
        <v>3177</v>
      </c>
      <c r="D106" t="s">
        <v>51</v>
      </c>
      <c r="E106">
        <v>97639.915219650007</v>
      </c>
      <c r="F106">
        <v>982.1</v>
      </c>
      <c r="G106">
        <v>35.584456279111301</v>
      </c>
      <c r="H106">
        <v>-3.7574645295859401</v>
      </c>
      <c r="I106">
        <v>-13.944933472199001</v>
      </c>
      <c r="J106">
        <v>1.70640246956994</v>
      </c>
      <c r="K106">
        <v>1008.41315111039</v>
      </c>
      <c r="L106">
        <v>992.61973343596105</v>
      </c>
      <c r="M106">
        <v>53.540537880450003</v>
      </c>
      <c r="N106">
        <v>0.71373969257888803</v>
      </c>
      <c r="O106">
        <v>34.843702270644499</v>
      </c>
      <c r="P106">
        <v>55.8888888888889</v>
      </c>
      <c r="Q106">
        <v>8.7858567680132005E-2</v>
      </c>
    </row>
    <row r="107" spans="1:17" x14ac:dyDescent="0.3">
      <c r="A107" t="s">
        <v>281</v>
      </c>
      <c r="B107" t="s">
        <v>282</v>
      </c>
      <c r="C107" t="s">
        <v>3173</v>
      </c>
      <c r="D107" t="s">
        <v>37</v>
      </c>
      <c r="E107">
        <v>96587.339064205007</v>
      </c>
      <c r="F107">
        <v>1950.85</v>
      </c>
      <c r="G107">
        <v>10.6488043045228</v>
      </c>
      <c r="H107">
        <v>-2.2383033410505799</v>
      </c>
      <c r="I107">
        <v>15.185149247098501</v>
      </c>
      <c r="J107">
        <v>1.47173843853874</v>
      </c>
      <c r="K107">
        <v>1944.9307631368099</v>
      </c>
      <c r="L107">
        <v>1847.2471266003699</v>
      </c>
      <c r="M107">
        <v>70.387098943772799</v>
      </c>
      <c r="N107">
        <v>0.94259081338866102</v>
      </c>
      <c r="O107">
        <v>17.994720250147299</v>
      </c>
      <c r="P107">
        <v>44.133727373476098</v>
      </c>
      <c r="Q107">
        <v>7.0877079092679998E-3</v>
      </c>
    </row>
    <row r="108" spans="1:17" x14ac:dyDescent="0.3">
      <c r="A108" t="s">
        <v>283</v>
      </c>
      <c r="B108" t="s">
        <v>284</v>
      </c>
      <c r="C108" t="s">
        <v>3187</v>
      </c>
      <c r="D108" t="s">
        <v>285</v>
      </c>
      <c r="E108">
        <v>96583.202853424998</v>
      </c>
      <c r="F108">
        <v>10673.35</v>
      </c>
      <c r="G108">
        <v>55.425252901776197</v>
      </c>
      <c r="H108">
        <v>-0.71577370832991805</v>
      </c>
      <c r="I108">
        <v>10.8006211545594</v>
      </c>
      <c r="J108">
        <v>1.61315347862624</v>
      </c>
      <c r="K108">
        <v>10504.404403681599</v>
      </c>
      <c r="L108">
        <v>9629.8213262634799</v>
      </c>
      <c r="M108">
        <v>61.744533285740701</v>
      </c>
      <c r="N108">
        <v>1.98238900808496</v>
      </c>
      <c r="O108">
        <v>24.590686148210199</v>
      </c>
      <c r="P108">
        <v>80.6180036721466</v>
      </c>
      <c r="Q108">
        <v>0.15278501999428101</v>
      </c>
    </row>
    <row r="109" spans="1:17" x14ac:dyDescent="0.3">
      <c r="A109" t="s">
        <v>286</v>
      </c>
      <c r="B109" t="s">
        <v>287</v>
      </c>
      <c r="C109" t="s">
        <v>3177</v>
      </c>
      <c r="D109" t="s">
        <v>51</v>
      </c>
      <c r="E109">
        <v>95876.760827894905</v>
      </c>
      <c r="F109">
        <v>2101.65</v>
      </c>
      <c r="G109">
        <v>46.862569602597901</v>
      </c>
      <c r="H109">
        <v>-7.7175833804677101</v>
      </c>
      <c r="I109">
        <v>22.5095447376085</v>
      </c>
      <c r="J109">
        <v>1.9409085927755101</v>
      </c>
      <c r="K109">
        <v>2104.4282195712199</v>
      </c>
      <c r="L109">
        <v>1870.3908477090899</v>
      </c>
      <c r="M109">
        <v>59.852708107873198</v>
      </c>
      <c r="N109">
        <v>0.73943545988952697</v>
      </c>
      <c r="O109">
        <v>10.008802607474999</v>
      </c>
      <c r="P109">
        <v>75.115610548681403</v>
      </c>
      <c r="Q109">
        <v>0.116077976493804</v>
      </c>
    </row>
    <row r="110" spans="1:17" x14ac:dyDescent="0.3">
      <c r="A110" t="s">
        <v>288</v>
      </c>
      <c r="B110" t="s">
        <v>289</v>
      </c>
      <c r="C110" t="s">
        <v>3175</v>
      </c>
      <c r="D110" t="s">
        <v>290</v>
      </c>
      <c r="E110">
        <v>95106.762362159905</v>
      </c>
      <c r="F110">
        <v>961.2</v>
      </c>
      <c r="G110">
        <v>-16.139675298898698</v>
      </c>
      <c r="H110">
        <v>-6.5104201995344697</v>
      </c>
      <c r="I110">
        <v>-22.2766661104048</v>
      </c>
      <c r="J110">
        <v>-1.5260162962125301</v>
      </c>
      <c r="K110">
        <v>1022.06743684664</v>
      </c>
      <c r="L110">
        <v>1072.8759468145399</v>
      </c>
      <c r="M110">
        <v>52.486858350703599</v>
      </c>
      <c r="N110">
        <v>0.82095213890147201</v>
      </c>
      <c r="O110">
        <v>30.401622848849801</v>
      </c>
      <c r="P110">
        <v>6.7406996113270301</v>
      </c>
      <c r="Q110">
        <v>-8.3034583475350005E-3</v>
      </c>
    </row>
    <row r="111" spans="1:17" x14ac:dyDescent="0.3">
      <c r="A111" t="s">
        <v>291</v>
      </c>
      <c r="B111" t="s">
        <v>292</v>
      </c>
      <c r="C111" t="s">
        <v>3183</v>
      </c>
      <c r="D111" t="s">
        <v>111</v>
      </c>
      <c r="E111">
        <v>94651.964553900005</v>
      </c>
      <c r="F111">
        <v>935.5</v>
      </c>
      <c r="G111">
        <v>17.5717317429521</v>
      </c>
      <c r="H111">
        <v>-2.7178933460525001</v>
      </c>
      <c r="I111">
        <v>-14.3699528997342</v>
      </c>
      <c r="J111">
        <v>3.6458485050032898</v>
      </c>
      <c r="K111">
        <v>929.77352975500798</v>
      </c>
      <c r="L111">
        <v>912.80527065169804</v>
      </c>
      <c r="M111">
        <v>71.136312767491603</v>
      </c>
      <c r="N111">
        <v>0.72606173022851594</v>
      </c>
      <c r="O111">
        <v>17.263495456974798</v>
      </c>
      <c r="P111">
        <v>38.736467447723498</v>
      </c>
      <c r="Q111">
        <v>0.10531810612884</v>
      </c>
    </row>
    <row r="112" spans="1:17" x14ac:dyDescent="0.3">
      <c r="A112" t="s">
        <v>293</v>
      </c>
      <c r="B112" t="s">
        <v>294</v>
      </c>
      <c r="C112" t="s">
        <v>3174</v>
      </c>
      <c r="D112" t="s">
        <v>295</v>
      </c>
      <c r="E112">
        <v>94225.328783680001</v>
      </c>
      <c r="F112">
        <v>357.2</v>
      </c>
      <c r="G112">
        <v>70.975673190137201</v>
      </c>
      <c r="H112">
        <v>0.970289978849177</v>
      </c>
      <c r="I112">
        <v>4.1902102749645298</v>
      </c>
      <c r="J112">
        <v>2.76202428039235</v>
      </c>
      <c r="K112">
        <v>357.08988548167798</v>
      </c>
      <c r="L112">
        <v>342.72264571224702</v>
      </c>
      <c r="M112">
        <v>75.410723413655106</v>
      </c>
      <c r="N112">
        <v>0.86866429072343299</v>
      </c>
      <c r="O112">
        <v>28.8773796192609</v>
      </c>
      <c r="P112">
        <v>102.322288303596</v>
      </c>
      <c r="Q112">
        <v>1.8504092022598999E-2</v>
      </c>
    </row>
    <row r="113" spans="1:17" x14ac:dyDescent="0.3">
      <c r="A113" t="s">
        <v>296</v>
      </c>
      <c r="B113" t="s">
        <v>297</v>
      </c>
      <c r="C113" t="s">
        <v>3173</v>
      </c>
      <c r="D113" t="s">
        <v>24</v>
      </c>
      <c r="E113">
        <v>93438.374900750001</v>
      </c>
      <c r="F113">
        <v>86.9</v>
      </c>
      <c r="G113">
        <v>12.916127925522099</v>
      </c>
      <c r="H113">
        <v>-2.4464490823341301</v>
      </c>
      <c r="I113">
        <v>-0.89007391491410903</v>
      </c>
      <c r="J113">
        <v>0.53573800875130595</v>
      </c>
      <c r="K113">
        <v>83.206558097896604</v>
      </c>
      <c r="L113">
        <v>83.579216288385197</v>
      </c>
      <c r="M113">
        <v>76.908870234035305</v>
      </c>
      <c r="N113">
        <v>0.90418864826927303</v>
      </c>
      <c r="O113">
        <v>24.1657077100114</v>
      </c>
      <c r="P113">
        <v>37.936507936507901</v>
      </c>
      <c r="Q113">
        <v>4.5100607804599999E-2</v>
      </c>
    </row>
    <row r="114" spans="1:17" x14ac:dyDescent="0.3">
      <c r="A114" t="s">
        <v>298</v>
      </c>
      <c r="B114" t="s">
        <v>299</v>
      </c>
      <c r="C114" t="s">
        <v>3173</v>
      </c>
      <c r="D114" t="s">
        <v>210</v>
      </c>
      <c r="E114">
        <v>93222.18014538</v>
      </c>
      <c r="F114">
        <v>4362.6000000000004</v>
      </c>
      <c r="G114">
        <v>25.899989319454001</v>
      </c>
      <c r="H114">
        <v>-3.0912948404968401</v>
      </c>
      <c r="I114">
        <v>14.378877980171101</v>
      </c>
      <c r="J114">
        <v>-0.378180330000911</v>
      </c>
      <c r="K114">
        <v>4335.61132132904</v>
      </c>
      <c r="L114">
        <v>4011.7882382228399</v>
      </c>
      <c r="M114">
        <v>62.656272226514602</v>
      </c>
      <c r="N114">
        <v>0.87073671643013695</v>
      </c>
      <c r="O114">
        <v>11.4931462889102</v>
      </c>
      <c r="P114">
        <v>48.830703624733403</v>
      </c>
      <c r="Q114">
        <v>6.0492190436895001E-2</v>
      </c>
    </row>
    <row r="115" spans="1:17" x14ac:dyDescent="0.3">
      <c r="A115" t="s">
        <v>300</v>
      </c>
      <c r="B115" t="s">
        <v>301</v>
      </c>
      <c r="C115" t="s">
        <v>3178</v>
      </c>
      <c r="D115" t="s">
        <v>105</v>
      </c>
      <c r="E115">
        <v>92716.782578635</v>
      </c>
      <c r="F115">
        <v>4635.8500000000004</v>
      </c>
      <c r="G115">
        <v>5.4240018259650702</v>
      </c>
      <c r="H115">
        <v>-8.3439121366739801</v>
      </c>
      <c r="I115">
        <v>-24.510010085726901</v>
      </c>
      <c r="J115">
        <v>-3.8398973125026701</v>
      </c>
      <c r="K115">
        <v>5030.1597869411798</v>
      </c>
      <c r="L115">
        <v>4959.1160034432596</v>
      </c>
      <c r="M115">
        <v>30.503502848271498</v>
      </c>
      <c r="N115">
        <v>0.83461353930509696</v>
      </c>
      <c r="O115">
        <v>34.737966068789902</v>
      </c>
      <c r="P115">
        <v>25.8715720879717</v>
      </c>
      <c r="Q115">
        <v>7.0391774448014005E-2</v>
      </c>
    </row>
    <row r="116" spans="1:17" x14ac:dyDescent="0.3">
      <c r="A116" t="s">
        <v>302</v>
      </c>
      <c r="B116" t="s">
        <v>303</v>
      </c>
      <c r="C116" t="s">
        <v>3175</v>
      </c>
      <c r="D116" t="s">
        <v>201</v>
      </c>
      <c r="E116">
        <v>92656.629402439998</v>
      </c>
      <c r="F116">
        <v>522.79999999999995</v>
      </c>
      <c r="G116">
        <v>-22.745499174437501</v>
      </c>
      <c r="H116">
        <v>-6.1482658498390101</v>
      </c>
      <c r="I116">
        <v>-21.384105410674699</v>
      </c>
      <c r="J116">
        <v>-0.63987601225425295</v>
      </c>
      <c r="K116">
        <v>551.36049072363903</v>
      </c>
      <c r="L116">
        <v>573.65735503879398</v>
      </c>
      <c r="M116">
        <v>48.492651491596902</v>
      </c>
      <c r="N116">
        <v>0.75752889665588796</v>
      </c>
      <c r="O116">
        <v>28.5386381025248</v>
      </c>
      <c r="P116">
        <v>6.8683565004088196</v>
      </c>
      <c r="Q116">
        <v>-9.8598349489285003E-2</v>
      </c>
    </row>
    <row r="117" spans="1:17" x14ac:dyDescent="0.3">
      <c r="A117" t="s">
        <v>304</v>
      </c>
      <c r="B117" t="s">
        <v>305</v>
      </c>
      <c r="C117" t="s">
        <v>3181</v>
      </c>
      <c r="D117" t="s">
        <v>306</v>
      </c>
      <c r="E117">
        <v>92419.743789311993</v>
      </c>
      <c r="F117">
        <v>67.72</v>
      </c>
      <c r="G117">
        <v>46.61211684037</v>
      </c>
      <c r="H117">
        <v>-5.6493496547700399</v>
      </c>
      <c r="I117">
        <v>30.765775344481899</v>
      </c>
      <c r="J117">
        <v>1.6664523165954299</v>
      </c>
      <c r="K117">
        <v>67.484871431653403</v>
      </c>
      <c r="L117">
        <v>59.240993735419899</v>
      </c>
      <c r="M117">
        <v>65.348892738991793</v>
      </c>
      <c r="N117">
        <v>1.15181668490778</v>
      </c>
      <c r="O117">
        <v>27.0525694034258</v>
      </c>
      <c r="P117">
        <v>99.76401179941</v>
      </c>
      <c r="Q117">
        <v>0.194548060064064</v>
      </c>
    </row>
    <row r="118" spans="1:17" x14ac:dyDescent="0.3">
      <c r="A118" t="s">
        <v>307</v>
      </c>
      <c r="B118" t="s">
        <v>308</v>
      </c>
      <c r="C118" t="s">
        <v>3172</v>
      </c>
      <c r="D118" t="s">
        <v>247</v>
      </c>
      <c r="E118">
        <v>92123.026828204995</v>
      </c>
      <c r="F118">
        <v>6011.35</v>
      </c>
      <c r="G118">
        <v>69.300115037210304</v>
      </c>
      <c r="H118">
        <v>11.5683977532341</v>
      </c>
      <c r="I118">
        <v>67.5415970234762</v>
      </c>
      <c r="J118">
        <v>0.40194623700128002</v>
      </c>
      <c r="K118">
        <v>5582.6224942172503</v>
      </c>
      <c r="L118">
        <v>4720.9818933977704</v>
      </c>
      <c r="M118">
        <v>67.352782250076004</v>
      </c>
      <c r="N118">
        <v>0.99118903850227302</v>
      </c>
      <c r="O118">
        <v>1.14117461136016</v>
      </c>
      <c r="P118">
        <v>91.725138738279</v>
      </c>
      <c r="Q118">
        <v>0.12848003879029099</v>
      </c>
    </row>
    <row r="119" spans="1:17" x14ac:dyDescent="0.3">
      <c r="A119" t="s">
        <v>309</v>
      </c>
      <c r="B119" t="s">
        <v>310</v>
      </c>
      <c r="C119" t="s">
        <v>3176</v>
      </c>
      <c r="D119" t="s">
        <v>144</v>
      </c>
      <c r="E119">
        <v>92001.511912500006</v>
      </c>
      <c r="F119">
        <v>441.25</v>
      </c>
      <c r="G119">
        <v>135.63964951679901</v>
      </c>
      <c r="H119">
        <v>-8.2408827931551603</v>
      </c>
      <c r="I119">
        <v>13.730782456857501</v>
      </c>
      <c r="J119">
        <v>-0.14945399578951599</v>
      </c>
      <c r="K119">
        <v>461.91608060846698</v>
      </c>
      <c r="L119">
        <v>417.69917613421001</v>
      </c>
      <c r="M119">
        <v>54.488542480122703</v>
      </c>
      <c r="N119">
        <v>0.75553697007341203</v>
      </c>
      <c r="O119">
        <v>46.628895184135899</v>
      </c>
      <c r="P119">
        <v>166.45531400966101</v>
      </c>
      <c r="Q119">
        <v>0.200430302301009</v>
      </c>
    </row>
    <row r="120" spans="1:17" x14ac:dyDescent="0.3">
      <c r="A120" t="s">
        <v>311</v>
      </c>
      <c r="B120" t="s">
        <v>312</v>
      </c>
      <c r="C120" t="s">
        <v>3173</v>
      </c>
      <c r="D120" t="s">
        <v>97</v>
      </c>
      <c r="E120">
        <v>91501.680014719997</v>
      </c>
      <c r="F120">
        <v>2004.7</v>
      </c>
      <c r="G120">
        <v>110.985226555964</v>
      </c>
      <c r="H120">
        <v>11.1052365945372</v>
      </c>
      <c r="I120">
        <v>49.808060084103197</v>
      </c>
      <c r="J120">
        <v>3.40445159904049</v>
      </c>
      <c r="K120">
        <v>1741.11525646057</v>
      </c>
      <c r="L120">
        <v>1467.13998069852</v>
      </c>
      <c r="M120">
        <v>83.564132439423005</v>
      </c>
      <c r="N120">
        <v>1.0102709808841199</v>
      </c>
      <c r="O120">
        <v>0.70584127300843402</v>
      </c>
      <c r="P120">
        <v>176.415029300241</v>
      </c>
      <c r="Q120">
        <v>5.6613020765799001E-2</v>
      </c>
    </row>
    <row r="121" spans="1:17" x14ac:dyDescent="0.3">
      <c r="A121" t="s">
        <v>313</v>
      </c>
      <c r="B121" t="s">
        <v>314</v>
      </c>
      <c r="C121" t="s">
        <v>3184</v>
      </c>
      <c r="D121" t="s">
        <v>46</v>
      </c>
      <c r="E121">
        <v>88579.249261328005</v>
      </c>
      <c r="F121">
        <v>83.89</v>
      </c>
      <c r="G121">
        <v>15.929793755625999</v>
      </c>
      <c r="H121">
        <v>2.9779352444820701</v>
      </c>
      <c r="I121">
        <v>-2.2856744287762201</v>
      </c>
      <c r="J121">
        <v>2.9026886770180198</v>
      </c>
      <c r="K121">
        <v>83.804686766472997</v>
      </c>
      <c r="L121">
        <v>84.418511468227805</v>
      </c>
      <c r="M121">
        <v>68.803021665504602</v>
      </c>
      <c r="N121">
        <v>1.1315937900848101</v>
      </c>
      <c r="O121">
        <v>23.673858624388998</v>
      </c>
      <c r="P121">
        <v>42.791489361702098</v>
      </c>
      <c r="Q121">
        <v>8.8382467214939003E-2</v>
      </c>
    </row>
    <row r="122" spans="1:17" x14ac:dyDescent="0.3">
      <c r="A122" t="s">
        <v>315</v>
      </c>
      <c r="B122" t="s">
        <v>316</v>
      </c>
      <c r="C122" t="s">
        <v>3181</v>
      </c>
      <c r="D122" t="s">
        <v>169</v>
      </c>
      <c r="E122">
        <v>87521.662427924995</v>
      </c>
      <c r="F122">
        <v>251.35</v>
      </c>
      <c r="G122">
        <v>26.711408972005799</v>
      </c>
      <c r="H122">
        <v>2.3137041137464101</v>
      </c>
      <c r="I122">
        <v>-9.8557789468435892</v>
      </c>
      <c r="J122">
        <v>3.5742201277927501</v>
      </c>
      <c r="K122">
        <v>249.77680221924399</v>
      </c>
      <c r="L122">
        <v>251.30744635635801</v>
      </c>
      <c r="M122">
        <v>67.075134093019599</v>
      </c>
      <c r="N122">
        <v>0.73213013699790896</v>
      </c>
      <c r="O122">
        <v>33.419534513626402</v>
      </c>
      <c r="P122">
        <v>51.598311218335297</v>
      </c>
      <c r="Q122">
        <v>0.149032998646806</v>
      </c>
    </row>
    <row r="123" spans="1:17" x14ac:dyDescent="0.3">
      <c r="A123" t="s">
        <v>317</v>
      </c>
      <c r="B123" t="s">
        <v>318</v>
      </c>
      <c r="C123" t="s">
        <v>3186</v>
      </c>
      <c r="D123" t="s">
        <v>131</v>
      </c>
      <c r="E123">
        <v>87350.744297475001</v>
      </c>
      <c r="F123">
        <v>2900.25</v>
      </c>
      <c r="G123">
        <v>31.157934120098201</v>
      </c>
      <c r="H123">
        <v>-2.40223957697643</v>
      </c>
      <c r="I123">
        <v>0.43830322662081</v>
      </c>
      <c r="J123">
        <v>-2.4744701044983501</v>
      </c>
      <c r="K123">
        <v>2877.1860988059402</v>
      </c>
      <c r="L123">
        <v>2742.0265423135702</v>
      </c>
      <c r="M123">
        <v>59.689004053810699</v>
      </c>
      <c r="N123">
        <v>1.3428803198469299</v>
      </c>
      <c r="O123">
        <v>17.324368588914702</v>
      </c>
      <c r="P123">
        <v>55.576118442227198</v>
      </c>
      <c r="Q123">
        <v>2.5518512358382001E-2</v>
      </c>
    </row>
    <row r="124" spans="1:17" x14ac:dyDescent="0.3">
      <c r="A124" t="s">
        <v>319</v>
      </c>
      <c r="B124" t="s">
        <v>320</v>
      </c>
      <c r="C124" t="s">
        <v>3171</v>
      </c>
      <c r="D124" t="s">
        <v>18</v>
      </c>
      <c r="E124">
        <v>82485.039871504996</v>
      </c>
      <c r="F124">
        <v>387.65</v>
      </c>
      <c r="G124">
        <v>34.931507606482597</v>
      </c>
      <c r="H124">
        <v>-1.11511729643619</v>
      </c>
      <c r="I124">
        <v>5.7264093701727701</v>
      </c>
      <c r="J124">
        <v>-1.0913653422908201</v>
      </c>
      <c r="K124">
        <v>388.10884557383099</v>
      </c>
      <c r="L124">
        <v>357.40690790032897</v>
      </c>
      <c r="M124">
        <v>65.479507181601093</v>
      </c>
      <c r="N124">
        <v>0.63624445206312896</v>
      </c>
      <c r="O124">
        <v>17.9285437895008</v>
      </c>
      <c r="P124">
        <v>63.795774647887299</v>
      </c>
      <c r="Q124">
        <v>6.5461849279039003E-2</v>
      </c>
    </row>
    <row r="125" spans="1:17" x14ac:dyDescent="0.3">
      <c r="A125" t="s">
        <v>321</v>
      </c>
      <c r="B125" t="s">
        <v>322</v>
      </c>
      <c r="C125" t="s">
        <v>3179</v>
      </c>
      <c r="D125" t="s">
        <v>139</v>
      </c>
      <c r="E125">
        <v>82319.060226974994</v>
      </c>
      <c r="F125">
        <v>81.95</v>
      </c>
      <c r="G125">
        <v>24.422334551097499</v>
      </c>
      <c r="H125">
        <v>-3.3745601399287</v>
      </c>
      <c r="I125">
        <v>-27.6650687060962</v>
      </c>
      <c r="J125">
        <v>0.14252396452536401</v>
      </c>
      <c r="K125">
        <v>85.103659338136694</v>
      </c>
      <c r="L125">
        <v>87.399234059171206</v>
      </c>
      <c r="M125">
        <v>53.017935612937698</v>
      </c>
      <c r="N125">
        <v>0.89199165169233496</v>
      </c>
      <c r="O125">
        <v>44.478340451494802</v>
      </c>
      <c r="P125">
        <v>44.532627865961103</v>
      </c>
      <c r="Q125">
        <v>0.10733285232992699</v>
      </c>
    </row>
    <row r="126" spans="1:17" x14ac:dyDescent="0.3">
      <c r="A126" t="s">
        <v>323</v>
      </c>
      <c r="B126" t="s">
        <v>324</v>
      </c>
      <c r="C126" t="s">
        <v>3171</v>
      </c>
      <c r="D126" t="s">
        <v>189</v>
      </c>
      <c r="E126">
        <v>82117.319847195002</v>
      </c>
      <c r="F126">
        <v>746.65</v>
      </c>
      <c r="G126">
        <v>-13.632440765274399</v>
      </c>
      <c r="H126">
        <v>4.7600234570426299</v>
      </c>
      <c r="I126">
        <v>-29.635813970502401</v>
      </c>
      <c r="J126">
        <v>31.273322631968501</v>
      </c>
      <c r="K126">
        <v>734.62421782917102</v>
      </c>
      <c r="L126">
        <v>842.61169209582101</v>
      </c>
      <c r="M126">
        <v>56.859005840888202</v>
      </c>
      <c r="N126">
        <v>3.7643469094667101</v>
      </c>
      <c r="O126">
        <v>68.673407888568903</v>
      </c>
      <c r="P126">
        <v>36.811726981218499</v>
      </c>
      <c r="Q126">
        <v>-3.3558638057771997E-2</v>
      </c>
    </row>
    <row r="127" spans="1:17" x14ac:dyDescent="0.3">
      <c r="A127" t="s">
        <v>325</v>
      </c>
      <c r="B127" t="s">
        <v>326</v>
      </c>
      <c r="C127" t="s">
        <v>3175</v>
      </c>
      <c r="D127" t="s">
        <v>201</v>
      </c>
      <c r="E127">
        <v>81717.231985359904</v>
      </c>
      <c r="F127">
        <v>631.6</v>
      </c>
      <c r="G127">
        <v>1.44448554547293</v>
      </c>
      <c r="H127">
        <v>-2.3091324904494201</v>
      </c>
      <c r="I127">
        <v>-9.0282579447454694</v>
      </c>
      <c r="J127">
        <v>1.74754169155159</v>
      </c>
      <c r="K127">
        <v>641.40436990670696</v>
      </c>
      <c r="L127">
        <v>619.80163288458004</v>
      </c>
      <c r="M127">
        <v>51.796121506278297</v>
      </c>
      <c r="N127">
        <v>1.10644308713547</v>
      </c>
      <c r="O127">
        <v>13.9724509183027</v>
      </c>
      <c r="P127">
        <v>29.878675714579401</v>
      </c>
      <c r="Q127">
        <v>-1.7856462277191999E-2</v>
      </c>
    </row>
    <row r="128" spans="1:17" x14ac:dyDescent="0.3">
      <c r="A128" t="s">
        <v>327</v>
      </c>
      <c r="B128" t="s">
        <v>328</v>
      </c>
      <c r="C128" t="s">
        <v>3173</v>
      </c>
      <c r="D128" t="s">
        <v>34</v>
      </c>
      <c r="E128">
        <v>81370.094092209998</v>
      </c>
      <c r="F128">
        <v>604.1</v>
      </c>
      <c r="G128">
        <v>23.3360579034631</v>
      </c>
      <c r="H128">
        <v>-2.9830828619235801</v>
      </c>
      <c r="I128">
        <v>3.0889480537370502</v>
      </c>
      <c r="J128">
        <v>2.9641744177650802</v>
      </c>
      <c r="K128">
        <v>551.30023601462597</v>
      </c>
      <c r="L128">
        <v>524.176386784942</v>
      </c>
      <c r="M128">
        <v>78.542022550277395</v>
      </c>
      <c r="N128">
        <v>1.26614481675694</v>
      </c>
      <c r="O128">
        <v>4.7343155106770398</v>
      </c>
      <c r="P128">
        <v>54.501278772378498</v>
      </c>
      <c r="Q128">
        <v>0.16429562577124199</v>
      </c>
    </row>
    <row r="129" spans="1:17" x14ac:dyDescent="0.3">
      <c r="A129" t="s">
        <v>329</v>
      </c>
      <c r="B129" t="s">
        <v>330</v>
      </c>
      <c r="C129" t="s">
        <v>3179</v>
      </c>
      <c r="D129" t="s">
        <v>80</v>
      </c>
      <c r="E129">
        <v>80154.864151600006</v>
      </c>
      <c r="F129">
        <v>1689.1</v>
      </c>
      <c r="G129">
        <v>45.7168928925893</v>
      </c>
      <c r="H129">
        <v>-9.5659328009207396</v>
      </c>
      <c r="I129">
        <v>8.9465411238910004</v>
      </c>
      <c r="J129">
        <v>7.4824348744313296</v>
      </c>
      <c r="K129">
        <v>1710.76778494118</v>
      </c>
      <c r="L129">
        <v>1536.1661388467101</v>
      </c>
      <c r="M129">
        <v>59.068501565394499</v>
      </c>
      <c r="N129">
        <v>1.3058170445360799</v>
      </c>
      <c r="O129">
        <v>20.596767509324501</v>
      </c>
      <c r="P129">
        <v>94.372842347525804</v>
      </c>
      <c r="Q129">
        <v>0.12445445553741299</v>
      </c>
    </row>
    <row r="130" spans="1:17" x14ac:dyDescent="0.3">
      <c r="A130" t="s">
        <v>331</v>
      </c>
      <c r="B130" t="s">
        <v>332</v>
      </c>
      <c r="C130" t="s">
        <v>3171</v>
      </c>
      <c r="D130" t="s">
        <v>72</v>
      </c>
      <c r="E130">
        <v>79557.387057810003</v>
      </c>
      <c r="F130">
        <v>489.1</v>
      </c>
      <c r="G130">
        <v>105.810259509291</v>
      </c>
      <c r="H130">
        <v>4.04334628122486</v>
      </c>
      <c r="I130">
        <v>11.6035780092599</v>
      </c>
      <c r="J130">
        <v>-3.9629503992594501</v>
      </c>
      <c r="K130">
        <v>520.25999240578199</v>
      </c>
      <c r="L130">
        <v>482.71831288238798</v>
      </c>
      <c r="M130">
        <v>45.064003236881199</v>
      </c>
      <c r="N130">
        <v>0.55889235212175803</v>
      </c>
      <c r="O130">
        <v>57.002657943160898</v>
      </c>
      <c r="P130">
        <v>137.73493195074499</v>
      </c>
      <c r="Q130">
        <v>0.12704848151341899</v>
      </c>
    </row>
    <row r="131" spans="1:17" x14ac:dyDescent="0.3">
      <c r="A131" t="s">
        <v>333</v>
      </c>
      <c r="B131" t="s">
        <v>334</v>
      </c>
      <c r="C131" t="s">
        <v>3175</v>
      </c>
      <c r="D131" t="s">
        <v>201</v>
      </c>
      <c r="E131">
        <v>79304.211233549999</v>
      </c>
      <c r="F131">
        <v>2915.75</v>
      </c>
      <c r="G131">
        <v>8.2616803728303392</v>
      </c>
      <c r="H131">
        <v>-5.8407448694521804</v>
      </c>
      <c r="I131">
        <v>-8.0300680766877299</v>
      </c>
      <c r="J131">
        <v>-2.9138550190704402</v>
      </c>
      <c r="K131">
        <v>3105.3069493962298</v>
      </c>
      <c r="L131">
        <v>3009.09991850202</v>
      </c>
      <c r="M131">
        <v>53.036164533903701</v>
      </c>
      <c r="N131">
        <v>1.25762694500023</v>
      </c>
      <c r="O131">
        <v>33.4133584840949</v>
      </c>
      <c r="P131">
        <v>28.870080219221599</v>
      </c>
      <c r="Q131">
        <v>9.3959868353551995E-2</v>
      </c>
    </row>
    <row r="132" spans="1:17" x14ac:dyDescent="0.3">
      <c r="A132" t="s">
        <v>335</v>
      </c>
      <c r="B132" t="s">
        <v>336</v>
      </c>
      <c r="C132" t="s">
        <v>3186</v>
      </c>
      <c r="D132" t="s">
        <v>131</v>
      </c>
      <c r="E132">
        <v>78710.794254574997</v>
      </c>
      <c r="F132">
        <v>2164.75</v>
      </c>
      <c r="G132">
        <v>24.9235300643298</v>
      </c>
      <c r="H132">
        <v>2.4624500653100099</v>
      </c>
      <c r="I132">
        <v>12.234025255895601</v>
      </c>
      <c r="J132">
        <v>2.6380187483887001</v>
      </c>
      <c r="K132">
        <v>1948.35025334529</v>
      </c>
      <c r="L132">
        <v>1735.4424168018199</v>
      </c>
      <c r="M132">
        <v>79.729821558050006</v>
      </c>
      <c r="N132">
        <v>1.9889192454901801</v>
      </c>
      <c r="O132">
        <v>0.56588520614389004</v>
      </c>
      <c r="P132">
        <v>70.701415447699304</v>
      </c>
      <c r="Q132">
        <v>0.11427228413938301</v>
      </c>
    </row>
    <row r="133" spans="1:17" hidden="1" x14ac:dyDescent="0.3">
      <c r="A133" t="s">
        <v>337</v>
      </c>
      <c r="B133" t="s">
        <v>338</v>
      </c>
      <c r="C133" t="s">
        <v>3188</v>
      </c>
      <c r="D133" t="s">
        <v>306</v>
      </c>
      <c r="E133">
        <v>78202.796015785003</v>
      </c>
      <c r="F133">
        <v>2696.95</v>
      </c>
      <c r="G133">
        <v>-2.9671853637374901</v>
      </c>
      <c r="H133">
        <v>-9.4159888947197903</v>
      </c>
      <c r="I133">
        <v>3.5058326363712999</v>
      </c>
      <c r="J133">
        <v>4.3756442621423499</v>
      </c>
      <c r="M133">
        <v>49.098217041451399</v>
      </c>
      <c r="O133">
        <v>38.786406867016403</v>
      </c>
      <c r="P133">
        <v>17.258695652173898</v>
      </c>
    </row>
    <row r="134" spans="1:17" x14ac:dyDescent="0.3">
      <c r="A134" t="s">
        <v>339</v>
      </c>
      <c r="B134" t="s">
        <v>340</v>
      </c>
      <c r="C134" t="s">
        <v>3173</v>
      </c>
      <c r="D134" t="s">
        <v>54</v>
      </c>
      <c r="E134">
        <v>78197.136688979997</v>
      </c>
      <c r="F134">
        <v>1947.8</v>
      </c>
      <c r="G134">
        <v>13.6695866586733</v>
      </c>
      <c r="H134">
        <v>-2.3385985502044999</v>
      </c>
      <c r="I134">
        <v>6.4824092502520401</v>
      </c>
      <c r="J134">
        <v>-1.2079728771287299</v>
      </c>
      <c r="K134">
        <v>1911.9340547592999</v>
      </c>
      <c r="L134">
        <v>1770.16154158976</v>
      </c>
      <c r="M134">
        <v>64.731381174662701</v>
      </c>
      <c r="N134">
        <v>0.99062768313655802</v>
      </c>
      <c r="O134">
        <v>6.7229695040558601</v>
      </c>
      <c r="P134">
        <v>54.354544734130997</v>
      </c>
      <c r="Q134">
        <v>2.3129984819609999E-3</v>
      </c>
    </row>
    <row r="135" spans="1:17" x14ac:dyDescent="0.3">
      <c r="A135" t="s">
        <v>341</v>
      </c>
      <c r="B135" t="s">
        <v>342</v>
      </c>
      <c r="C135" t="s">
        <v>3173</v>
      </c>
      <c r="D135" t="s">
        <v>24</v>
      </c>
      <c r="E135">
        <v>77814.797254605</v>
      </c>
      <c r="F135">
        <v>998.85</v>
      </c>
      <c r="G135">
        <v>-52.362746532673299</v>
      </c>
      <c r="H135">
        <v>-8.3355770735484302</v>
      </c>
      <c r="I135">
        <v>-40.020396336967401</v>
      </c>
      <c r="J135">
        <v>-2.1420203804586899</v>
      </c>
      <c r="K135">
        <v>1145.6451907124399</v>
      </c>
      <c r="L135">
        <v>1332.49838444072</v>
      </c>
      <c r="M135">
        <v>36.603061064994201</v>
      </c>
      <c r="N135">
        <v>1.0215783668612399</v>
      </c>
      <c r="O135">
        <v>69.645091855633893</v>
      </c>
      <c r="P135">
        <v>3.3578228476821299</v>
      </c>
      <c r="Q135">
        <v>-2.8058320382616998E-2</v>
      </c>
    </row>
    <row r="136" spans="1:17" x14ac:dyDescent="0.3">
      <c r="A136" t="s">
        <v>343</v>
      </c>
      <c r="B136" t="s">
        <v>344</v>
      </c>
      <c r="C136" t="s">
        <v>3186</v>
      </c>
      <c r="D136" t="s">
        <v>131</v>
      </c>
      <c r="E136">
        <v>76262.941226759998</v>
      </c>
      <c r="F136">
        <v>1770.55</v>
      </c>
      <c r="G136">
        <v>37.770132291379497</v>
      </c>
      <c r="H136">
        <v>3.16042791271764</v>
      </c>
      <c r="I136">
        <v>5.3165869692110599</v>
      </c>
      <c r="J136">
        <v>2.2518572004517998</v>
      </c>
      <c r="K136">
        <v>1699.7353819669399</v>
      </c>
      <c r="L136">
        <v>1569.7626707977699</v>
      </c>
      <c r="M136">
        <v>67.385136326981197</v>
      </c>
      <c r="N136">
        <v>0.88853192086056398</v>
      </c>
      <c r="O136">
        <v>17.183925898731999</v>
      </c>
      <c r="P136">
        <v>83.040421792618602</v>
      </c>
      <c r="Q136">
        <v>0.15568400990192</v>
      </c>
    </row>
    <row r="137" spans="1:17" x14ac:dyDescent="0.3">
      <c r="A137" t="s">
        <v>345</v>
      </c>
      <c r="B137" t="s">
        <v>346</v>
      </c>
      <c r="C137" t="s">
        <v>3182</v>
      </c>
      <c r="D137" t="s">
        <v>83</v>
      </c>
      <c r="E137">
        <v>74546.991728124995</v>
      </c>
      <c r="F137">
        <v>722.75</v>
      </c>
      <c r="G137">
        <v>97.984377946011094</v>
      </c>
      <c r="H137">
        <v>7.90329353858729</v>
      </c>
      <c r="I137">
        <v>79.072832966087802</v>
      </c>
      <c r="J137">
        <v>3.54182578735344</v>
      </c>
      <c r="K137">
        <v>688.31512381989603</v>
      </c>
      <c r="L137">
        <v>554.18163511112095</v>
      </c>
      <c r="M137">
        <v>62.7556317171505</v>
      </c>
      <c r="N137">
        <v>1.15294755752176</v>
      </c>
      <c r="O137">
        <v>8.7858872362504208</v>
      </c>
      <c r="P137">
        <v>132.358141777849</v>
      </c>
      <c r="Q137">
        <v>0.250131083331389</v>
      </c>
    </row>
    <row r="138" spans="1:17" x14ac:dyDescent="0.3">
      <c r="A138" t="s">
        <v>347</v>
      </c>
      <c r="B138" t="s">
        <v>348</v>
      </c>
      <c r="C138" t="s">
        <v>3177</v>
      </c>
      <c r="D138" t="s">
        <v>51</v>
      </c>
      <c r="E138">
        <v>73146.156400619904</v>
      </c>
      <c r="F138">
        <v>1259.4000000000001</v>
      </c>
      <c r="G138">
        <v>2.9826684262066299</v>
      </c>
      <c r="H138">
        <v>-11.4858213606172</v>
      </c>
      <c r="I138">
        <v>-6.6203681786051796</v>
      </c>
      <c r="J138">
        <v>2.2929367816452899</v>
      </c>
      <c r="K138">
        <v>1350.51512192167</v>
      </c>
      <c r="L138">
        <v>1285.89611803819</v>
      </c>
      <c r="M138">
        <v>47.374307034868202</v>
      </c>
      <c r="N138">
        <v>1.0327291044359499</v>
      </c>
      <c r="O138">
        <v>26.4094013022073</v>
      </c>
      <c r="P138">
        <v>31.392801251956101</v>
      </c>
      <c r="Q138">
        <v>5.9664932156963002E-2</v>
      </c>
    </row>
    <row r="139" spans="1:17" x14ac:dyDescent="0.3">
      <c r="A139" t="s">
        <v>349</v>
      </c>
      <c r="B139" t="s">
        <v>350</v>
      </c>
      <c r="C139" t="s">
        <v>3173</v>
      </c>
      <c r="D139" t="s">
        <v>37</v>
      </c>
      <c r="E139">
        <v>72246.191999999995</v>
      </c>
      <c r="F139">
        <v>411.8</v>
      </c>
      <c r="G139">
        <v>12.207249816529</v>
      </c>
      <c r="H139">
        <v>8.6855966949038397</v>
      </c>
      <c r="I139">
        <v>5.95543264472429</v>
      </c>
      <c r="J139">
        <v>1.29038867745856</v>
      </c>
      <c r="K139">
        <v>383.490394474129</v>
      </c>
      <c r="L139">
        <v>364.36933940965201</v>
      </c>
      <c r="M139">
        <v>78.7276525684495</v>
      </c>
      <c r="N139">
        <v>0.87875817930941302</v>
      </c>
      <c r="O139">
        <v>13.598834385624</v>
      </c>
      <c r="P139">
        <v>40.7141636767469</v>
      </c>
      <c r="Q139">
        <v>0.123470110995323</v>
      </c>
    </row>
    <row r="140" spans="1:17" x14ac:dyDescent="0.3">
      <c r="A140" t="s">
        <v>351</v>
      </c>
      <c r="B140" t="s">
        <v>352</v>
      </c>
      <c r="C140" t="s">
        <v>3178</v>
      </c>
      <c r="D140" t="s">
        <v>353</v>
      </c>
      <c r="E140">
        <v>70796.180667955006</v>
      </c>
      <c r="F140">
        <v>3620.15</v>
      </c>
      <c r="G140">
        <v>-12.5172283544214</v>
      </c>
      <c r="H140">
        <v>-20.598408214192698</v>
      </c>
      <c r="I140">
        <v>-15.730302515866899</v>
      </c>
      <c r="J140">
        <v>6.21842570855768</v>
      </c>
      <c r="K140">
        <v>3918.3182822992399</v>
      </c>
      <c r="L140">
        <v>3889.32916574006</v>
      </c>
      <c r="M140">
        <v>54.560320510392401</v>
      </c>
      <c r="N140">
        <v>1.33064774699027</v>
      </c>
      <c r="O140">
        <v>32.889521152438398</v>
      </c>
      <c r="P140">
        <v>11.0390307491756</v>
      </c>
      <c r="Q140">
        <v>8.5438055603325999E-2</v>
      </c>
    </row>
    <row r="141" spans="1:17" hidden="1" x14ac:dyDescent="0.3">
      <c r="A141" t="s">
        <v>354</v>
      </c>
      <c r="B141" t="s">
        <v>355</v>
      </c>
      <c r="C141" t="s">
        <v>3174</v>
      </c>
      <c r="D141" t="s">
        <v>27</v>
      </c>
      <c r="E141">
        <v>69932.5</v>
      </c>
      <c r="F141">
        <v>1398.65</v>
      </c>
      <c r="G141">
        <v>52.3932161638675</v>
      </c>
      <c r="H141">
        <v>-4.2862541143853896</v>
      </c>
      <c r="I141">
        <v>33.859716299765402</v>
      </c>
      <c r="J141">
        <v>5.2417046619754499</v>
      </c>
      <c r="K141">
        <v>1372.18754355179</v>
      </c>
      <c r="M141">
        <v>60.242292799256802</v>
      </c>
      <c r="N141">
        <v>1.0529353526525</v>
      </c>
      <c r="O141">
        <v>12.1081042433775</v>
      </c>
      <c r="P141">
        <v>85.251655629138995</v>
      </c>
    </row>
    <row r="142" spans="1:17" x14ac:dyDescent="0.3">
      <c r="A142" t="s">
        <v>356</v>
      </c>
      <c r="B142" t="s">
        <v>357</v>
      </c>
      <c r="C142" t="s">
        <v>3187</v>
      </c>
      <c r="D142" t="s">
        <v>166</v>
      </c>
      <c r="E142">
        <v>69176.661410250003</v>
      </c>
      <c r="F142">
        <v>2333.6999999999998</v>
      </c>
      <c r="G142">
        <v>-23.6516755725604</v>
      </c>
      <c r="H142">
        <v>0.87588430348411395</v>
      </c>
      <c r="I142">
        <v>-5.4134592296102699</v>
      </c>
      <c r="J142">
        <v>2.1142494911688199</v>
      </c>
      <c r="K142">
        <v>2304.69689300041</v>
      </c>
      <c r="L142">
        <v>2376.5997869305502</v>
      </c>
      <c r="M142">
        <v>66.603222260164202</v>
      </c>
      <c r="N142">
        <v>0.67180890301659602</v>
      </c>
      <c r="O142">
        <v>15.4368599220122</v>
      </c>
      <c r="P142">
        <v>11.7083911732324</v>
      </c>
      <c r="Q142">
        <v>-3.7487238309778001E-2</v>
      </c>
    </row>
    <row r="143" spans="1:17" x14ac:dyDescent="0.3">
      <c r="A143" t="s">
        <v>358</v>
      </c>
      <c r="B143" t="s">
        <v>359</v>
      </c>
      <c r="C143" t="s">
        <v>3181</v>
      </c>
      <c r="D143" t="s">
        <v>194</v>
      </c>
      <c r="E143">
        <v>68706.525403848005</v>
      </c>
      <c r="F143">
        <v>233.98</v>
      </c>
      <c r="G143">
        <v>16.5366034169923</v>
      </c>
      <c r="H143">
        <v>10.3599940365887</v>
      </c>
      <c r="I143">
        <v>0.82310639774689898</v>
      </c>
      <c r="J143">
        <v>0.47272564348545898</v>
      </c>
      <c r="K143">
        <v>226.570309224798</v>
      </c>
      <c r="L143">
        <v>217.298276685693</v>
      </c>
      <c r="M143">
        <v>63.447868167200902</v>
      </c>
      <c r="N143">
        <v>0.93936560772757305</v>
      </c>
      <c r="O143">
        <v>13.1079579451235</v>
      </c>
      <c r="P143">
        <v>48.5115836242462</v>
      </c>
      <c r="Q143">
        <v>7.1499727795671E-2</v>
      </c>
    </row>
    <row r="144" spans="1:17" x14ac:dyDescent="0.3">
      <c r="A144" t="s">
        <v>360</v>
      </c>
      <c r="B144" t="s">
        <v>361</v>
      </c>
      <c r="C144" t="s">
        <v>3183</v>
      </c>
      <c r="D144" t="s">
        <v>362</v>
      </c>
      <c r="E144">
        <v>68596.691130949999</v>
      </c>
      <c r="F144">
        <v>234.07</v>
      </c>
      <c r="G144">
        <v>9.7764960309428801</v>
      </c>
      <c r="H144">
        <v>3.2233410941587399</v>
      </c>
      <c r="I144">
        <v>-13.1637919365524</v>
      </c>
      <c r="J144">
        <v>3.2919415765648998</v>
      </c>
      <c r="K144">
        <v>227.41484026626</v>
      </c>
      <c r="L144">
        <v>223.17184267456699</v>
      </c>
      <c r="M144">
        <v>65.297305013603506</v>
      </c>
      <c r="N144">
        <v>0.63643950382136105</v>
      </c>
      <c r="O144">
        <v>22.335198872132199</v>
      </c>
      <c r="P144">
        <v>30.111172873818699</v>
      </c>
      <c r="Q144">
        <v>9.4122604994119993E-2</v>
      </c>
    </row>
    <row r="145" spans="1:17" x14ac:dyDescent="0.3">
      <c r="A145" t="s">
        <v>363</v>
      </c>
      <c r="B145" t="s">
        <v>364</v>
      </c>
      <c r="C145" t="s">
        <v>3173</v>
      </c>
      <c r="D145" t="s">
        <v>365</v>
      </c>
      <c r="E145">
        <v>67992.695332379997</v>
      </c>
      <c r="F145">
        <v>714.7</v>
      </c>
      <c r="G145">
        <v>-24.747660515495301</v>
      </c>
      <c r="H145">
        <v>-0.59306717763949302</v>
      </c>
      <c r="I145">
        <v>-6.2962979077362498</v>
      </c>
      <c r="J145">
        <v>-7.8307666794469502E-2</v>
      </c>
      <c r="K145">
        <v>710.84583487178998</v>
      </c>
      <c r="L145">
        <v>730.995760709156</v>
      </c>
      <c r="M145">
        <v>67.357754404820795</v>
      </c>
      <c r="N145">
        <v>0.49309345612003602</v>
      </c>
      <c r="O145">
        <v>14.3696655939554</v>
      </c>
      <c r="P145">
        <v>10.301720811791</v>
      </c>
      <c r="Q145">
        <v>-0.113326578750939</v>
      </c>
    </row>
    <row r="146" spans="1:17" x14ac:dyDescent="0.3">
      <c r="A146" t="s">
        <v>366</v>
      </c>
      <c r="B146" t="s">
        <v>367</v>
      </c>
      <c r="C146" t="s">
        <v>3177</v>
      </c>
      <c r="D146" t="s">
        <v>51</v>
      </c>
      <c r="E146">
        <v>67825.637549999999</v>
      </c>
      <c r="F146">
        <v>5672.7</v>
      </c>
      <c r="G146">
        <v>3.9260856387170899</v>
      </c>
      <c r="H146">
        <v>-3.9368242485717899</v>
      </c>
      <c r="I146">
        <v>8.6764928618681196</v>
      </c>
      <c r="J146">
        <v>1.6966127710505301</v>
      </c>
      <c r="K146">
        <v>5760.5946270848199</v>
      </c>
      <c r="L146">
        <v>5423.2335817065696</v>
      </c>
      <c r="M146">
        <v>58.033387254008097</v>
      </c>
      <c r="N146">
        <v>2.5174294184287902</v>
      </c>
      <c r="O146">
        <v>13.5244239956281</v>
      </c>
      <c r="P146">
        <v>28.718757445456699</v>
      </c>
      <c r="Q146">
        <v>4.9167003562334E-2</v>
      </c>
    </row>
    <row r="147" spans="1:17" x14ac:dyDescent="0.3">
      <c r="A147" t="s">
        <v>368</v>
      </c>
      <c r="B147" t="s">
        <v>369</v>
      </c>
      <c r="C147" t="s">
        <v>3184</v>
      </c>
      <c r="D147" t="s">
        <v>94</v>
      </c>
      <c r="E147">
        <v>67726.477292240001</v>
      </c>
      <c r="F147">
        <v>326.95</v>
      </c>
      <c r="G147">
        <v>29.564409821153301</v>
      </c>
      <c r="H147">
        <v>-0.93103236878192597</v>
      </c>
      <c r="I147">
        <v>11.041615047063599</v>
      </c>
      <c r="J147">
        <v>3.4855620821776698</v>
      </c>
      <c r="K147">
        <v>312.68734676982598</v>
      </c>
      <c r="L147">
        <v>286.78324004336901</v>
      </c>
      <c r="M147">
        <v>80.074704210619402</v>
      </c>
      <c r="N147">
        <v>0.62561372314964803</v>
      </c>
      <c r="O147">
        <v>10.3991435999388</v>
      </c>
      <c r="P147">
        <v>61.856435643564303</v>
      </c>
    </row>
    <row r="148" spans="1:17" x14ac:dyDescent="0.3">
      <c r="A148" t="s">
        <v>370</v>
      </c>
      <c r="B148" t="s">
        <v>371</v>
      </c>
      <c r="C148" t="s">
        <v>3175</v>
      </c>
      <c r="D148" t="s">
        <v>372</v>
      </c>
      <c r="E148">
        <v>67282.173352844999</v>
      </c>
      <c r="F148">
        <v>1858.65</v>
      </c>
      <c r="G148">
        <v>11.4592308402284</v>
      </c>
      <c r="H148">
        <v>1.6886345209942499</v>
      </c>
      <c r="I148">
        <v>37.582501374312997</v>
      </c>
      <c r="J148">
        <v>4.9829978147959801</v>
      </c>
      <c r="K148">
        <v>1795.50861910561</v>
      </c>
      <c r="L148">
        <v>1657.3461554517501</v>
      </c>
      <c r="M148">
        <v>62.575721760344898</v>
      </c>
      <c r="N148">
        <v>0.61099305021235595</v>
      </c>
      <c r="O148">
        <v>7.1853226804400903</v>
      </c>
      <c r="P148">
        <v>58.865763494166401</v>
      </c>
      <c r="Q148">
        <v>7.2347894551930997E-2</v>
      </c>
    </row>
    <row r="149" spans="1:17" x14ac:dyDescent="0.3">
      <c r="A149" t="s">
        <v>373</v>
      </c>
      <c r="B149" t="s">
        <v>374</v>
      </c>
      <c r="C149" t="s">
        <v>3185</v>
      </c>
      <c r="D149" t="s">
        <v>97</v>
      </c>
      <c r="E149">
        <v>66612</v>
      </c>
      <c r="F149">
        <v>832.65</v>
      </c>
      <c r="G149">
        <v>-2.8771758120248001</v>
      </c>
      <c r="H149">
        <v>-1.3140674698727199</v>
      </c>
      <c r="I149">
        <v>-20.508308774867398</v>
      </c>
      <c r="J149">
        <v>1.14919580957463</v>
      </c>
      <c r="K149">
        <v>848.16810993038405</v>
      </c>
      <c r="L149">
        <v>893.67168031529798</v>
      </c>
      <c r="M149">
        <v>64.529975559613803</v>
      </c>
      <c r="N149">
        <v>0.71979736356438495</v>
      </c>
      <c r="O149">
        <v>36.780159730979399</v>
      </c>
      <c r="P149">
        <v>17.9390934844192</v>
      </c>
      <c r="Q149">
        <v>-5.5208969716084001E-2</v>
      </c>
    </row>
    <row r="150" spans="1:17" x14ac:dyDescent="0.3">
      <c r="A150" t="s">
        <v>375</v>
      </c>
      <c r="B150" t="s">
        <v>376</v>
      </c>
      <c r="C150" t="s">
        <v>3173</v>
      </c>
      <c r="D150" t="s">
        <v>24</v>
      </c>
      <c r="E150">
        <v>66555.808115994994</v>
      </c>
      <c r="F150">
        <v>20.84</v>
      </c>
      <c r="G150">
        <v>-15.5135153706625</v>
      </c>
      <c r="H150">
        <v>-1.33974845039715</v>
      </c>
      <c r="I150">
        <v>-16.425071337440201</v>
      </c>
      <c r="J150">
        <v>2.3751106804734801</v>
      </c>
      <c r="K150">
        <v>20.876679899498299</v>
      </c>
      <c r="L150">
        <v>22.201440178519999</v>
      </c>
      <c r="M150">
        <v>72.969400778181907</v>
      </c>
      <c r="N150">
        <v>1.1660665284043901</v>
      </c>
      <c r="O150">
        <v>57.629558541266803</v>
      </c>
      <c r="P150">
        <v>9.5688748685594192</v>
      </c>
      <c r="Q150">
        <v>3.5049805890349998E-2</v>
      </c>
    </row>
    <row r="151" spans="1:17" x14ac:dyDescent="0.3">
      <c r="A151" t="s">
        <v>377</v>
      </c>
      <c r="B151" t="s">
        <v>378</v>
      </c>
      <c r="C151" t="s">
        <v>3187</v>
      </c>
      <c r="D151" t="s">
        <v>379</v>
      </c>
      <c r="E151">
        <v>64856.023954019998</v>
      </c>
      <c r="F151">
        <v>1002.3</v>
      </c>
      <c r="G151">
        <v>16.879491446896701</v>
      </c>
      <c r="H151">
        <v>14.8183733207196</v>
      </c>
      <c r="I151">
        <v>45.236132200193502</v>
      </c>
      <c r="J151">
        <v>17.389672999166599</v>
      </c>
      <c r="K151">
        <v>899.42921315237902</v>
      </c>
      <c r="L151">
        <v>850.92662498096604</v>
      </c>
      <c r="M151">
        <v>77.822180149890897</v>
      </c>
      <c r="N151">
        <v>2.7837346958245299</v>
      </c>
      <c r="O151">
        <v>18.4276164820911</v>
      </c>
      <c r="P151">
        <v>75.043660495983204</v>
      </c>
      <c r="Q151">
        <v>0.157458936689299</v>
      </c>
    </row>
    <row r="152" spans="1:17" x14ac:dyDescent="0.3">
      <c r="A152" t="s">
        <v>380</v>
      </c>
      <c r="B152" t="s">
        <v>381</v>
      </c>
      <c r="C152" t="s">
        <v>3178</v>
      </c>
      <c r="D152" t="s">
        <v>111</v>
      </c>
      <c r="E152">
        <v>64153.457603280003</v>
      </c>
      <c r="F152">
        <v>1377.9</v>
      </c>
      <c r="G152">
        <v>-1.58019187970673</v>
      </c>
      <c r="H152">
        <v>-7.0026262736084401</v>
      </c>
      <c r="I152">
        <v>-16.5286612656258</v>
      </c>
      <c r="J152">
        <v>1.2817021975563301</v>
      </c>
      <c r="K152">
        <v>1415.5903530097801</v>
      </c>
      <c r="L152">
        <v>1413.06475701777</v>
      </c>
      <c r="M152">
        <v>66.402036586936603</v>
      </c>
      <c r="N152">
        <v>0.95169975258423101</v>
      </c>
      <c r="O152">
        <v>30.960156760287301</v>
      </c>
      <c r="P152">
        <v>29.623706491063</v>
      </c>
      <c r="Q152">
        <v>7.5786584125013004E-2</v>
      </c>
    </row>
    <row r="153" spans="1:17" x14ac:dyDescent="0.3">
      <c r="A153" t="s">
        <v>382</v>
      </c>
      <c r="B153" t="s">
        <v>383</v>
      </c>
      <c r="C153" t="s">
        <v>3187</v>
      </c>
      <c r="D153" t="s">
        <v>166</v>
      </c>
      <c r="E153">
        <v>63372.315028730001</v>
      </c>
      <c r="F153">
        <v>4177.45</v>
      </c>
      <c r="G153">
        <v>-11.204146424052199</v>
      </c>
      <c r="H153">
        <v>-10.007643200223001</v>
      </c>
      <c r="I153">
        <v>4.4232706860911897</v>
      </c>
      <c r="J153">
        <v>4.2604560813324803E-2</v>
      </c>
      <c r="K153">
        <v>4342.1305889659097</v>
      </c>
      <c r="L153">
        <v>4114.27900719229</v>
      </c>
      <c r="M153">
        <v>48.702823542102401</v>
      </c>
      <c r="N153">
        <v>0.94958044796443097</v>
      </c>
      <c r="O153">
        <v>14.999581084154199</v>
      </c>
      <c r="P153">
        <v>29.734472049689401</v>
      </c>
      <c r="Q153">
        <v>2.462318068117E-2</v>
      </c>
    </row>
    <row r="154" spans="1:17" x14ac:dyDescent="0.3">
      <c r="A154" t="s">
        <v>384</v>
      </c>
      <c r="B154" t="s">
        <v>385</v>
      </c>
      <c r="C154" t="s">
        <v>3186</v>
      </c>
      <c r="D154" t="s">
        <v>131</v>
      </c>
      <c r="E154">
        <v>63004.045984650002</v>
      </c>
      <c r="F154">
        <v>1762.35</v>
      </c>
      <c r="G154">
        <v>28.927642146562199</v>
      </c>
      <c r="H154">
        <v>12.4915518638566</v>
      </c>
      <c r="I154">
        <v>-3.6066792287316098</v>
      </c>
      <c r="J154">
        <v>4.3099099108104797</v>
      </c>
      <c r="K154">
        <v>1624.6552071112501</v>
      </c>
      <c r="L154">
        <v>1565.7792337518899</v>
      </c>
      <c r="M154">
        <v>75.174511042596606</v>
      </c>
      <c r="N154">
        <v>1.15502459111952</v>
      </c>
      <c r="O154">
        <v>17.3716912077623</v>
      </c>
      <c r="P154">
        <v>64.551820728291304</v>
      </c>
      <c r="Q154">
        <v>0.15914740862011001</v>
      </c>
    </row>
    <row r="155" spans="1:17" x14ac:dyDescent="0.3">
      <c r="A155" t="s">
        <v>386</v>
      </c>
      <c r="B155" t="s">
        <v>387</v>
      </c>
      <c r="C155" t="s">
        <v>3178</v>
      </c>
      <c r="D155" t="s">
        <v>226</v>
      </c>
      <c r="E155">
        <v>62599.272457999999</v>
      </c>
      <c r="F155">
        <v>1050.0999999999999</v>
      </c>
      <c r="G155">
        <v>41.156508158438598</v>
      </c>
      <c r="H155">
        <v>5.2786162547678099</v>
      </c>
      <c r="I155">
        <v>12.5063214418947</v>
      </c>
      <c r="J155">
        <v>-4.0989151751507498</v>
      </c>
      <c r="K155">
        <v>1016.20877841527</v>
      </c>
      <c r="L155">
        <v>928.13873191481196</v>
      </c>
      <c r="M155">
        <v>65.937398720529501</v>
      </c>
      <c r="N155">
        <v>1.04842053251917</v>
      </c>
      <c r="O155">
        <v>19.512427387867799</v>
      </c>
      <c r="P155">
        <v>73.699445868827993</v>
      </c>
      <c r="Q155">
        <v>9.3807284225693996E-2</v>
      </c>
    </row>
    <row r="156" spans="1:17" x14ac:dyDescent="0.3">
      <c r="A156" t="s">
        <v>388</v>
      </c>
      <c r="B156" t="s">
        <v>389</v>
      </c>
      <c r="C156" t="s">
        <v>3173</v>
      </c>
      <c r="D156" t="s">
        <v>390</v>
      </c>
      <c r="E156">
        <v>61894.748216594999</v>
      </c>
      <c r="F156">
        <v>4572.05</v>
      </c>
      <c r="G156">
        <v>61.420980266422099</v>
      </c>
      <c r="H156">
        <v>0.27036106497804002</v>
      </c>
      <c r="I156">
        <v>67.002594808080303</v>
      </c>
      <c r="J156">
        <v>0.48119366929738899</v>
      </c>
      <c r="K156">
        <v>4260.3242767814099</v>
      </c>
      <c r="L156">
        <v>3209.1925560616601</v>
      </c>
      <c r="M156">
        <v>49.637500847844798</v>
      </c>
      <c r="N156">
        <v>0.84515410715773898</v>
      </c>
      <c r="O156">
        <v>9.1370391837359595</v>
      </c>
      <c r="P156">
        <v>135.54519461116399</v>
      </c>
      <c r="Q156">
        <v>0.17285770099369799</v>
      </c>
    </row>
    <row r="157" spans="1:17" x14ac:dyDescent="0.3">
      <c r="A157" t="s">
        <v>391</v>
      </c>
      <c r="B157" t="s">
        <v>392</v>
      </c>
      <c r="C157" t="s">
        <v>3177</v>
      </c>
      <c r="D157" t="s">
        <v>51</v>
      </c>
      <c r="E157">
        <v>61304.236270000001</v>
      </c>
      <c r="F157">
        <v>28850</v>
      </c>
      <c r="G157">
        <v>3.2737780354244701</v>
      </c>
      <c r="H157">
        <v>-4.9649167719196603</v>
      </c>
      <c r="I157">
        <v>-2.0744938763360401</v>
      </c>
      <c r="J157">
        <v>2.4410951192077301</v>
      </c>
      <c r="K157">
        <v>28298.568103170801</v>
      </c>
      <c r="L157">
        <v>27476.7424696179</v>
      </c>
      <c r="M157">
        <v>72.488164775570894</v>
      </c>
      <c r="N157">
        <v>0.82806347567413197</v>
      </c>
      <c r="O157">
        <v>5.7920277296360503</v>
      </c>
      <c r="P157">
        <v>31.136363636363601</v>
      </c>
      <c r="Q157">
        <v>3.5044169487591002E-2</v>
      </c>
    </row>
    <row r="158" spans="1:17" x14ac:dyDescent="0.3">
      <c r="A158" t="s">
        <v>393</v>
      </c>
      <c r="B158" t="s">
        <v>394</v>
      </c>
      <c r="C158" t="s">
        <v>3183</v>
      </c>
      <c r="D158" t="s">
        <v>111</v>
      </c>
      <c r="E158">
        <v>60464.687759200002</v>
      </c>
      <c r="F158">
        <v>734</v>
      </c>
      <c r="G158">
        <v>18.557892569211401</v>
      </c>
      <c r="H158">
        <v>2.2838276011558301</v>
      </c>
      <c r="I158">
        <v>-15.0518383529792</v>
      </c>
      <c r="J158">
        <v>3.9537218768768998</v>
      </c>
      <c r="K158">
        <v>709.72709241044004</v>
      </c>
      <c r="L158">
        <v>689.474130346057</v>
      </c>
      <c r="M158">
        <v>72.584481147219194</v>
      </c>
      <c r="N158">
        <v>1.01291642916715</v>
      </c>
      <c r="O158">
        <v>15.5313351498637</v>
      </c>
      <c r="P158">
        <v>45.5338554575195</v>
      </c>
      <c r="Q158">
        <v>0.16778884009322001</v>
      </c>
    </row>
    <row r="159" spans="1:17" x14ac:dyDescent="0.3">
      <c r="A159" t="s">
        <v>395</v>
      </c>
      <c r="B159" t="s">
        <v>396</v>
      </c>
      <c r="C159" t="s">
        <v>3173</v>
      </c>
      <c r="D159" t="s">
        <v>34</v>
      </c>
      <c r="E159">
        <v>60246.073248863999</v>
      </c>
      <c r="F159">
        <v>45.13</v>
      </c>
      <c r="G159">
        <v>-6.6993711483592797</v>
      </c>
      <c r="H159">
        <v>-4.49446236975872</v>
      </c>
      <c r="I159">
        <v>-27.683354002650901</v>
      </c>
      <c r="J159">
        <v>1.9852042336684901</v>
      </c>
      <c r="K159">
        <v>45.540964576739398</v>
      </c>
      <c r="L159">
        <v>47.929059629491398</v>
      </c>
      <c r="M159">
        <v>81.306694166067302</v>
      </c>
      <c r="N159">
        <v>1.049653487184</v>
      </c>
      <c r="O159">
        <v>56.547750941723898</v>
      </c>
      <c r="P159">
        <v>22.802721088435302</v>
      </c>
      <c r="Q159">
        <v>0.119375396016685</v>
      </c>
    </row>
    <row r="160" spans="1:17" x14ac:dyDescent="0.3">
      <c r="A160" t="s">
        <v>397</v>
      </c>
      <c r="B160" t="s">
        <v>398</v>
      </c>
      <c r="C160" t="s">
        <v>3181</v>
      </c>
      <c r="D160" t="s">
        <v>399</v>
      </c>
      <c r="E160">
        <v>59897.61514545</v>
      </c>
      <c r="F160">
        <v>4715.3500000000004</v>
      </c>
      <c r="G160">
        <v>-17.219056732106299</v>
      </c>
      <c r="H160">
        <v>7.8081672622482801</v>
      </c>
      <c r="I160">
        <v>-22.638626345015101</v>
      </c>
      <c r="J160">
        <v>3.3798396473118202</v>
      </c>
      <c r="K160">
        <v>4792.3466996714797</v>
      </c>
      <c r="L160">
        <v>4875.7531407040897</v>
      </c>
      <c r="M160">
        <v>59.202349552973899</v>
      </c>
      <c r="N160">
        <v>1.3069749159970101</v>
      </c>
      <c r="O160">
        <v>36.999374383661802</v>
      </c>
      <c r="P160">
        <v>30.945570674812501</v>
      </c>
      <c r="Q160">
        <v>7.2841226233430006E-2</v>
      </c>
    </row>
    <row r="161" spans="1:17" x14ac:dyDescent="0.3">
      <c r="A161" t="s">
        <v>400</v>
      </c>
      <c r="B161" t="s">
        <v>401</v>
      </c>
      <c r="C161" t="s">
        <v>3173</v>
      </c>
      <c r="D161" t="s">
        <v>402</v>
      </c>
      <c r="E161">
        <v>59881.398858565</v>
      </c>
      <c r="F161">
        <v>939.85</v>
      </c>
      <c r="G161">
        <v>-12.7577773393082</v>
      </c>
      <c r="H161">
        <v>16.991349308964299</v>
      </c>
      <c r="I161">
        <v>151.16601685480501</v>
      </c>
      <c r="J161">
        <v>5.2750593548354097E-3</v>
      </c>
      <c r="K161">
        <v>772.71753961156901</v>
      </c>
      <c r="L161">
        <v>630.15057082793396</v>
      </c>
      <c r="M161">
        <v>73.0870236921279</v>
      </c>
      <c r="N161">
        <v>0.93988502840134303</v>
      </c>
      <c r="O161">
        <v>1.07995956801616</v>
      </c>
      <c r="P161">
        <v>203.17741935483801</v>
      </c>
      <c r="Q161">
        <v>-2.7437515153249999E-2</v>
      </c>
    </row>
    <row r="162" spans="1:17" x14ac:dyDescent="0.3">
      <c r="A162" t="s">
        <v>403</v>
      </c>
      <c r="B162" t="s">
        <v>404</v>
      </c>
      <c r="C162" t="s">
        <v>3187</v>
      </c>
      <c r="D162" t="s">
        <v>285</v>
      </c>
      <c r="E162">
        <v>58785.988492785</v>
      </c>
      <c r="F162">
        <v>6892.95</v>
      </c>
      <c r="G162">
        <v>-2.2733331909668002</v>
      </c>
      <c r="H162">
        <v>-13.1842514883511</v>
      </c>
      <c r="I162">
        <v>-28.638324703365701</v>
      </c>
      <c r="J162">
        <v>1.7457873743936101</v>
      </c>
      <c r="K162">
        <v>7410.1514666029198</v>
      </c>
      <c r="L162">
        <v>7383.0999358400704</v>
      </c>
      <c r="M162">
        <v>46.469834282180202</v>
      </c>
      <c r="N162">
        <v>0.60152449429060795</v>
      </c>
      <c r="O162">
        <v>44.133498719706303</v>
      </c>
      <c r="P162">
        <v>29.445070422535199</v>
      </c>
      <c r="Q162">
        <v>0.11101674172386899</v>
      </c>
    </row>
    <row r="163" spans="1:17" x14ac:dyDescent="0.3">
      <c r="A163" t="s">
        <v>405</v>
      </c>
      <c r="B163" t="s">
        <v>406</v>
      </c>
      <c r="C163" t="s">
        <v>3174</v>
      </c>
      <c r="D163" t="s">
        <v>27</v>
      </c>
      <c r="E163">
        <v>58687.245610880003</v>
      </c>
      <c r="F163">
        <v>8.42</v>
      </c>
      <c r="G163">
        <v>-55.842203632212701</v>
      </c>
      <c r="H163">
        <v>-4.4615262873056496</v>
      </c>
      <c r="I163">
        <v>-48.014766920270802</v>
      </c>
      <c r="J163">
        <v>6.8083665879777397</v>
      </c>
      <c r="K163">
        <v>9.0410059511695398</v>
      </c>
      <c r="L163">
        <v>11.956461832819199</v>
      </c>
      <c r="M163">
        <v>67.499087050663803</v>
      </c>
      <c r="N163">
        <v>1.2451410195316099</v>
      </c>
      <c r="O163">
        <v>127.790973871733</v>
      </c>
      <c r="P163">
        <v>27.3827534039334</v>
      </c>
      <c r="Q163">
        <v>-6.0021990773685002E-2</v>
      </c>
    </row>
    <row r="164" spans="1:17" x14ac:dyDescent="0.3">
      <c r="A164" t="s">
        <v>407</v>
      </c>
      <c r="B164" t="s">
        <v>408</v>
      </c>
      <c r="C164" t="s">
        <v>3172</v>
      </c>
      <c r="D164" t="s">
        <v>21</v>
      </c>
      <c r="E164">
        <v>58608.268297150003</v>
      </c>
      <c r="F164">
        <v>8765.9</v>
      </c>
      <c r="G164">
        <v>35.324174204337702</v>
      </c>
      <c r="H164">
        <v>13.091528238191</v>
      </c>
      <c r="I164">
        <v>64.681917253023698</v>
      </c>
      <c r="J164">
        <v>0.34658503208498098</v>
      </c>
      <c r="K164">
        <v>7766.9621689217502</v>
      </c>
      <c r="L164">
        <v>6551.82007005796</v>
      </c>
      <c r="M164">
        <v>89.159223712478607</v>
      </c>
      <c r="N164">
        <v>0.63677658425755002</v>
      </c>
      <c r="O164">
        <v>0.10381135992882901</v>
      </c>
      <c r="P164">
        <v>104.464400256574</v>
      </c>
      <c r="Q164">
        <v>4.9135351375051997E-2</v>
      </c>
    </row>
    <row r="165" spans="1:17" x14ac:dyDescent="0.3">
      <c r="A165" t="s">
        <v>409</v>
      </c>
      <c r="B165" t="s">
        <v>410</v>
      </c>
      <c r="C165" t="s">
        <v>3173</v>
      </c>
      <c r="D165" t="s">
        <v>144</v>
      </c>
      <c r="E165">
        <v>58329.869649612003</v>
      </c>
      <c r="F165">
        <v>217.02</v>
      </c>
      <c r="G165">
        <v>201.95671429328999</v>
      </c>
      <c r="H165">
        <v>-3.2803643672637799</v>
      </c>
      <c r="I165">
        <v>17.800220819171901</v>
      </c>
      <c r="J165">
        <v>7.4319247388426701</v>
      </c>
      <c r="K165">
        <v>208.253992346454</v>
      </c>
      <c r="L165">
        <v>189.863631325863</v>
      </c>
      <c r="M165">
        <v>75.024438772454204</v>
      </c>
      <c r="N165">
        <v>0.99635751624442004</v>
      </c>
      <c r="O165">
        <v>42.843977513593202</v>
      </c>
      <c r="P165">
        <v>252.87804878048701</v>
      </c>
    </row>
    <row r="166" spans="1:17" hidden="1" x14ac:dyDescent="0.3">
      <c r="A166" t="s">
        <v>411</v>
      </c>
      <c r="B166" t="s">
        <v>412</v>
      </c>
      <c r="C166" t="s">
        <v>3188</v>
      </c>
      <c r="D166" t="s">
        <v>139</v>
      </c>
      <c r="E166">
        <v>57906.475313280003</v>
      </c>
      <c r="F166">
        <v>1284.5999999999999</v>
      </c>
      <c r="G166">
        <v>26.360602513910798</v>
      </c>
      <c r="H166">
        <v>7.5529105154915701</v>
      </c>
      <c r="I166">
        <v>32.833620514019699</v>
      </c>
      <c r="J166">
        <v>8.9299569251575495</v>
      </c>
      <c r="K166">
        <v>1089.8057833125199</v>
      </c>
      <c r="M166">
        <v>76.152103991709893</v>
      </c>
      <c r="N166">
        <v>0.79290726265612099</v>
      </c>
      <c r="O166">
        <v>0.88743577767398296</v>
      </c>
      <c r="P166">
        <v>60.154594190250499</v>
      </c>
    </row>
    <row r="167" spans="1:17" x14ac:dyDescent="0.3">
      <c r="A167" t="s">
        <v>413</v>
      </c>
      <c r="B167" t="s">
        <v>414</v>
      </c>
      <c r="C167" t="s">
        <v>3172</v>
      </c>
      <c r="D167" t="s">
        <v>21</v>
      </c>
      <c r="E167">
        <v>57156.907693409899</v>
      </c>
      <c r="F167">
        <v>3017.7</v>
      </c>
      <c r="G167">
        <v>9.03635923274439</v>
      </c>
      <c r="H167">
        <v>2.39516618513187</v>
      </c>
      <c r="I167">
        <v>20.814361543003901</v>
      </c>
      <c r="J167">
        <v>-0.33399446460502902</v>
      </c>
      <c r="K167">
        <v>2936.9150010657199</v>
      </c>
      <c r="L167">
        <v>2745.7419572198</v>
      </c>
      <c r="M167">
        <v>62.5923674573882</v>
      </c>
      <c r="N167">
        <v>0.781025031686161</v>
      </c>
      <c r="O167">
        <v>5.6367432150313297</v>
      </c>
      <c r="P167">
        <v>37.983539094650197</v>
      </c>
      <c r="Q167">
        <v>-4.0566619817219998E-2</v>
      </c>
    </row>
    <row r="168" spans="1:17" x14ac:dyDescent="0.3">
      <c r="A168" t="s">
        <v>415</v>
      </c>
      <c r="B168" t="s">
        <v>416</v>
      </c>
      <c r="C168" t="s">
        <v>3173</v>
      </c>
      <c r="D168" t="s">
        <v>417</v>
      </c>
      <c r="E168">
        <v>57111.251342399999</v>
      </c>
      <c r="F168">
        <v>953</v>
      </c>
      <c r="G168">
        <v>203.138180179812</v>
      </c>
      <c r="H168">
        <v>-3.0039487750254099</v>
      </c>
      <c r="I168">
        <v>71.757810785325603</v>
      </c>
      <c r="J168">
        <v>3.8137508468730199</v>
      </c>
      <c r="K168">
        <v>879.24431814967795</v>
      </c>
      <c r="L168">
        <v>675.61248165536097</v>
      </c>
      <c r="M168">
        <v>63.599621981381503</v>
      </c>
      <c r="N168">
        <v>0.63854870990596502</v>
      </c>
      <c r="O168">
        <v>11.6474291710388</v>
      </c>
      <c r="P168">
        <v>225.811965811965</v>
      </c>
      <c r="Q168">
        <v>0.14502235040404499</v>
      </c>
    </row>
    <row r="169" spans="1:17" x14ac:dyDescent="0.3">
      <c r="A169" t="s">
        <v>418</v>
      </c>
      <c r="B169" t="s">
        <v>419</v>
      </c>
      <c r="C169" t="s">
        <v>3178</v>
      </c>
      <c r="D169" t="s">
        <v>226</v>
      </c>
      <c r="E169">
        <v>56329.498112950001</v>
      </c>
      <c r="F169">
        <v>3603.85</v>
      </c>
      <c r="G169">
        <v>5.8320712392854004</v>
      </c>
      <c r="H169">
        <v>1.95472430482809</v>
      </c>
      <c r="I169">
        <v>-26.940281990439299</v>
      </c>
      <c r="J169">
        <v>4.7943245254293201</v>
      </c>
      <c r="K169">
        <v>3643.4855971779002</v>
      </c>
      <c r="L169">
        <v>3692.5122156216798</v>
      </c>
      <c r="M169">
        <v>64.414836782629706</v>
      </c>
      <c r="N169">
        <v>0.97419331327561498</v>
      </c>
      <c r="O169">
        <v>37.380856583930999</v>
      </c>
      <c r="P169">
        <v>31.359577182431199</v>
      </c>
      <c r="Q169">
        <v>8.7900494317323996E-2</v>
      </c>
    </row>
    <row r="170" spans="1:17" x14ac:dyDescent="0.3">
      <c r="A170" t="s">
        <v>420</v>
      </c>
      <c r="B170" t="s">
        <v>421</v>
      </c>
      <c r="C170" t="s">
        <v>3172</v>
      </c>
      <c r="D170" t="s">
        <v>247</v>
      </c>
      <c r="E170">
        <v>56104.961312655003</v>
      </c>
      <c r="F170">
        <v>5300.85</v>
      </c>
      <c r="G170">
        <v>-6.3035064242922001</v>
      </c>
      <c r="H170">
        <v>5.1799991436037596</v>
      </c>
      <c r="I170">
        <v>8.1830941229918999</v>
      </c>
      <c r="J170">
        <v>-3.4204955284990501</v>
      </c>
      <c r="K170">
        <v>5251.5268683061504</v>
      </c>
      <c r="L170">
        <v>5116.1949543946603</v>
      </c>
      <c r="M170">
        <v>52.7938057348481</v>
      </c>
      <c r="N170">
        <v>0.72545033883863697</v>
      </c>
      <c r="O170">
        <v>13.189394153767701</v>
      </c>
      <c r="P170">
        <v>26.2107142857142</v>
      </c>
      <c r="Q170">
        <v>-4.0450817654722998E-2</v>
      </c>
    </row>
    <row r="171" spans="1:17" x14ac:dyDescent="0.3">
      <c r="A171" t="s">
        <v>422</v>
      </c>
      <c r="B171" t="s">
        <v>423</v>
      </c>
      <c r="C171" t="s">
        <v>3182</v>
      </c>
      <c r="D171" t="s">
        <v>250</v>
      </c>
      <c r="E171">
        <v>55863.270654200001</v>
      </c>
      <c r="F171">
        <v>1688.15</v>
      </c>
      <c r="G171">
        <v>83.210282463490699</v>
      </c>
      <c r="H171">
        <v>1.18550971501397</v>
      </c>
      <c r="I171">
        <v>12.394521847487599</v>
      </c>
      <c r="J171">
        <v>0.36934066526972298</v>
      </c>
      <c r="K171">
        <v>1722.6169960945499</v>
      </c>
      <c r="L171">
        <v>1513.1977089227601</v>
      </c>
      <c r="M171">
        <v>50.619503707948297</v>
      </c>
      <c r="N171">
        <v>2.2775208300528398</v>
      </c>
      <c r="O171">
        <v>15.2089565500695</v>
      </c>
      <c r="P171">
        <v>104.525078749697</v>
      </c>
      <c r="Q171">
        <v>1.6895935992061999E-2</v>
      </c>
    </row>
    <row r="172" spans="1:17" x14ac:dyDescent="0.3">
      <c r="A172" t="s">
        <v>424</v>
      </c>
      <c r="B172" t="s">
        <v>425</v>
      </c>
      <c r="C172" t="s">
        <v>3182</v>
      </c>
      <c r="D172" t="s">
        <v>117</v>
      </c>
      <c r="E172">
        <v>55760.025023669899</v>
      </c>
      <c r="F172">
        <v>478.3</v>
      </c>
      <c r="G172">
        <v>-35.941305784761099</v>
      </c>
      <c r="H172">
        <v>-11.5332527692933</v>
      </c>
      <c r="I172">
        <v>-6.84324259206445</v>
      </c>
      <c r="J172">
        <v>-2.37516165233236</v>
      </c>
      <c r="K172">
        <v>522.76330337235299</v>
      </c>
      <c r="L172">
        <v>542.13656329828598</v>
      </c>
      <c r="M172">
        <v>35.459259351785299</v>
      </c>
      <c r="N172">
        <v>0.79599127336840203</v>
      </c>
      <c r="O172">
        <v>31.611959021534499</v>
      </c>
      <c r="P172">
        <v>8.9521640091116303</v>
      </c>
      <c r="Q172">
        <v>-0.109964513139022</v>
      </c>
    </row>
    <row r="173" spans="1:17" x14ac:dyDescent="0.3">
      <c r="A173" t="s">
        <v>426</v>
      </c>
      <c r="B173" t="s">
        <v>427</v>
      </c>
      <c r="C173" t="s">
        <v>3178</v>
      </c>
      <c r="D173" t="s">
        <v>428</v>
      </c>
      <c r="E173">
        <v>55593.190914250001</v>
      </c>
      <c r="F173">
        <v>2875.75</v>
      </c>
      <c r="G173">
        <v>-7.2869101937317096</v>
      </c>
      <c r="H173">
        <v>-2.5202986793410198</v>
      </c>
      <c r="I173">
        <v>-12.555005460354</v>
      </c>
      <c r="J173">
        <v>2.4618981138487999</v>
      </c>
      <c r="K173">
        <v>2863.6586070747398</v>
      </c>
      <c r="L173">
        <v>2826.0786841183899</v>
      </c>
      <c r="M173">
        <v>67.8772764810316</v>
      </c>
      <c r="N173">
        <v>1.01291803591504</v>
      </c>
      <c r="O173">
        <v>17.3606885160392</v>
      </c>
      <c r="P173">
        <v>31.0853313884583</v>
      </c>
      <c r="Q173">
        <v>6.0908756654810001E-3</v>
      </c>
    </row>
    <row r="174" spans="1:17" x14ac:dyDescent="0.3">
      <c r="A174" t="s">
        <v>429</v>
      </c>
      <c r="B174" t="s">
        <v>430</v>
      </c>
      <c r="C174" t="s">
        <v>3183</v>
      </c>
      <c r="D174" t="s">
        <v>111</v>
      </c>
      <c r="E174">
        <v>55263.555148990003</v>
      </c>
      <c r="F174">
        <v>1069.3499999999999</v>
      </c>
      <c r="G174">
        <v>68.427497160539005</v>
      </c>
      <c r="H174">
        <v>7.0887500139932103</v>
      </c>
      <c r="I174">
        <v>57.8412029473592</v>
      </c>
      <c r="J174">
        <v>9.3135368844581006</v>
      </c>
      <c r="K174">
        <v>949.21239265111103</v>
      </c>
      <c r="L174">
        <v>790.72253490004198</v>
      </c>
      <c r="M174">
        <v>76.503417123403096</v>
      </c>
      <c r="N174">
        <v>1.0729776138945</v>
      </c>
      <c r="O174">
        <v>2.38462617477908</v>
      </c>
      <c r="P174">
        <v>103.337136337706</v>
      </c>
    </row>
    <row r="175" spans="1:17" x14ac:dyDescent="0.3">
      <c r="A175" t="s">
        <v>431</v>
      </c>
      <c r="B175" t="s">
        <v>432</v>
      </c>
      <c r="C175" t="s">
        <v>3178</v>
      </c>
      <c r="D175" t="s">
        <v>428</v>
      </c>
      <c r="E175">
        <v>53795.251572020003</v>
      </c>
      <c r="F175">
        <v>126841.4</v>
      </c>
      <c r="G175">
        <v>-5.6500490027677399</v>
      </c>
      <c r="H175">
        <v>-0.44357608981230101</v>
      </c>
      <c r="I175">
        <v>-7.7517266182487603</v>
      </c>
      <c r="J175">
        <v>0.34232837667435401</v>
      </c>
      <c r="K175">
        <v>126571.58689404601</v>
      </c>
      <c r="L175">
        <v>128295.518060364</v>
      </c>
      <c r="M175">
        <v>72.681583399877496</v>
      </c>
      <c r="N175">
        <v>1.0806912362271099</v>
      </c>
      <c r="O175">
        <v>19.397136896943699</v>
      </c>
      <c r="P175">
        <v>14.419761817561801</v>
      </c>
      <c r="Q175">
        <v>5.7926223728948997E-2</v>
      </c>
    </row>
    <row r="176" spans="1:17" x14ac:dyDescent="0.3">
      <c r="A176" t="s">
        <v>433</v>
      </c>
      <c r="B176" t="s">
        <v>434</v>
      </c>
      <c r="C176" t="s">
        <v>3177</v>
      </c>
      <c r="D176" t="s">
        <v>255</v>
      </c>
      <c r="E176">
        <v>53669.974741320002</v>
      </c>
      <c r="F176">
        <v>710.9</v>
      </c>
      <c r="G176">
        <v>62.503992933021998</v>
      </c>
      <c r="H176">
        <v>8.2647275207879094</v>
      </c>
      <c r="I176">
        <v>50.004569496129399</v>
      </c>
      <c r="J176">
        <v>3.5270918003731802</v>
      </c>
      <c r="K176">
        <v>626.13040743936597</v>
      </c>
      <c r="L176">
        <v>527.18446060123597</v>
      </c>
      <c r="M176">
        <v>72.698233292308103</v>
      </c>
      <c r="N176">
        <v>1.7949313981571799</v>
      </c>
      <c r="O176">
        <v>4.1426360950907304</v>
      </c>
      <c r="P176">
        <v>89.548060258632106</v>
      </c>
      <c r="Q176">
        <v>0.124499792335027</v>
      </c>
    </row>
    <row r="177" spans="1:17" x14ac:dyDescent="0.3">
      <c r="A177" t="s">
        <v>435</v>
      </c>
      <c r="B177" t="s">
        <v>436</v>
      </c>
      <c r="C177" t="s">
        <v>3173</v>
      </c>
      <c r="D177" t="s">
        <v>34</v>
      </c>
      <c r="E177">
        <v>53666.848804408</v>
      </c>
      <c r="F177">
        <v>117.88</v>
      </c>
      <c r="G177">
        <v>-13.861744294338999</v>
      </c>
      <c r="H177">
        <v>1.59293510710796</v>
      </c>
      <c r="I177">
        <v>-10.487647856838899</v>
      </c>
      <c r="J177">
        <v>4.2749840441460103</v>
      </c>
      <c r="K177">
        <v>109.205791638712</v>
      </c>
      <c r="L177">
        <v>114.90845312307</v>
      </c>
      <c r="M177">
        <v>76.460106048181601</v>
      </c>
      <c r="N177">
        <v>1.55510744284369</v>
      </c>
      <c r="O177">
        <v>33.992195453002999</v>
      </c>
      <c r="P177">
        <v>22.7916666666666</v>
      </c>
      <c r="Q177">
        <v>7.7959844825981006E-2</v>
      </c>
    </row>
    <row r="178" spans="1:17" x14ac:dyDescent="0.3">
      <c r="A178" t="s">
        <v>437</v>
      </c>
      <c r="B178" t="s">
        <v>438</v>
      </c>
      <c r="C178" t="s">
        <v>3181</v>
      </c>
      <c r="D178" t="s">
        <v>271</v>
      </c>
      <c r="E178">
        <v>53300.6946054</v>
      </c>
      <c r="F178">
        <v>4822.1499999999996</v>
      </c>
      <c r="G178">
        <v>60.127562396552896</v>
      </c>
      <c r="H178">
        <v>-4.2551819792571797</v>
      </c>
      <c r="I178">
        <v>-20.427321205089299</v>
      </c>
      <c r="J178">
        <v>3.4785146462646699</v>
      </c>
      <c r="K178">
        <v>4876.98921341397</v>
      </c>
      <c r="L178">
        <v>4550.17287800138</v>
      </c>
      <c r="M178">
        <v>50.707478007082898</v>
      </c>
      <c r="N178">
        <v>1.4645087089898201</v>
      </c>
      <c r="O178">
        <v>21.106767728088101</v>
      </c>
      <c r="P178">
        <v>83.282022044849796</v>
      </c>
      <c r="Q178">
        <v>0.10161214911236099</v>
      </c>
    </row>
    <row r="179" spans="1:17" x14ac:dyDescent="0.3">
      <c r="A179" t="s">
        <v>439</v>
      </c>
      <c r="B179" t="s">
        <v>440</v>
      </c>
      <c r="C179" t="s">
        <v>3173</v>
      </c>
      <c r="D179" t="s">
        <v>34</v>
      </c>
      <c r="E179">
        <v>52962.411474631997</v>
      </c>
      <c r="F179">
        <v>61.01</v>
      </c>
      <c r="G179">
        <v>-0.84295149293749805</v>
      </c>
      <c r="H179">
        <v>-2.8239581495824502</v>
      </c>
      <c r="I179">
        <v>-10.959670501538</v>
      </c>
      <c r="J179">
        <v>-0.29710409592973702</v>
      </c>
      <c r="K179">
        <v>56.554871218737603</v>
      </c>
      <c r="L179">
        <v>57.223319706147798</v>
      </c>
      <c r="M179">
        <v>77.207555113068693</v>
      </c>
      <c r="N179">
        <v>1.6951744358790199</v>
      </c>
      <c r="O179">
        <v>26.044910670381899</v>
      </c>
      <c r="P179">
        <v>35.577777777777698</v>
      </c>
      <c r="Q179">
        <v>0.102300206944257</v>
      </c>
    </row>
    <row r="180" spans="1:17" x14ac:dyDescent="0.3">
      <c r="A180" t="s">
        <v>441</v>
      </c>
      <c r="B180" t="s">
        <v>442</v>
      </c>
      <c r="C180" t="s">
        <v>3173</v>
      </c>
      <c r="D180" t="s">
        <v>24</v>
      </c>
      <c r="E180">
        <v>52858.07990656</v>
      </c>
      <c r="F180">
        <v>215.44</v>
      </c>
      <c r="G180">
        <v>18.017747521861601</v>
      </c>
      <c r="H180">
        <v>0.737617894715767</v>
      </c>
      <c r="I180">
        <v>27.5054693904601</v>
      </c>
      <c r="J180">
        <v>-2.4973260013969401</v>
      </c>
      <c r="K180">
        <v>201.389372013318</v>
      </c>
      <c r="L180">
        <v>182.400249478257</v>
      </c>
      <c r="M180">
        <v>69.750743729329699</v>
      </c>
      <c r="N180">
        <v>1.0172058909981001</v>
      </c>
      <c r="O180">
        <v>0.38989974006684502</v>
      </c>
      <c r="P180">
        <v>54.54806312769</v>
      </c>
      <c r="Q180">
        <v>0.11900093100261599</v>
      </c>
    </row>
    <row r="181" spans="1:17" x14ac:dyDescent="0.3">
      <c r="A181" t="s">
        <v>443</v>
      </c>
      <c r="B181" t="s">
        <v>444</v>
      </c>
      <c r="C181" t="s">
        <v>3173</v>
      </c>
      <c r="D181" t="s">
        <v>417</v>
      </c>
      <c r="E181">
        <v>51825.862893199999</v>
      </c>
      <c r="F181">
        <v>198.92</v>
      </c>
      <c r="G181">
        <v>-2.67438871550269</v>
      </c>
      <c r="H181">
        <v>-5.2359772108332203</v>
      </c>
      <c r="I181">
        <v>-15.286391462637701</v>
      </c>
      <c r="J181">
        <v>3.4230947892291801</v>
      </c>
      <c r="K181">
        <v>204.79247709082301</v>
      </c>
      <c r="L181">
        <v>207.51218252800001</v>
      </c>
      <c r="M181">
        <v>64.166340899018095</v>
      </c>
      <c r="N181">
        <v>0.64096550858155799</v>
      </c>
      <c r="O181">
        <v>24.120249346470899</v>
      </c>
      <c r="P181">
        <v>28.3354838709677</v>
      </c>
      <c r="Q181">
        <v>4.8365903451135998E-2</v>
      </c>
    </row>
    <row r="182" spans="1:17" x14ac:dyDescent="0.3">
      <c r="A182" t="s">
        <v>445</v>
      </c>
      <c r="B182" t="s">
        <v>446</v>
      </c>
      <c r="C182" t="s">
        <v>3187</v>
      </c>
      <c r="D182" t="s">
        <v>379</v>
      </c>
      <c r="E182">
        <v>51786.638459255002</v>
      </c>
      <c r="F182">
        <v>1757.95</v>
      </c>
      <c r="G182">
        <v>32.602869523216</v>
      </c>
      <c r="H182">
        <v>2.5944343497928499</v>
      </c>
      <c r="I182">
        <v>22.9061665523868</v>
      </c>
      <c r="J182">
        <v>-1.07601569929817E-2</v>
      </c>
      <c r="K182">
        <v>1703.5819472635901</v>
      </c>
      <c r="L182">
        <v>1515.3847114545399</v>
      </c>
      <c r="M182">
        <v>50.307138904988498</v>
      </c>
      <c r="N182">
        <v>0.93891511776068104</v>
      </c>
      <c r="O182">
        <v>4.61048380215591</v>
      </c>
      <c r="P182">
        <v>71.574272886980296</v>
      </c>
      <c r="Q182">
        <v>0.12900098427290099</v>
      </c>
    </row>
    <row r="183" spans="1:17" x14ac:dyDescent="0.3">
      <c r="A183" t="s">
        <v>447</v>
      </c>
      <c r="B183" t="s">
        <v>448</v>
      </c>
      <c r="C183" t="s">
        <v>3175</v>
      </c>
      <c r="D183" t="s">
        <v>235</v>
      </c>
      <c r="E183">
        <v>51640.969651189997</v>
      </c>
      <c r="F183">
        <v>1955.85</v>
      </c>
      <c r="G183">
        <v>-3.36085759780013</v>
      </c>
      <c r="H183">
        <v>-0.62808629124398496</v>
      </c>
      <c r="I183">
        <v>-10.2396183162243</v>
      </c>
      <c r="J183">
        <v>1.8195269880049201</v>
      </c>
      <c r="K183">
        <v>1962.1499085477601</v>
      </c>
      <c r="L183">
        <v>1929.4509565517401</v>
      </c>
      <c r="M183">
        <v>63.826838230545498</v>
      </c>
      <c r="N183">
        <v>0.73246956584604495</v>
      </c>
      <c r="O183">
        <v>12.733594089526299</v>
      </c>
      <c r="P183">
        <v>18.734254059796601</v>
      </c>
      <c r="Q183">
        <v>-1.3182705368006E-2</v>
      </c>
    </row>
    <row r="184" spans="1:17" x14ac:dyDescent="0.3">
      <c r="A184" t="s">
        <v>449</v>
      </c>
      <c r="B184" t="s">
        <v>450</v>
      </c>
      <c r="C184" t="s">
        <v>3184</v>
      </c>
      <c r="D184" t="s">
        <v>451</v>
      </c>
      <c r="E184">
        <v>51439.675329899997</v>
      </c>
      <c r="F184">
        <v>844.25</v>
      </c>
      <c r="G184">
        <v>-13.4123848969211</v>
      </c>
      <c r="H184">
        <v>-2.1931847553061701</v>
      </c>
      <c r="I184">
        <v>-22.8171384617727</v>
      </c>
      <c r="J184">
        <v>3.6138052858862899</v>
      </c>
      <c r="K184">
        <v>850.40181730639404</v>
      </c>
      <c r="L184">
        <v>905.14932849130901</v>
      </c>
      <c r="M184">
        <v>69.940571828996895</v>
      </c>
      <c r="N184">
        <v>0.81753716872862003</v>
      </c>
      <c r="O184">
        <v>39.769025762511099</v>
      </c>
      <c r="P184">
        <v>11.488940244305001</v>
      </c>
      <c r="Q184">
        <v>9.4004922092819996E-3</v>
      </c>
    </row>
    <row r="185" spans="1:17" x14ac:dyDescent="0.3">
      <c r="A185" t="s">
        <v>452</v>
      </c>
      <c r="B185" t="s">
        <v>453</v>
      </c>
      <c r="C185" t="s">
        <v>3175</v>
      </c>
      <c r="D185" t="s">
        <v>201</v>
      </c>
      <c r="E185">
        <v>51354.99429984</v>
      </c>
      <c r="F185">
        <v>15820.65</v>
      </c>
      <c r="G185">
        <v>-27.286390151097802</v>
      </c>
      <c r="H185">
        <v>-4.3062583206160703</v>
      </c>
      <c r="I185">
        <v>-14.0855011303944</v>
      </c>
      <c r="J185">
        <v>-0.70706484173603101</v>
      </c>
      <c r="K185">
        <v>16094.9495134995</v>
      </c>
      <c r="L185">
        <v>16339.9440349632</v>
      </c>
      <c r="M185">
        <v>43.420170890107897</v>
      </c>
      <c r="N185">
        <v>0.49900337952687202</v>
      </c>
      <c r="O185">
        <v>12.1635331038863</v>
      </c>
      <c r="P185">
        <v>3.0970193022013199</v>
      </c>
      <c r="Q185">
        <v>-6.6168744802998003E-2</v>
      </c>
    </row>
    <row r="186" spans="1:17" x14ac:dyDescent="0.3">
      <c r="A186" t="s">
        <v>454</v>
      </c>
      <c r="B186" t="s">
        <v>455</v>
      </c>
      <c r="C186" t="s">
        <v>3174</v>
      </c>
      <c r="D186" t="s">
        <v>27</v>
      </c>
      <c r="E186">
        <v>51324.224999999999</v>
      </c>
      <c r="F186">
        <v>1800.85</v>
      </c>
      <c r="G186">
        <v>-10.499857111151</v>
      </c>
      <c r="H186">
        <v>-0.84600579423342104</v>
      </c>
      <c r="I186">
        <v>-3.8541967346744102</v>
      </c>
      <c r="J186">
        <v>1.20685026787125</v>
      </c>
      <c r="K186">
        <v>1826.9510484636601</v>
      </c>
      <c r="L186">
        <v>1838.7631570223</v>
      </c>
      <c r="M186">
        <v>61.389769299105502</v>
      </c>
      <c r="N186">
        <v>0.614162130714484</v>
      </c>
      <c r="O186">
        <v>20.776300080517501</v>
      </c>
      <c r="P186">
        <v>13.5788842988237</v>
      </c>
      <c r="Q186">
        <v>8.6355293667450001E-3</v>
      </c>
    </row>
    <row r="187" spans="1:17" x14ac:dyDescent="0.3">
      <c r="A187" t="s">
        <v>456</v>
      </c>
      <c r="B187" t="s">
        <v>457</v>
      </c>
      <c r="C187" t="s">
        <v>3181</v>
      </c>
      <c r="D187" t="s">
        <v>169</v>
      </c>
      <c r="E187">
        <v>51305.348579625002</v>
      </c>
      <c r="F187">
        <v>12105.55</v>
      </c>
      <c r="G187">
        <v>135.71629314556199</v>
      </c>
      <c r="H187">
        <v>-13.477185394145501</v>
      </c>
      <c r="I187">
        <v>11.7189632139807</v>
      </c>
      <c r="J187">
        <v>-2.9257813779409401</v>
      </c>
      <c r="K187">
        <v>12936.3836078479</v>
      </c>
      <c r="L187">
        <v>11033.394693722101</v>
      </c>
      <c r="M187">
        <v>44.515284747805303</v>
      </c>
      <c r="N187">
        <v>1.56097213907889</v>
      </c>
      <c r="O187">
        <v>36.713738739668997</v>
      </c>
      <c r="P187">
        <v>156.843545786302</v>
      </c>
      <c r="Q187">
        <v>0.15290950084966101</v>
      </c>
    </row>
    <row r="188" spans="1:17" x14ac:dyDescent="0.3">
      <c r="A188" t="s">
        <v>458</v>
      </c>
      <c r="B188" t="s">
        <v>459</v>
      </c>
      <c r="C188" t="s">
        <v>585</v>
      </c>
      <c r="D188" t="s">
        <v>460</v>
      </c>
      <c r="E188">
        <v>51233.479829789998</v>
      </c>
      <c r="F188">
        <v>45933.35</v>
      </c>
      <c r="G188">
        <v>4.8132119911367202</v>
      </c>
      <c r="H188">
        <v>4.33624224581893</v>
      </c>
      <c r="I188">
        <v>13.274722058661901</v>
      </c>
      <c r="J188">
        <v>0.60415053952269604</v>
      </c>
      <c r="K188">
        <v>44230.658204501298</v>
      </c>
      <c r="L188">
        <v>41091.035957903398</v>
      </c>
      <c r="M188">
        <v>59.777097766817803</v>
      </c>
      <c r="N188">
        <v>1.5341221526467499</v>
      </c>
      <c r="O188">
        <v>5.3563478387707404</v>
      </c>
      <c r="P188">
        <v>38.897128973194697</v>
      </c>
      <c r="Q188">
        <v>-2.3291478630057001E-2</v>
      </c>
    </row>
    <row r="189" spans="1:17" x14ac:dyDescent="0.3">
      <c r="A189" t="s">
        <v>461</v>
      </c>
      <c r="B189" t="s">
        <v>462</v>
      </c>
      <c r="C189" t="s">
        <v>3183</v>
      </c>
      <c r="D189" t="s">
        <v>111</v>
      </c>
      <c r="E189">
        <v>50462.627455713002</v>
      </c>
      <c r="F189">
        <v>122.17</v>
      </c>
      <c r="G189">
        <v>12.351995866209601</v>
      </c>
      <c r="H189">
        <v>2.0477832467799999</v>
      </c>
      <c r="I189">
        <v>-19.980022634117201</v>
      </c>
      <c r="J189">
        <v>5.4632839837851197</v>
      </c>
      <c r="K189">
        <v>121.846563058079</v>
      </c>
      <c r="L189">
        <v>128.799231330434</v>
      </c>
      <c r="M189">
        <v>72.270792503634596</v>
      </c>
      <c r="N189">
        <v>0.71607862808012002</v>
      </c>
      <c r="O189">
        <v>43.529508062535797</v>
      </c>
      <c r="P189">
        <v>30.802997858672299</v>
      </c>
      <c r="Q189">
        <v>-9.7562671265939999E-3</v>
      </c>
    </row>
    <row r="190" spans="1:17" x14ac:dyDescent="0.3">
      <c r="A190" t="s">
        <v>463</v>
      </c>
      <c r="B190" t="s">
        <v>464</v>
      </c>
      <c r="C190" t="s">
        <v>3171</v>
      </c>
      <c r="D190" t="s">
        <v>465</v>
      </c>
      <c r="E190">
        <v>50452.502959879901</v>
      </c>
      <c r="F190">
        <v>336.35</v>
      </c>
      <c r="G190">
        <v>47.115513479165401</v>
      </c>
      <c r="H190">
        <v>-1.1952637573851701</v>
      </c>
      <c r="I190">
        <v>9.2300998837899595</v>
      </c>
      <c r="J190">
        <v>2.7466168576398799</v>
      </c>
      <c r="K190">
        <v>335.60873178735301</v>
      </c>
      <c r="L190">
        <v>318.42121131512403</v>
      </c>
      <c r="M190">
        <v>60.378576018944301</v>
      </c>
      <c r="N190">
        <v>0.84306995722686995</v>
      </c>
      <c r="O190">
        <v>14.226252415638401</v>
      </c>
      <c r="P190">
        <v>65.445154943433295</v>
      </c>
      <c r="Q190">
        <v>3.0904343629349001E-2</v>
      </c>
    </row>
    <row r="191" spans="1:17" x14ac:dyDescent="0.3">
      <c r="A191" t="s">
        <v>466</v>
      </c>
      <c r="B191" t="s">
        <v>467</v>
      </c>
      <c r="C191" t="s">
        <v>3181</v>
      </c>
      <c r="D191" t="s">
        <v>468</v>
      </c>
      <c r="E191">
        <v>49334.767613550001</v>
      </c>
      <c r="F191">
        <v>1836.5</v>
      </c>
      <c r="G191">
        <v>-25.573503989524099</v>
      </c>
      <c r="H191">
        <v>3.24858837202162</v>
      </c>
      <c r="I191">
        <v>-20.529846145503601</v>
      </c>
      <c r="J191">
        <v>1.19607383994907</v>
      </c>
      <c r="K191">
        <v>1832.51063126591</v>
      </c>
      <c r="L191">
        <v>1946.9784808910199</v>
      </c>
      <c r="M191">
        <v>65.739231413564696</v>
      </c>
      <c r="N191">
        <v>1.0706177675728501</v>
      </c>
      <c r="O191">
        <v>33.623740811325803</v>
      </c>
      <c r="P191">
        <v>8.3161309348274806</v>
      </c>
      <c r="Q191">
        <v>-2.0477369071493001E-2</v>
      </c>
    </row>
    <row r="192" spans="1:17" x14ac:dyDescent="0.3">
      <c r="A192" t="s">
        <v>469</v>
      </c>
      <c r="B192" t="s">
        <v>470</v>
      </c>
      <c r="C192" t="s">
        <v>3173</v>
      </c>
      <c r="D192" t="s">
        <v>24</v>
      </c>
      <c r="E192">
        <v>48460.378362588002</v>
      </c>
      <c r="F192">
        <v>66.209999999999994</v>
      </c>
      <c r="G192">
        <v>-43.290039786464199</v>
      </c>
      <c r="H192">
        <v>-5.0157916671324099</v>
      </c>
      <c r="I192">
        <v>-20.541446535165399</v>
      </c>
      <c r="J192">
        <v>1.07517956054008E-2</v>
      </c>
      <c r="K192">
        <v>67.813653039526201</v>
      </c>
      <c r="L192">
        <v>73.985821116644104</v>
      </c>
      <c r="M192">
        <v>61.525157469613298</v>
      </c>
      <c r="N192">
        <v>0.62972802317033405</v>
      </c>
      <c r="O192">
        <v>39.631475607914197</v>
      </c>
      <c r="P192">
        <v>11.6526138279932</v>
      </c>
      <c r="Q192">
        <v>4.2151957698770004E-3</v>
      </c>
    </row>
    <row r="193" spans="1:17" x14ac:dyDescent="0.3">
      <c r="A193" t="s">
        <v>471</v>
      </c>
      <c r="B193" t="s">
        <v>472</v>
      </c>
      <c r="C193" t="s">
        <v>3173</v>
      </c>
      <c r="D193" t="s">
        <v>144</v>
      </c>
      <c r="E193">
        <v>48457.991399999999</v>
      </c>
      <c r="F193">
        <v>242.06</v>
      </c>
      <c r="G193">
        <v>149.68793128605299</v>
      </c>
      <c r="H193">
        <v>5.6636815131850096</v>
      </c>
      <c r="I193">
        <v>-6.4217140581713599</v>
      </c>
      <c r="J193">
        <v>9.6541351223531002</v>
      </c>
      <c r="K193">
        <v>226.78917057523299</v>
      </c>
      <c r="L193">
        <v>223.457476435096</v>
      </c>
      <c r="M193">
        <v>74.786745329803693</v>
      </c>
      <c r="N193">
        <v>1.3722326198458401</v>
      </c>
      <c r="O193">
        <v>46.120796496736297</v>
      </c>
      <c r="P193">
        <v>182.45040840140001</v>
      </c>
      <c r="Q193">
        <v>0.170487142086136</v>
      </c>
    </row>
    <row r="194" spans="1:17" x14ac:dyDescent="0.3">
      <c r="A194" t="s">
        <v>473</v>
      </c>
      <c r="B194" t="s">
        <v>474</v>
      </c>
      <c r="C194" t="s">
        <v>3185</v>
      </c>
      <c r="D194" t="s">
        <v>475</v>
      </c>
      <c r="E194">
        <v>48336.007046530001</v>
      </c>
      <c r="F194">
        <v>169.1</v>
      </c>
      <c r="G194">
        <v>-19.237922423326101</v>
      </c>
      <c r="H194">
        <v>-9.2897981864391799</v>
      </c>
      <c r="I194">
        <v>-3.9582579530475699</v>
      </c>
      <c r="J194">
        <v>0.29483713526916999</v>
      </c>
      <c r="K194">
        <v>180.95925643925099</v>
      </c>
      <c r="L194">
        <v>179.91911425658199</v>
      </c>
      <c r="M194">
        <v>37.862141815918797</v>
      </c>
      <c r="N194">
        <v>0.86440797358655697</v>
      </c>
      <c r="O194">
        <v>35.8959195742164</v>
      </c>
      <c r="P194">
        <v>20.9585121602288</v>
      </c>
      <c r="Q194">
        <v>-8.5236964971283996E-2</v>
      </c>
    </row>
    <row r="195" spans="1:17" x14ac:dyDescent="0.3">
      <c r="A195" t="s">
        <v>476</v>
      </c>
      <c r="B195" t="s">
        <v>477</v>
      </c>
      <c r="C195" t="s">
        <v>3181</v>
      </c>
      <c r="D195" t="s">
        <v>169</v>
      </c>
      <c r="E195">
        <v>48024.088104599999</v>
      </c>
      <c r="F195">
        <v>1875.6</v>
      </c>
      <c r="G195">
        <v>322.68919632747702</v>
      </c>
      <c r="H195">
        <v>0.49593052701677898</v>
      </c>
      <c r="I195">
        <v>27.362629750948798</v>
      </c>
      <c r="J195">
        <v>6.0529854382497303</v>
      </c>
      <c r="K195">
        <v>1761.8800808820299</v>
      </c>
      <c r="L195">
        <v>1427.3038253811301</v>
      </c>
      <c r="M195">
        <v>61.087320055527698</v>
      </c>
      <c r="N195">
        <v>1.6063107583205301</v>
      </c>
      <c r="O195">
        <v>4.9797398165920299</v>
      </c>
      <c r="P195">
        <v>367.43925233644802</v>
      </c>
      <c r="Q195">
        <v>0.245558780831761</v>
      </c>
    </row>
    <row r="196" spans="1:17" x14ac:dyDescent="0.3">
      <c r="A196" t="s">
        <v>478</v>
      </c>
      <c r="B196" t="s">
        <v>479</v>
      </c>
      <c r="C196" t="s">
        <v>3187</v>
      </c>
      <c r="D196" t="s">
        <v>379</v>
      </c>
      <c r="E196">
        <v>47959.60608482</v>
      </c>
      <c r="F196">
        <v>563.1</v>
      </c>
      <c r="G196">
        <v>-16.900326807422299</v>
      </c>
      <c r="H196">
        <v>3.1483916980587199</v>
      </c>
      <c r="I196">
        <v>6.5281991993894897</v>
      </c>
      <c r="J196">
        <v>1.0331952954449299</v>
      </c>
      <c r="K196">
        <v>539.63073694590901</v>
      </c>
      <c r="L196">
        <v>537.88925025107699</v>
      </c>
      <c r="M196">
        <v>75.456823846266602</v>
      </c>
      <c r="N196">
        <v>1.4508191935819501</v>
      </c>
      <c r="O196">
        <v>6.4986634051947298</v>
      </c>
      <c r="P196">
        <v>31.054449602264398</v>
      </c>
      <c r="Q196">
        <v>-9.1312967438724996E-2</v>
      </c>
    </row>
    <row r="197" spans="1:17" x14ac:dyDescent="0.3">
      <c r="A197" t="s">
        <v>480</v>
      </c>
      <c r="B197" t="s">
        <v>481</v>
      </c>
      <c r="C197" t="s">
        <v>3179</v>
      </c>
      <c r="D197" t="s">
        <v>139</v>
      </c>
      <c r="E197">
        <v>46065.059041350003</v>
      </c>
      <c r="F197">
        <v>117.22</v>
      </c>
      <c r="G197">
        <v>16.707035253679301</v>
      </c>
      <c r="H197">
        <v>-8.7078005689374002E-2</v>
      </c>
      <c r="I197">
        <v>-16.656541812045699</v>
      </c>
      <c r="J197">
        <v>3.1133906702410901</v>
      </c>
      <c r="K197">
        <v>116.70088312260501</v>
      </c>
      <c r="L197">
        <v>119.191033857108</v>
      </c>
      <c r="M197">
        <v>64.607916064491704</v>
      </c>
      <c r="N197">
        <v>1.0903402421806201</v>
      </c>
      <c r="O197">
        <v>45.452994369561502</v>
      </c>
      <c r="P197">
        <v>44.626773596545299</v>
      </c>
      <c r="Q197">
        <v>0.16026504623243201</v>
      </c>
    </row>
    <row r="198" spans="1:17" x14ac:dyDescent="0.3">
      <c r="A198" t="s">
        <v>482</v>
      </c>
      <c r="B198" t="s">
        <v>483</v>
      </c>
      <c r="C198" t="s">
        <v>3177</v>
      </c>
      <c r="D198" t="s">
        <v>484</v>
      </c>
      <c r="E198">
        <v>45474.939694319997</v>
      </c>
      <c r="F198">
        <v>379.7</v>
      </c>
      <c r="G198">
        <v>37.074429788521101</v>
      </c>
      <c r="H198">
        <v>16.583352023450299</v>
      </c>
      <c r="I198">
        <v>18.723308227910898</v>
      </c>
      <c r="J198">
        <v>4.9037121411284597</v>
      </c>
      <c r="K198">
        <v>345.25873774564099</v>
      </c>
      <c r="L198">
        <v>326.62207171656797</v>
      </c>
      <c r="M198">
        <v>79.953143494408806</v>
      </c>
      <c r="N198">
        <v>0.71481320428378403</v>
      </c>
      <c r="O198">
        <v>4.2401896233868799</v>
      </c>
      <c r="P198">
        <v>60.278598564795203</v>
      </c>
      <c r="Q198">
        <v>-2.5443106639342E-2</v>
      </c>
    </row>
    <row r="199" spans="1:17" x14ac:dyDescent="0.3">
      <c r="A199" t="s">
        <v>485</v>
      </c>
      <c r="B199" t="s">
        <v>486</v>
      </c>
      <c r="C199" t="s">
        <v>3173</v>
      </c>
      <c r="D199" t="s">
        <v>34</v>
      </c>
      <c r="E199">
        <v>45318.641765400003</v>
      </c>
      <c r="F199">
        <v>58.92</v>
      </c>
      <c r="G199">
        <v>6.1954377094078801</v>
      </c>
      <c r="H199">
        <v>1.02838459512078</v>
      </c>
      <c r="I199">
        <v>-18.7220769877704</v>
      </c>
      <c r="J199">
        <v>2.35156160588412</v>
      </c>
      <c r="K199">
        <v>55.612321980666003</v>
      </c>
      <c r="L199">
        <v>57.195202096794297</v>
      </c>
      <c r="M199">
        <v>79.609540729056405</v>
      </c>
      <c r="N199">
        <v>1.3295277892808</v>
      </c>
      <c r="O199">
        <v>24.745417515274902</v>
      </c>
      <c r="P199">
        <v>36.864111498257799</v>
      </c>
      <c r="Q199">
        <v>0.124644207012106</v>
      </c>
    </row>
    <row r="200" spans="1:17" x14ac:dyDescent="0.3">
      <c r="A200" t="s">
        <v>487</v>
      </c>
      <c r="B200" t="s">
        <v>488</v>
      </c>
      <c r="C200" t="s">
        <v>3173</v>
      </c>
      <c r="D200" t="s">
        <v>54</v>
      </c>
      <c r="E200">
        <v>45315.586093749997</v>
      </c>
      <c r="F200">
        <v>4112.5</v>
      </c>
      <c r="G200">
        <v>-0.46265129317289999</v>
      </c>
      <c r="H200">
        <v>-17.444733513278901</v>
      </c>
      <c r="I200">
        <v>-18.297421920875401</v>
      </c>
      <c r="J200">
        <v>-2.5850721799178</v>
      </c>
      <c r="K200">
        <v>4513.5705974227503</v>
      </c>
      <c r="L200">
        <v>4364.5896078017704</v>
      </c>
      <c r="M200">
        <v>41.848912045561399</v>
      </c>
      <c r="N200">
        <v>1.1666326937201601</v>
      </c>
      <c r="O200">
        <v>34.610334346504501</v>
      </c>
      <c r="P200">
        <v>28.8700175482577</v>
      </c>
      <c r="Q200">
        <v>6.3529377920489002E-2</v>
      </c>
    </row>
    <row r="201" spans="1:17" x14ac:dyDescent="0.3">
      <c r="A201" t="s">
        <v>489</v>
      </c>
      <c r="B201" t="s">
        <v>490</v>
      </c>
      <c r="C201" t="s">
        <v>3183</v>
      </c>
      <c r="D201" t="s">
        <v>174</v>
      </c>
      <c r="E201">
        <v>45026.864890092002</v>
      </c>
      <c r="F201">
        <v>245.16</v>
      </c>
      <c r="G201">
        <v>136.36074681262801</v>
      </c>
      <c r="H201">
        <v>6.0624672050543396</v>
      </c>
      <c r="I201">
        <v>42.823655143316699</v>
      </c>
      <c r="J201">
        <v>-1.22476217282781</v>
      </c>
      <c r="K201">
        <v>227.07094070863201</v>
      </c>
      <c r="L201">
        <v>189.497265704526</v>
      </c>
      <c r="M201">
        <v>53.887666821728601</v>
      </c>
      <c r="N201">
        <v>1.13432448698559</v>
      </c>
      <c r="O201">
        <v>7.2728014357970201</v>
      </c>
      <c r="P201">
        <v>159.29138022210401</v>
      </c>
      <c r="Q201">
        <v>0.10266654373668101</v>
      </c>
    </row>
    <row r="202" spans="1:17" x14ac:dyDescent="0.3">
      <c r="A202" t="s">
        <v>491</v>
      </c>
      <c r="B202" t="s">
        <v>492</v>
      </c>
      <c r="C202" t="s">
        <v>3173</v>
      </c>
      <c r="D202" t="s">
        <v>210</v>
      </c>
      <c r="E202">
        <v>44821.505415749998</v>
      </c>
      <c r="F202">
        <v>707.7</v>
      </c>
      <c r="G202">
        <v>36.294502788513597</v>
      </c>
      <c r="H202">
        <v>-4.6348919598690799</v>
      </c>
      <c r="I202">
        <v>17.717852095657101</v>
      </c>
      <c r="J202">
        <v>-4.7552047437501397</v>
      </c>
      <c r="K202">
        <v>685.91912011271495</v>
      </c>
      <c r="L202">
        <v>616.14376487927495</v>
      </c>
      <c r="M202">
        <v>61.915608068498003</v>
      </c>
      <c r="N202">
        <v>0.740330624229945</v>
      </c>
      <c r="O202">
        <v>5.7792850077716498</v>
      </c>
      <c r="P202">
        <v>64.581395348837205</v>
      </c>
      <c r="Q202">
        <v>7.5081137871250994E-2</v>
      </c>
    </row>
    <row r="203" spans="1:17" x14ac:dyDescent="0.3">
      <c r="A203" t="s">
        <v>493</v>
      </c>
      <c r="B203" t="s">
        <v>494</v>
      </c>
      <c r="C203" t="s">
        <v>3187</v>
      </c>
      <c r="D203" t="s">
        <v>495</v>
      </c>
      <c r="E203">
        <v>44629.858</v>
      </c>
      <c r="F203">
        <v>4062.8</v>
      </c>
      <c r="G203">
        <v>22.893637775131701</v>
      </c>
      <c r="H203">
        <v>-6.8175496085039802</v>
      </c>
      <c r="I203">
        <v>34.2151806288256</v>
      </c>
      <c r="J203">
        <v>3.42530284621962</v>
      </c>
      <c r="K203">
        <v>4074.2581166632699</v>
      </c>
      <c r="L203">
        <v>3696.9674447060502</v>
      </c>
      <c r="M203">
        <v>58.418064993474097</v>
      </c>
      <c r="N203">
        <v>0.44628591127740602</v>
      </c>
      <c r="O203">
        <v>20.137589839519499</v>
      </c>
      <c r="P203">
        <v>64.087237479806106</v>
      </c>
      <c r="Q203">
        <v>4.7856410169591003E-2</v>
      </c>
    </row>
    <row r="204" spans="1:17" x14ac:dyDescent="0.3">
      <c r="A204" t="s">
        <v>496</v>
      </c>
      <c r="B204" t="s">
        <v>497</v>
      </c>
      <c r="C204" t="s">
        <v>3181</v>
      </c>
      <c r="D204" t="s">
        <v>268</v>
      </c>
      <c r="E204">
        <v>44607.977056800002</v>
      </c>
      <c r="F204">
        <v>1695.6</v>
      </c>
      <c r="G204">
        <v>165.33179012592299</v>
      </c>
      <c r="H204">
        <v>7.2002815844036796</v>
      </c>
      <c r="I204">
        <v>-18.210991460757601</v>
      </c>
      <c r="J204">
        <v>13.862259463374301</v>
      </c>
      <c r="K204">
        <v>1573.9864180202401</v>
      </c>
      <c r="L204">
        <v>1560.53291457398</v>
      </c>
      <c r="M204">
        <v>81.454428255741604</v>
      </c>
      <c r="N204">
        <v>0.69945809137715997</v>
      </c>
      <c r="O204">
        <v>75.7165605095541</v>
      </c>
      <c r="P204">
        <v>189.05557449710099</v>
      </c>
      <c r="Q204">
        <v>0.20222485076826699</v>
      </c>
    </row>
    <row r="205" spans="1:17" x14ac:dyDescent="0.3">
      <c r="A205" t="s">
        <v>498</v>
      </c>
      <c r="B205" t="s">
        <v>499</v>
      </c>
      <c r="C205" t="s">
        <v>3181</v>
      </c>
      <c r="D205" t="s">
        <v>77</v>
      </c>
      <c r="E205">
        <v>44566.668749999997</v>
      </c>
      <c r="F205">
        <v>1215.8</v>
      </c>
      <c r="G205">
        <v>68.519618584125894</v>
      </c>
      <c r="H205">
        <v>1.5452477154953601</v>
      </c>
      <c r="I205">
        <v>-27.186993413198799</v>
      </c>
      <c r="J205">
        <v>10.342554639723501</v>
      </c>
      <c r="K205">
        <v>1112.4004318288</v>
      </c>
      <c r="L205">
        <v>1119.09796554439</v>
      </c>
      <c r="M205">
        <v>77.563094209585898</v>
      </c>
      <c r="N205">
        <v>1.41752121269627</v>
      </c>
      <c r="O205">
        <v>47.614739266326701</v>
      </c>
      <c r="P205">
        <v>100.80931538525</v>
      </c>
      <c r="Q205">
        <v>0.173772044353314</v>
      </c>
    </row>
    <row r="206" spans="1:17" x14ac:dyDescent="0.3">
      <c r="A206" t="s">
        <v>500</v>
      </c>
      <c r="B206" t="s">
        <v>501</v>
      </c>
      <c r="C206" t="s">
        <v>3172</v>
      </c>
      <c r="D206" t="s">
        <v>247</v>
      </c>
      <c r="E206">
        <v>44462.791256520002</v>
      </c>
      <c r="F206">
        <v>7138.95</v>
      </c>
      <c r="G206">
        <v>-33.797275551929502</v>
      </c>
      <c r="H206">
        <v>-2.6439816209122502</v>
      </c>
      <c r="I206">
        <v>-5.66619421993932</v>
      </c>
      <c r="J206">
        <v>4.5179331475122302</v>
      </c>
      <c r="K206">
        <v>7032.0317731635596</v>
      </c>
      <c r="L206">
        <v>7299.85903464078</v>
      </c>
      <c r="M206">
        <v>71.451100425128601</v>
      </c>
      <c r="N206">
        <v>1.13714504259372</v>
      </c>
      <c r="O206">
        <v>28.870492159211</v>
      </c>
      <c r="P206">
        <v>13.569042316258299</v>
      </c>
      <c r="Q206">
        <v>-5.1455116374270003E-3</v>
      </c>
    </row>
    <row r="207" spans="1:17" x14ac:dyDescent="0.3">
      <c r="A207" t="s">
        <v>502</v>
      </c>
      <c r="B207" t="s">
        <v>503</v>
      </c>
      <c r="C207" t="s">
        <v>3173</v>
      </c>
      <c r="D207" t="s">
        <v>54</v>
      </c>
      <c r="E207">
        <v>44324.327176140003</v>
      </c>
      <c r="F207">
        <v>595.65</v>
      </c>
      <c r="G207">
        <v>-39.356924073100799</v>
      </c>
      <c r="H207">
        <v>-6.0084388802876596</v>
      </c>
      <c r="I207">
        <v>-17.0670592270362</v>
      </c>
      <c r="J207">
        <v>0.51821341789532305</v>
      </c>
      <c r="K207">
        <v>625.26790413105095</v>
      </c>
      <c r="L207">
        <v>651.62769644569903</v>
      </c>
      <c r="M207">
        <v>55.254966134013799</v>
      </c>
      <c r="N207">
        <v>0.98803523017851003</v>
      </c>
      <c r="O207">
        <v>36.556702761688904</v>
      </c>
      <c r="P207">
        <v>7.57630485822646</v>
      </c>
      <c r="Q207">
        <v>-2.7572782533502E-2</v>
      </c>
    </row>
    <row r="208" spans="1:17" x14ac:dyDescent="0.3">
      <c r="A208" t="s">
        <v>504</v>
      </c>
      <c r="B208" t="s">
        <v>505</v>
      </c>
      <c r="C208" t="s">
        <v>3181</v>
      </c>
      <c r="D208" t="s">
        <v>468</v>
      </c>
      <c r="E208">
        <v>43864.14496302</v>
      </c>
      <c r="F208">
        <v>1580.55</v>
      </c>
      <c r="G208">
        <v>-22.099720049767001</v>
      </c>
      <c r="H208">
        <v>-0.21583054265784801</v>
      </c>
      <c r="I208">
        <v>-1.621397886609</v>
      </c>
      <c r="J208">
        <v>4.6096374506860398</v>
      </c>
      <c r="K208">
        <v>1503.3524453555001</v>
      </c>
      <c r="L208">
        <v>1506.3347236326899</v>
      </c>
      <c r="M208">
        <v>73.455359312960496</v>
      </c>
      <c r="N208">
        <v>1.42777489598704</v>
      </c>
      <c r="O208">
        <v>9.3891366929233602</v>
      </c>
      <c r="P208">
        <v>21.1149425287356</v>
      </c>
      <c r="Q208">
        <v>4.4063253286934001E-2</v>
      </c>
    </row>
    <row r="209" spans="1:17" x14ac:dyDescent="0.3">
      <c r="A209" t="s">
        <v>506</v>
      </c>
      <c r="B209" t="s">
        <v>507</v>
      </c>
      <c r="C209" t="s">
        <v>3173</v>
      </c>
      <c r="D209" t="s">
        <v>508</v>
      </c>
      <c r="E209">
        <v>43772.894492599997</v>
      </c>
      <c r="F209">
        <v>1128.4000000000001</v>
      </c>
      <c r="G209">
        <v>73.691807870863599</v>
      </c>
      <c r="H209">
        <v>5.1641461029971696</v>
      </c>
      <c r="I209">
        <v>40.766310484386899</v>
      </c>
      <c r="J209">
        <v>3.0444885388571898</v>
      </c>
      <c r="K209">
        <v>1069.26478949433</v>
      </c>
      <c r="L209">
        <v>930.94646574703302</v>
      </c>
      <c r="M209">
        <v>59.554929936185196</v>
      </c>
      <c r="N209">
        <v>1.0522470756306199</v>
      </c>
      <c r="O209">
        <v>7.6745834810350901</v>
      </c>
      <c r="P209">
        <v>90.769230769230703</v>
      </c>
      <c r="Q209">
        <v>0.159722338487327</v>
      </c>
    </row>
    <row r="210" spans="1:17" x14ac:dyDescent="0.3">
      <c r="A210" t="s">
        <v>509</v>
      </c>
      <c r="B210" t="s">
        <v>510</v>
      </c>
      <c r="C210" t="s">
        <v>3177</v>
      </c>
      <c r="D210" t="s">
        <v>51</v>
      </c>
      <c r="E210">
        <v>43701.068778940004</v>
      </c>
      <c r="F210">
        <v>1548.65</v>
      </c>
      <c r="G210">
        <v>82.742705611754502</v>
      </c>
      <c r="H210">
        <v>-10.113780133049399</v>
      </c>
      <c r="I210">
        <v>26.180158230015799</v>
      </c>
      <c r="J210">
        <v>1.19835668603156</v>
      </c>
      <c r="K210">
        <v>1602.89046269798</v>
      </c>
      <c r="L210">
        <v>1380.25954194422</v>
      </c>
      <c r="M210">
        <v>51.3623414902505</v>
      </c>
      <c r="N210">
        <v>0.548227558915651</v>
      </c>
      <c r="O210">
        <v>18.2287799050786</v>
      </c>
      <c r="P210">
        <v>100.86251621271001</v>
      </c>
      <c r="Q210">
        <v>0.14862412008141901</v>
      </c>
    </row>
    <row r="211" spans="1:17" x14ac:dyDescent="0.3">
      <c r="A211" t="s">
        <v>511</v>
      </c>
      <c r="B211" t="s">
        <v>512</v>
      </c>
      <c r="C211" t="s">
        <v>3185</v>
      </c>
      <c r="D211" t="s">
        <v>513</v>
      </c>
      <c r="E211">
        <v>43406.026080390002</v>
      </c>
      <c r="F211">
        <v>660.15</v>
      </c>
      <c r="G211">
        <v>-1.24832378484583</v>
      </c>
      <c r="H211">
        <v>11.797577458120699</v>
      </c>
      <c r="I211">
        <v>20.691082340018902</v>
      </c>
      <c r="J211">
        <v>7.4156452413279797E-2</v>
      </c>
      <c r="K211">
        <v>624.89403165370402</v>
      </c>
      <c r="L211">
        <v>581.96870343243199</v>
      </c>
      <c r="M211">
        <v>72.190013053649494</v>
      </c>
      <c r="N211">
        <v>0.64963319604702996</v>
      </c>
      <c r="O211">
        <v>8.3768840415057397</v>
      </c>
      <c r="P211">
        <v>56.786604916280702</v>
      </c>
      <c r="Q211">
        <v>-6.4087706093282001E-2</v>
      </c>
    </row>
    <row r="212" spans="1:17" x14ac:dyDescent="0.3">
      <c r="A212" t="s">
        <v>514</v>
      </c>
      <c r="B212" t="s">
        <v>515</v>
      </c>
      <c r="C212" t="s">
        <v>3178</v>
      </c>
      <c r="D212" t="s">
        <v>226</v>
      </c>
      <c r="E212">
        <v>42826.229205374999</v>
      </c>
      <c r="F212">
        <v>689.15</v>
      </c>
      <c r="G212">
        <v>1.3473468723408599</v>
      </c>
      <c r="H212">
        <v>-5.8674645295859396</v>
      </c>
      <c r="I212">
        <v>-3.0181153214092702</v>
      </c>
      <c r="J212">
        <v>-1.9176274049761199</v>
      </c>
      <c r="K212">
        <v>684.07607308075603</v>
      </c>
      <c r="L212">
        <v>663.83819688918902</v>
      </c>
      <c r="M212">
        <v>61.103452048620497</v>
      </c>
      <c r="N212">
        <v>0.57749532470283504</v>
      </c>
      <c r="O212">
        <v>11.5359500834361</v>
      </c>
      <c r="P212">
        <v>29.636945071482302</v>
      </c>
      <c r="Q212">
        <v>-5.4768203745340999E-2</v>
      </c>
    </row>
    <row r="213" spans="1:17" x14ac:dyDescent="0.3">
      <c r="A213" t="s">
        <v>516</v>
      </c>
      <c r="B213" t="s">
        <v>517</v>
      </c>
      <c r="C213" t="s">
        <v>3181</v>
      </c>
      <c r="D213" t="s">
        <v>518</v>
      </c>
      <c r="E213">
        <v>42236.158041900002</v>
      </c>
      <c r="F213">
        <v>4420.2</v>
      </c>
      <c r="G213">
        <v>32.873561435394699</v>
      </c>
      <c r="H213">
        <v>6.8816602133543103</v>
      </c>
      <c r="I213">
        <v>-3.1688626218117801</v>
      </c>
      <c r="J213">
        <v>4.6806699119737898</v>
      </c>
      <c r="K213">
        <v>4148.3389181493703</v>
      </c>
      <c r="L213">
        <v>3958.7911661416802</v>
      </c>
      <c r="M213">
        <v>78.066916906904396</v>
      </c>
      <c r="N213">
        <v>1.03804171280104</v>
      </c>
      <c r="O213">
        <v>14.015202931994001</v>
      </c>
      <c r="P213">
        <v>56.6086201704193</v>
      </c>
      <c r="Q213">
        <v>0.18269521084632501</v>
      </c>
    </row>
    <row r="214" spans="1:17" x14ac:dyDescent="0.3">
      <c r="A214" t="s">
        <v>519</v>
      </c>
      <c r="B214" t="s">
        <v>520</v>
      </c>
      <c r="C214" t="s">
        <v>3180</v>
      </c>
      <c r="D214" t="s">
        <v>69</v>
      </c>
      <c r="E214">
        <v>42075.614147779997</v>
      </c>
      <c r="F214">
        <v>2240.6</v>
      </c>
      <c r="G214">
        <v>-4.7970799003851798</v>
      </c>
      <c r="H214">
        <v>-3.4357449431981801</v>
      </c>
      <c r="I214">
        <v>-13.6189950431773</v>
      </c>
      <c r="J214">
        <v>7.6767973986660598</v>
      </c>
      <c r="K214">
        <v>2282.36890260159</v>
      </c>
      <c r="L214">
        <v>2364.1723531339098</v>
      </c>
      <c r="M214">
        <v>54.578849740069998</v>
      </c>
      <c r="N214">
        <v>2.0449142972800201</v>
      </c>
      <c r="O214">
        <v>26.930286530393602</v>
      </c>
      <c r="P214">
        <v>19.9336259501124</v>
      </c>
      <c r="Q214">
        <v>-4.3516207198731997E-2</v>
      </c>
    </row>
    <row r="215" spans="1:17" hidden="1" x14ac:dyDescent="0.3">
      <c r="A215" t="s">
        <v>521</v>
      </c>
      <c r="B215" t="s">
        <v>522</v>
      </c>
      <c r="C215" t="s">
        <v>3188</v>
      </c>
      <c r="D215" t="s">
        <v>105</v>
      </c>
      <c r="E215">
        <v>41005.299721315998</v>
      </c>
      <c r="F215">
        <v>98.36</v>
      </c>
      <c r="G215">
        <v>-10.2274180942233</v>
      </c>
      <c r="H215">
        <v>15.160789363198999</v>
      </c>
      <c r="I215">
        <v>-3.7544000941145099</v>
      </c>
      <c r="J215">
        <v>26.355180945564499</v>
      </c>
      <c r="K215">
        <v>88.678528297814196</v>
      </c>
      <c r="M215">
        <v>77.392893286682394</v>
      </c>
      <c r="N215">
        <v>1.8603608283486099</v>
      </c>
      <c r="O215">
        <v>60.024400162667703</v>
      </c>
      <c r="P215">
        <v>47.554755475547502</v>
      </c>
    </row>
    <row r="216" spans="1:17" x14ac:dyDescent="0.3">
      <c r="A216" t="s">
        <v>523</v>
      </c>
      <c r="B216" t="s">
        <v>524</v>
      </c>
      <c r="C216" t="s">
        <v>3181</v>
      </c>
      <c r="D216" t="s">
        <v>238</v>
      </c>
      <c r="E216">
        <v>40722.637747000001</v>
      </c>
      <c r="F216">
        <v>10138</v>
      </c>
      <c r="G216">
        <v>65.855921417529402</v>
      </c>
      <c r="H216">
        <v>1.02205019828183</v>
      </c>
      <c r="I216">
        <v>22.3742009109591</v>
      </c>
      <c r="J216">
        <v>3.4552383863949299</v>
      </c>
      <c r="K216">
        <v>9572.10633886094</v>
      </c>
      <c r="L216">
        <v>8347.0309197487204</v>
      </c>
      <c r="M216">
        <v>69.587923362774703</v>
      </c>
      <c r="N216">
        <v>1.03407288341295</v>
      </c>
      <c r="O216">
        <v>8.5026632471887993</v>
      </c>
      <c r="P216">
        <v>96.816152203455601</v>
      </c>
      <c r="Q216">
        <v>0.279206862833209</v>
      </c>
    </row>
    <row r="217" spans="1:17" x14ac:dyDescent="0.3">
      <c r="A217" t="s">
        <v>525</v>
      </c>
      <c r="B217" t="s">
        <v>526</v>
      </c>
      <c r="C217" t="s">
        <v>3177</v>
      </c>
      <c r="D217" t="s">
        <v>51</v>
      </c>
      <c r="E217">
        <v>40687.941246119997</v>
      </c>
      <c r="F217">
        <v>2401.8000000000002</v>
      </c>
      <c r="G217">
        <v>24.569263016006602</v>
      </c>
      <c r="H217">
        <v>-13.0485952197474</v>
      </c>
      <c r="I217">
        <v>-9.5788156130250002</v>
      </c>
      <c r="J217">
        <v>0.39955788622347999</v>
      </c>
      <c r="K217">
        <v>2562.7458070849598</v>
      </c>
      <c r="L217">
        <v>2443.4336893463301</v>
      </c>
      <c r="M217">
        <v>42.125094977717701</v>
      </c>
      <c r="N217">
        <v>1.41852193119515</v>
      </c>
      <c r="O217">
        <v>28.570238987425999</v>
      </c>
      <c r="P217">
        <v>44.569175670388503</v>
      </c>
      <c r="Q217">
        <v>8.8554335978089996E-3</v>
      </c>
    </row>
    <row r="218" spans="1:17" x14ac:dyDescent="0.3">
      <c r="A218" t="s">
        <v>527</v>
      </c>
      <c r="B218" t="s">
        <v>528</v>
      </c>
      <c r="C218" t="s">
        <v>3175</v>
      </c>
      <c r="D218" t="s">
        <v>125</v>
      </c>
      <c r="E218">
        <v>40569.467655075001</v>
      </c>
      <c r="F218">
        <v>312.14999999999998</v>
      </c>
      <c r="G218">
        <v>-27.705266596345002</v>
      </c>
      <c r="H218">
        <v>-9.4327935351923102</v>
      </c>
      <c r="I218">
        <v>-17.625545089655098</v>
      </c>
      <c r="J218">
        <v>7.1771846217288697</v>
      </c>
      <c r="K218">
        <v>328.055664082036</v>
      </c>
      <c r="L218">
        <v>346.17080631245801</v>
      </c>
      <c r="M218">
        <v>47.9942800224905</v>
      </c>
      <c r="N218">
        <v>2.0677262690903899</v>
      </c>
      <c r="O218">
        <v>31.507288162742199</v>
      </c>
      <c r="P218">
        <v>11.881720430107499</v>
      </c>
      <c r="Q218">
        <v>-1.7396711103615001E-2</v>
      </c>
    </row>
    <row r="219" spans="1:17" x14ac:dyDescent="0.3">
      <c r="A219" t="s">
        <v>529</v>
      </c>
      <c r="B219" t="s">
        <v>530</v>
      </c>
      <c r="C219" t="s">
        <v>3173</v>
      </c>
      <c r="D219" t="s">
        <v>37</v>
      </c>
      <c r="E219">
        <v>40376.702633145003</v>
      </c>
      <c r="F219">
        <v>1169.95</v>
      </c>
      <c r="G219">
        <v>-6.6471886019897903</v>
      </c>
      <c r="H219">
        <v>-13.618663292153601</v>
      </c>
      <c r="I219">
        <v>17.817340996924599</v>
      </c>
      <c r="J219">
        <v>-3.6711180709512301</v>
      </c>
      <c r="K219">
        <v>1181.4342239442999</v>
      </c>
      <c r="L219">
        <v>1080.0083565119401</v>
      </c>
      <c r="M219">
        <v>49.716191153078697</v>
      </c>
      <c r="N219">
        <v>0.92347730791300497</v>
      </c>
      <c r="O219">
        <v>11.6671652634728</v>
      </c>
      <c r="P219">
        <v>36.956394498097701</v>
      </c>
      <c r="Q219">
        <v>-9.5191793581470008E-3</v>
      </c>
    </row>
    <row r="220" spans="1:17" x14ac:dyDescent="0.3">
      <c r="A220" t="s">
        <v>531</v>
      </c>
      <c r="B220" t="s">
        <v>532</v>
      </c>
      <c r="C220" t="s">
        <v>3181</v>
      </c>
      <c r="D220" t="s">
        <v>238</v>
      </c>
      <c r="E220">
        <v>39741.086554499998</v>
      </c>
      <c r="F220">
        <v>6208.5</v>
      </c>
      <c r="G220">
        <v>132.74750114728801</v>
      </c>
      <c r="H220">
        <v>11.155570740161201</v>
      </c>
      <c r="I220">
        <v>107.053107252933</v>
      </c>
      <c r="J220">
        <v>2.5526051520049799</v>
      </c>
      <c r="K220">
        <v>5572.2792600194098</v>
      </c>
      <c r="L220">
        <v>4362.6739619644204</v>
      </c>
      <c r="M220">
        <v>67.487511087822398</v>
      </c>
      <c r="N220">
        <v>0.91590105044541203</v>
      </c>
      <c r="O220">
        <v>4.4535717161955297</v>
      </c>
      <c r="P220">
        <v>172.79917393501299</v>
      </c>
      <c r="Q220">
        <v>0.329064914302164</v>
      </c>
    </row>
    <row r="221" spans="1:17" x14ac:dyDescent="0.3">
      <c r="A221" t="s">
        <v>533</v>
      </c>
      <c r="B221" t="s">
        <v>534</v>
      </c>
      <c r="C221" t="s">
        <v>3172</v>
      </c>
      <c r="D221" t="s">
        <v>21</v>
      </c>
      <c r="E221">
        <v>39560.493063034999</v>
      </c>
      <c r="F221">
        <v>1457.15</v>
      </c>
      <c r="G221">
        <v>-22.720479203332701</v>
      </c>
      <c r="H221">
        <v>-1.5075410664676001</v>
      </c>
      <c r="I221">
        <v>-6.3457975084029004</v>
      </c>
      <c r="J221">
        <v>-0.20261344924806399</v>
      </c>
      <c r="K221">
        <v>1497.8196904608201</v>
      </c>
      <c r="L221">
        <v>1545.6900572852701</v>
      </c>
      <c r="M221">
        <v>64.147926190456104</v>
      </c>
      <c r="N221">
        <v>1.3257474027812</v>
      </c>
      <c r="O221">
        <v>32.361115876882899</v>
      </c>
      <c r="P221">
        <v>13.551529320085701</v>
      </c>
      <c r="Q221">
        <v>0.119364520781123</v>
      </c>
    </row>
    <row r="222" spans="1:17" x14ac:dyDescent="0.3">
      <c r="A222" t="s">
        <v>535</v>
      </c>
      <c r="B222" t="s">
        <v>536</v>
      </c>
      <c r="C222" t="s">
        <v>3182</v>
      </c>
      <c r="D222" t="s">
        <v>250</v>
      </c>
      <c r="E222">
        <v>39395.793380800002</v>
      </c>
      <c r="F222">
        <v>1916</v>
      </c>
      <c r="G222">
        <v>70.660270562622102</v>
      </c>
      <c r="H222">
        <v>-2.4004454571745302</v>
      </c>
      <c r="I222">
        <v>7.8239893244729899</v>
      </c>
      <c r="J222">
        <v>1.67255476292607</v>
      </c>
      <c r="K222">
        <v>1857.4311297064501</v>
      </c>
      <c r="L222">
        <v>1632.41021429629</v>
      </c>
      <c r="M222">
        <v>70.117379895384701</v>
      </c>
      <c r="N222">
        <v>0.55990178947798996</v>
      </c>
      <c r="O222">
        <v>14.7990605427975</v>
      </c>
      <c r="P222">
        <v>112.522877266929</v>
      </c>
      <c r="Q222">
        <v>0.171175722318191</v>
      </c>
    </row>
    <row r="223" spans="1:17" x14ac:dyDescent="0.3">
      <c r="A223" t="s">
        <v>537</v>
      </c>
      <c r="B223" t="s">
        <v>538</v>
      </c>
      <c r="C223" t="s">
        <v>3173</v>
      </c>
      <c r="D223" t="s">
        <v>390</v>
      </c>
      <c r="E223">
        <v>39262.577788499999</v>
      </c>
      <c r="F223">
        <v>5368.9</v>
      </c>
      <c r="G223">
        <v>5.5895966647322197</v>
      </c>
      <c r="H223">
        <v>-6.5285966222282603</v>
      </c>
      <c r="I223">
        <v>20.134051021017498</v>
      </c>
      <c r="J223">
        <v>-2.6122220289808098</v>
      </c>
      <c r="K223">
        <v>5104.3611526581599</v>
      </c>
      <c r="L223">
        <v>4640.7237583179503</v>
      </c>
      <c r="M223">
        <v>53.5987794216312</v>
      </c>
      <c r="N223">
        <v>0.93716821821984098</v>
      </c>
      <c r="O223">
        <v>5.88761198755798</v>
      </c>
      <c r="P223">
        <v>46.663206490561898</v>
      </c>
      <c r="Q223">
        <v>5.7604442319501001E-2</v>
      </c>
    </row>
    <row r="224" spans="1:17" x14ac:dyDescent="0.3">
      <c r="A224" t="s">
        <v>539</v>
      </c>
      <c r="B224" t="s">
        <v>540</v>
      </c>
      <c r="C224" t="s">
        <v>3178</v>
      </c>
      <c r="D224" t="s">
        <v>541</v>
      </c>
      <c r="E224">
        <v>38649.5</v>
      </c>
      <c r="F224">
        <v>454.7</v>
      </c>
      <c r="G224">
        <v>36.7524118404909</v>
      </c>
      <c r="H224">
        <v>-1.80255687787091</v>
      </c>
      <c r="I224">
        <v>-11.967318010268301</v>
      </c>
      <c r="J224">
        <v>5.4327469792555103</v>
      </c>
      <c r="K224">
        <v>459.49025168729997</v>
      </c>
      <c r="L224">
        <v>445.22018167993798</v>
      </c>
      <c r="M224">
        <v>64.224298317385305</v>
      </c>
      <c r="N224">
        <v>0.90496044883617799</v>
      </c>
      <c r="O224">
        <v>36.430613591378901</v>
      </c>
      <c r="P224">
        <v>63.267504488330303</v>
      </c>
      <c r="Q224">
        <v>0.13273822657745099</v>
      </c>
    </row>
    <row r="225" spans="1:17" x14ac:dyDescent="0.3">
      <c r="A225" t="s">
        <v>542</v>
      </c>
      <c r="B225" t="s">
        <v>543</v>
      </c>
      <c r="C225" t="s">
        <v>3172</v>
      </c>
      <c r="D225" t="s">
        <v>21</v>
      </c>
      <c r="E225">
        <v>38611.530685400001</v>
      </c>
      <c r="F225">
        <v>951.8</v>
      </c>
      <c r="G225">
        <v>-38.725921537462199</v>
      </c>
      <c r="H225">
        <v>-8.6286005826798302</v>
      </c>
      <c r="I225">
        <v>-17.885826920838898</v>
      </c>
      <c r="J225">
        <v>0.41320688651717802</v>
      </c>
      <c r="K225">
        <v>997.75202608313396</v>
      </c>
      <c r="L225">
        <v>1053.3445892955201</v>
      </c>
      <c r="M225">
        <v>46.659939550459903</v>
      </c>
      <c r="N225">
        <v>0.45474161998315898</v>
      </c>
      <c r="O225">
        <v>34.986341668417701</v>
      </c>
      <c r="P225">
        <v>2.2341568206229701</v>
      </c>
    </row>
    <row r="226" spans="1:17" x14ac:dyDescent="0.3">
      <c r="A226" t="s">
        <v>544</v>
      </c>
      <c r="B226" t="s">
        <v>545</v>
      </c>
      <c r="C226" t="s">
        <v>3181</v>
      </c>
      <c r="D226" t="s">
        <v>546</v>
      </c>
      <c r="E226">
        <v>37957.078733750001</v>
      </c>
      <c r="F226">
        <v>3451.25</v>
      </c>
      <c r="G226">
        <v>-8.8295768870354401</v>
      </c>
      <c r="H226">
        <v>-9.1484945759024008</v>
      </c>
      <c r="I226">
        <v>-21.039989560877999</v>
      </c>
      <c r="J226">
        <v>-3.2409913563243702</v>
      </c>
      <c r="K226">
        <v>3679.9084575848401</v>
      </c>
      <c r="L226">
        <v>3600.8454244326299</v>
      </c>
      <c r="M226">
        <v>34.339875352201098</v>
      </c>
      <c r="N226">
        <v>0.52712084064061104</v>
      </c>
      <c r="O226">
        <v>28.0695400217312</v>
      </c>
      <c r="P226">
        <v>30.314529527261701</v>
      </c>
      <c r="Q226">
        <v>6.5323874066459994E-2</v>
      </c>
    </row>
    <row r="227" spans="1:17" x14ac:dyDescent="0.3">
      <c r="A227" t="s">
        <v>547</v>
      </c>
      <c r="B227" t="s">
        <v>548</v>
      </c>
      <c r="C227" t="s">
        <v>3177</v>
      </c>
      <c r="D227" t="s">
        <v>51</v>
      </c>
      <c r="E227">
        <v>37766.409891479998</v>
      </c>
      <c r="F227">
        <v>1488.6</v>
      </c>
      <c r="G227">
        <v>13.250308896879201</v>
      </c>
      <c r="H227">
        <v>-8.5128625395361901</v>
      </c>
      <c r="I227">
        <v>18.793485361727999</v>
      </c>
      <c r="J227">
        <v>-4.9086950649120196</v>
      </c>
      <c r="K227">
        <v>1532.65432414882</v>
      </c>
      <c r="L227">
        <v>1357.9391608256999</v>
      </c>
      <c r="M227">
        <v>32.292640046174199</v>
      </c>
      <c r="N227">
        <v>0.86518061325427797</v>
      </c>
      <c r="O227">
        <v>14.782345828295</v>
      </c>
      <c r="P227">
        <v>42.997118155619503</v>
      </c>
      <c r="Q227">
        <v>2.1393511822582E-2</v>
      </c>
    </row>
    <row r="228" spans="1:17" x14ac:dyDescent="0.3">
      <c r="A228" t="s">
        <v>549</v>
      </c>
      <c r="B228" t="s">
        <v>550</v>
      </c>
      <c r="C228" t="s">
        <v>3177</v>
      </c>
      <c r="D228" t="s">
        <v>51</v>
      </c>
      <c r="E228">
        <v>37347.46848001</v>
      </c>
      <c r="F228">
        <v>2989.9</v>
      </c>
      <c r="G228">
        <v>33.187831838734198</v>
      </c>
      <c r="H228">
        <v>-5.36579140696624</v>
      </c>
      <c r="I228">
        <v>18.712228683451698</v>
      </c>
      <c r="J228">
        <v>-2.0328274427453099</v>
      </c>
      <c r="K228">
        <v>3016.9876039926498</v>
      </c>
      <c r="L228">
        <v>2681.93527679205</v>
      </c>
      <c r="M228">
        <v>52.163182569329798</v>
      </c>
      <c r="N228">
        <v>0.61892320516913502</v>
      </c>
      <c r="O228">
        <v>16.559082243553199</v>
      </c>
      <c r="P228">
        <v>61.594379137954299</v>
      </c>
      <c r="Q228">
        <v>8.4189365085898998E-2</v>
      </c>
    </row>
    <row r="229" spans="1:17" x14ac:dyDescent="0.3">
      <c r="A229" t="s">
        <v>551</v>
      </c>
      <c r="B229" t="s">
        <v>552</v>
      </c>
      <c r="C229" t="s">
        <v>3177</v>
      </c>
      <c r="D229" t="s">
        <v>163</v>
      </c>
      <c r="E229">
        <v>37236.110611174998</v>
      </c>
      <c r="F229">
        <v>928.15</v>
      </c>
      <c r="G229">
        <v>7.1486336017301797</v>
      </c>
      <c r="H229">
        <v>6.1576800459402996</v>
      </c>
      <c r="I229">
        <v>28.380106142024001</v>
      </c>
      <c r="J229">
        <v>1.25908357096706</v>
      </c>
      <c r="K229">
        <v>882.57279456746096</v>
      </c>
      <c r="L229">
        <v>809.55650095429598</v>
      </c>
      <c r="M229">
        <v>63.2315773816185</v>
      </c>
      <c r="N229">
        <v>0.88851708906020699</v>
      </c>
      <c r="O229">
        <v>3.4962021225017401</v>
      </c>
      <c r="P229">
        <v>52.744178392166503</v>
      </c>
      <c r="Q229">
        <v>3.6833702488284999E-2</v>
      </c>
    </row>
    <row r="230" spans="1:17" hidden="1" x14ac:dyDescent="0.3">
      <c r="A230" t="s">
        <v>553</v>
      </c>
      <c r="B230" t="s">
        <v>554</v>
      </c>
      <c r="C230" t="s">
        <v>3188</v>
      </c>
      <c r="D230" t="s">
        <v>34</v>
      </c>
      <c r="E230">
        <v>37189.714234689003</v>
      </c>
      <c r="F230">
        <v>54.87</v>
      </c>
      <c r="G230">
        <v>1.0225819057766701</v>
      </c>
      <c r="H230">
        <v>-5.9584283850076298</v>
      </c>
      <c r="I230">
        <v>-11.5834676259578</v>
      </c>
      <c r="J230">
        <v>2.4665630328356598</v>
      </c>
      <c r="K230">
        <v>51.8986755099493</v>
      </c>
      <c r="L230">
        <v>54.192603026600501</v>
      </c>
      <c r="M230">
        <v>79.445452048290704</v>
      </c>
      <c r="N230">
        <v>1.2248901457103401</v>
      </c>
      <c r="O230">
        <v>41.2429378531073</v>
      </c>
      <c r="P230">
        <v>33.829268292682897</v>
      </c>
      <c r="Q230">
        <v>0.110307193904245</v>
      </c>
    </row>
    <row r="231" spans="1:17" x14ac:dyDescent="0.3">
      <c r="A231" t="s">
        <v>555</v>
      </c>
      <c r="B231" t="s">
        <v>556</v>
      </c>
      <c r="C231" t="s">
        <v>3173</v>
      </c>
      <c r="D231" t="s">
        <v>54</v>
      </c>
      <c r="E231">
        <v>36950.103958428001</v>
      </c>
      <c r="F231">
        <v>148.13999999999999</v>
      </c>
      <c r="G231">
        <v>-23.6250299741017</v>
      </c>
      <c r="H231">
        <v>-3.6619221006383902</v>
      </c>
      <c r="I231">
        <v>-12.612823143703601</v>
      </c>
      <c r="J231">
        <v>1.85729434223455</v>
      </c>
      <c r="K231">
        <v>151.54458905992499</v>
      </c>
      <c r="L231">
        <v>159.14007023139601</v>
      </c>
      <c r="M231">
        <v>70.012306125959995</v>
      </c>
      <c r="N231">
        <v>0.72487584373413105</v>
      </c>
      <c r="O231">
        <v>31.125961927906001</v>
      </c>
      <c r="P231">
        <v>10.469798657718099</v>
      </c>
      <c r="Q231">
        <v>7.1306005029916006E-2</v>
      </c>
    </row>
    <row r="232" spans="1:17" x14ac:dyDescent="0.3">
      <c r="A232" t="s">
        <v>557</v>
      </c>
      <c r="B232" t="s">
        <v>558</v>
      </c>
      <c r="C232" t="s">
        <v>3187</v>
      </c>
      <c r="D232" t="s">
        <v>285</v>
      </c>
      <c r="E232">
        <v>36747.013106220002</v>
      </c>
      <c r="F232">
        <v>2694.2</v>
      </c>
      <c r="G232">
        <v>0.57429218108038405</v>
      </c>
      <c r="H232">
        <v>-2.19534147603486</v>
      </c>
      <c r="I232">
        <v>13.938842635723599</v>
      </c>
      <c r="J232">
        <v>-3.8595136675374899</v>
      </c>
      <c r="K232">
        <v>2731.5615968964498</v>
      </c>
      <c r="L232">
        <v>2620.8646804872201</v>
      </c>
      <c r="M232">
        <v>50.992490210331397</v>
      </c>
      <c r="N232">
        <v>1.30016095948402</v>
      </c>
      <c r="O232">
        <v>17.623042090416401</v>
      </c>
      <c r="P232">
        <v>33.310242454230497</v>
      </c>
      <c r="Q232">
        <v>-1.5363657560497001E-2</v>
      </c>
    </row>
    <row r="233" spans="1:17" x14ac:dyDescent="0.3">
      <c r="A233" t="s">
        <v>559</v>
      </c>
      <c r="B233" t="s">
        <v>560</v>
      </c>
      <c r="C233" t="s">
        <v>3179</v>
      </c>
      <c r="D233" t="s">
        <v>149</v>
      </c>
      <c r="E233">
        <v>36586.406928465003</v>
      </c>
      <c r="F233">
        <v>263.85000000000002</v>
      </c>
      <c r="G233">
        <v>27.0437195516534</v>
      </c>
      <c r="H233">
        <v>0.31935717584039702</v>
      </c>
      <c r="I233">
        <v>17.503896805939998</v>
      </c>
      <c r="J233">
        <v>1.23656380819491</v>
      </c>
      <c r="K233">
        <v>258.13412781846199</v>
      </c>
      <c r="L233">
        <v>243.66300179825001</v>
      </c>
      <c r="M233">
        <v>68.107075766840097</v>
      </c>
      <c r="N233">
        <v>0.90225904425525305</v>
      </c>
      <c r="O233">
        <v>18.173204472238002</v>
      </c>
      <c r="P233">
        <v>54.028021015761801</v>
      </c>
      <c r="Q233">
        <v>0.16106045146898301</v>
      </c>
    </row>
    <row r="234" spans="1:17" x14ac:dyDescent="0.3">
      <c r="A234" t="s">
        <v>561</v>
      </c>
      <c r="B234" t="s">
        <v>562</v>
      </c>
      <c r="C234" t="s">
        <v>3180</v>
      </c>
      <c r="D234" t="s">
        <v>69</v>
      </c>
      <c r="E234">
        <v>36325.591344230001</v>
      </c>
      <c r="F234">
        <v>1936.7</v>
      </c>
      <c r="G234">
        <v>-34.602503863401303</v>
      </c>
      <c r="H234">
        <v>3.2475101311954799</v>
      </c>
      <c r="I234">
        <v>2.4400913512811502</v>
      </c>
      <c r="J234">
        <v>5.1288389978700497</v>
      </c>
      <c r="K234">
        <v>1827.23687694829</v>
      </c>
      <c r="L234">
        <v>1884.1729900018099</v>
      </c>
      <c r="M234">
        <v>78.869529086981402</v>
      </c>
      <c r="N234">
        <v>1.2144828020862399</v>
      </c>
      <c r="O234">
        <v>25.507306242577499</v>
      </c>
      <c r="P234">
        <v>17.276250454160099</v>
      </c>
      <c r="Q234">
        <v>-2.5562981486216E-2</v>
      </c>
    </row>
    <row r="235" spans="1:17" x14ac:dyDescent="0.3">
      <c r="A235" t="s">
        <v>563</v>
      </c>
      <c r="B235" t="s">
        <v>564</v>
      </c>
      <c r="C235" t="s">
        <v>3189</v>
      </c>
      <c r="D235" t="s">
        <v>166</v>
      </c>
      <c r="E235">
        <v>36138.550431035001</v>
      </c>
      <c r="F235">
        <v>1073.1500000000001</v>
      </c>
      <c r="G235">
        <v>48.311227359447898</v>
      </c>
      <c r="H235">
        <v>1.4150575095094999</v>
      </c>
      <c r="I235">
        <v>23.4996300278398</v>
      </c>
      <c r="J235">
        <v>0.43591751176649801</v>
      </c>
      <c r="K235">
        <v>1045.6414816352201</v>
      </c>
      <c r="L235">
        <v>939.86455246957598</v>
      </c>
      <c r="M235">
        <v>62.518832879463098</v>
      </c>
      <c r="N235">
        <v>0.61469889371660402</v>
      </c>
      <c r="O235">
        <v>22.443274472347699</v>
      </c>
      <c r="P235">
        <v>67.014240136954299</v>
      </c>
      <c r="Q235">
        <v>5.9114718643666998E-2</v>
      </c>
    </row>
    <row r="236" spans="1:17" x14ac:dyDescent="0.3">
      <c r="A236" t="s">
        <v>565</v>
      </c>
      <c r="B236" t="s">
        <v>566</v>
      </c>
      <c r="C236" t="s">
        <v>3181</v>
      </c>
      <c r="D236" t="s">
        <v>120</v>
      </c>
      <c r="E236">
        <v>36122.528500264998</v>
      </c>
      <c r="F236">
        <v>40855.550000000003</v>
      </c>
      <c r="G236">
        <v>-5.8608751528109</v>
      </c>
      <c r="H236">
        <v>-11.770571861838199</v>
      </c>
      <c r="I236">
        <v>-29.757045797313101</v>
      </c>
      <c r="J236">
        <v>-1.6737367090997799</v>
      </c>
      <c r="K236">
        <v>45382.8280948049</v>
      </c>
      <c r="L236">
        <v>46838.706532331402</v>
      </c>
      <c r="M236">
        <v>29.1803053479209</v>
      </c>
      <c r="N236">
        <v>0.86918990087562498</v>
      </c>
      <c r="O236">
        <v>46.844186407966497</v>
      </c>
      <c r="P236">
        <v>16.8045640508095</v>
      </c>
      <c r="Q236">
        <v>-4.2071285587388998E-2</v>
      </c>
    </row>
    <row r="237" spans="1:17" x14ac:dyDescent="0.3">
      <c r="A237" t="s">
        <v>567</v>
      </c>
      <c r="B237" t="s">
        <v>568</v>
      </c>
      <c r="C237" t="s">
        <v>3173</v>
      </c>
      <c r="D237" t="s">
        <v>390</v>
      </c>
      <c r="E237">
        <v>35918.74</v>
      </c>
      <c r="F237">
        <v>1718.6</v>
      </c>
      <c r="G237">
        <v>54.381802308136699</v>
      </c>
      <c r="H237">
        <v>5.4155622532472201</v>
      </c>
      <c r="I237">
        <v>62.727668093007999</v>
      </c>
      <c r="J237">
        <v>3.5854401068669799</v>
      </c>
      <c r="K237">
        <v>1522.06793217926</v>
      </c>
      <c r="L237">
        <v>1262.6245614766499</v>
      </c>
      <c r="M237">
        <v>79.920717707072598</v>
      </c>
      <c r="N237">
        <v>0.91265712581499503</v>
      </c>
      <c r="O237">
        <v>0.73315489351799501</v>
      </c>
      <c r="P237">
        <v>111.911220715166</v>
      </c>
      <c r="Q237">
        <v>9.3550535012651995E-2</v>
      </c>
    </row>
    <row r="238" spans="1:17" x14ac:dyDescent="0.3">
      <c r="A238" t="s">
        <v>569</v>
      </c>
      <c r="B238" t="s">
        <v>570</v>
      </c>
      <c r="C238" t="s">
        <v>3180</v>
      </c>
      <c r="D238" t="s">
        <v>69</v>
      </c>
      <c r="E238">
        <v>35794.903617005002</v>
      </c>
      <c r="F238">
        <v>4632.55</v>
      </c>
      <c r="G238">
        <v>8.2168989950254101</v>
      </c>
      <c r="H238">
        <v>5.7221694683980697</v>
      </c>
      <c r="I238">
        <v>8.1991675754479498</v>
      </c>
      <c r="J238">
        <v>10.2544515828675</v>
      </c>
      <c r="K238">
        <v>4289.5612525517799</v>
      </c>
      <c r="L238">
        <v>4197.0290206384097</v>
      </c>
      <c r="M238">
        <v>80.537666621055095</v>
      </c>
      <c r="N238">
        <v>1.1286878965153899</v>
      </c>
      <c r="O238">
        <v>5.6761394912089296</v>
      </c>
      <c r="P238">
        <v>27.618457300275399</v>
      </c>
      <c r="Q238">
        <v>1.7854924798639E-2</v>
      </c>
    </row>
    <row r="239" spans="1:17" x14ac:dyDescent="0.3">
      <c r="A239" t="s">
        <v>571</v>
      </c>
      <c r="B239" t="s">
        <v>572</v>
      </c>
      <c r="C239" t="s">
        <v>3173</v>
      </c>
      <c r="D239" t="s">
        <v>54</v>
      </c>
      <c r="E239">
        <v>35229.861725499999</v>
      </c>
      <c r="F239">
        <v>285.35000000000002</v>
      </c>
      <c r="G239">
        <v>-15.538897413695899</v>
      </c>
      <c r="H239">
        <v>2.5763244040894002</v>
      </c>
      <c r="I239">
        <v>-1.8411813536216499</v>
      </c>
      <c r="J239">
        <v>4.54185015301774</v>
      </c>
      <c r="K239">
        <v>281.73665403479799</v>
      </c>
      <c r="L239">
        <v>288.33587244132599</v>
      </c>
      <c r="M239">
        <v>75.533334557695895</v>
      </c>
      <c r="N239">
        <v>0.46070604038368501</v>
      </c>
      <c r="O239">
        <v>20.203259155423101</v>
      </c>
      <c r="P239">
        <v>15.9017059301381</v>
      </c>
      <c r="Q239">
        <v>5.6980800405847E-2</v>
      </c>
    </row>
    <row r="240" spans="1:17" x14ac:dyDescent="0.3">
      <c r="A240" t="s">
        <v>573</v>
      </c>
      <c r="B240" t="s">
        <v>574</v>
      </c>
      <c r="C240" t="s">
        <v>3173</v>
      </c>
      <c r="D240" t="s">
        <v>575</v>
      </c>
      <c r="E240">
        <v>35107.770974999999</v>
      </c>
      <c r="F240">
        <v>638.25</v>
      </c>
      <c r="G240">
        <v>6.9041215345748004</v>
      </c>
      <c r="H240">
        <v>-2.07751877060472</v>
      </c>
      <c r="I240">
        <v>-1.18739440832291</v>
      </c>
      <c r="J240">
        <v>1.1809532260473701</v>
      </c>
      <c r="K240">
        <v>635.05908384996303</v>
      </c>
      <c r="L240">
        <v>636.98895424514205</v>
      </c>
      <c r="M240">
        <v>61.791165900567698</v>
      </c>
      <c r="N240">
        <v>0.51934930535121304</v>
      </c>
      <c r="O240">
        <v>29.533881707794698</v>
      </c>
      <c r="P240">
        <v>28.6794354838709</v>
      </c>
      <c r="Q240">
        <v>4.9624215521599999E-2</v>
      </c>
    </row>
    <row r="241" spans="1:17" x14ac:dyDescent="0.3">
      <c r="A241" t="s">
        <v>576</v>
      </c>
      <c r="B241" t="s">
        <v>577</v>
      </c>
      <c r="C241" t="s">
        <v>3177</v>
      </c>
      <c r="D241" t="s">
        <v>51</v>
      </c>
      <c r="E241">
        <v>34929.219570125002</v>
      </c>
      <c r="F241">
        <v>264.64999999999998</v>
      </c>
      <c r="G241">
        <v>95.793686630521904</v>
      </c>
      <c r="H241">
        <v>-7.3742979216253799</v>
      </c>
      <c r="I241">
        <v>70.966691308424899</v>
      </c>
      <c r="J241">
        <v>6.62679384879032</v>
      </c>
      <c r="K241">
        <v>244.918454772621</v>
      </c>
      <c r="L241">
        <v>192.429837629508</v>
      </c>
      <c r="M241">
        <v>56.0001000463647</v>
      </c>
      <c r="N241">
        <v>0.52894034402507495</v>
      </c>
      <c r="O241">
        <v>16.342338938220301</v>
      </c>
      <c r="P241">
        <v>131.43856580673301</v>
      </c>
      <c r="Q241">
        <v>4.9881982314333002E-2</v>
      </c>
    </row>
    <row r="242" spans="1:17" x14ac:dyDescent="0.3">
      <c r="A242" t="s">
        <v>578</v>
      </c>
      <c r="B242" t="s">
        <v>579</v>
      </c>
      <c r="C242" t="s">
        <v>3189</v>
      </c>
      <c r="D242" t="s">
        <v>580</v>
      </c>
      <c r="E242">
        <v>34921.773325349997</v>
      </c>
      <c r="F242">
        <v>31000.05</v>
      </c>
      <c r="G242">
        <v>-19.087027910002298</v>
      </c>
      <c r="H242">
        <v>-16.4098304167936</v>
      </c>
      <c r="I242">
        <v>-15.983150799711099</v>
      </c>
      <c r="J242">
        <v>-3.3004161825576399</v>
      </c>
      <c r="K242">
        <v>33603.991015090498</v>
      </c>
      <c r="L242">
        <v>33704.432310588898</v>
      </c>
      <c r="M242">
        <v>30.596845117228799</v>
      </c>
      <c r="N242">
        <v>1.25191715343975</v>
      </c>
      <c r="O242">
        <v>31.7949487178246</v>
      </c>
      <c r="P242">
        <v>8.7761128041559306</v>
      </c>
      <c r="Q242">
        <v>6.2187936872870001E-3</v>
      </c>
    </row>
    <row r="243" spans="1:17" x14ac:dyDescent="0.3">
      <c r="A243" t="s">
        <v>581</v>
      </c>
      <c r="B243" t="s">
        <v>582</v>
      </c>
      <c r="C243" t="s">
        <v>3173</v>
      </c>
      <c r="D243" t="s">
        <v>210</v>
      </c>
      <c r="E243">
        <v>34648.670606719999</v>
      </c>
      <c r="F243">
        <v>6848.2</v>
      </c>
      <c r="G243">
        <v>46.345309660038502</v>
      </c>
      <c r="H243">
        <v>-2.20001419242538</v>
      </c>
      <c r="I243">
        <v>-0.109271600096601</v>
      </c>
      <c r="J243">
        <v>1.8675294330344401</v>
      </c>
      <c r="K243">
        <v>6724.3576961193603</v>
      </c>
      <c r="L243">
        <v>6263.5876425104698</v>
      </c>
      <c r="M243">
        <v>66.559453204137597</v>
      </c>
      <c r="N243">
        <v>0.462284518746994</v>
      </c>
      <c r="O243">
        <v>42.473204637715</v>
      </c>
      <c r="P243">
        <v>70.3511150358826</v>
      </c>
      <c r="Q243">
        <v>0.14144887638586301</v>
      </c>
    </row>
    <row r="244" spans="1:17" x14ac:dyDescent="0.3">
      <c r="A244" t="s">
        <v>583</v>
      </c>
      <c r="B244" t="s">
        <v>584</v>
      </c>
      <c r="C244" t="s">
        <v>585</v>
      </c>
      <c r="D244" t="s">
        <v>585</v>
      </c>
      <c r="E244">
        <v>34364.270490000003</v>
      </c>
      <c r="F244">
        <v>1005.35</v>
      </c>
      <c r="G244">
        <v>-3.1073833947498799</v>
      </c>
      <c r="H244">
        <v>5.2485878337382603</v>
      </c>
      <c r="I244">
        <v>12.2151178149491</v>
      </c>
      <c r="J244">
        <v>4.1096809878979297</v>
      </c>
      <c r="K244">
        <v>929.50870397129495</v>
      </c>
      <c r="L244">
        <v>867.99587048563103</v>
      </c>
      <c r="M244">
        <v>75.364048668319597</v>
      </c>
      <c r="N244">
        <v>0.59014636285845201</v>
      </c>
      <c r="O244">
        <v>4.7396429104292004</v>
      </c>
      <c r="P244">
        <v>41.598591549295698</v>
      </c>
      <c r="Q244">
        <v>6.9309086626768004E-2</v>
      </c>
    </row>
    <row r="245" spans="1:17" x14ac:dyDescent="0.3">
      <c r="A245" t="s">
        <v>586</v>
      </c>
      <c r="B245" t="s">
        <v>587</v>
      </c>
      <c r="C245" t="s">
        <v>3171</v>
      </c>
      <c r="D245" t="s">
        <v>189</v>
      </c>
      <c r="E245">
        <v>34182.011656875002</v>
      </c>
      <c r="F245">
        <v>496.55</v>
      </c>
      <c r="G245">
        <v>-5.6129953819033096</v>
      </c>
      <c r="H245">
        <v>-7.0942036185891899</v>
      </c>
      <c r="I245">
        <v>-18.693701399130202</v>
      </c>
      <c r="J245">
        <v>3.9296296539864799</v>
      </c>
      <c r="K245">
        <v>531.13178310445005</v>
      </c>
      <c r="L245">
        <v>560.20344238904602</v>
      </c>
      <c r="M245">
        <v>62.055411647043897</v>
      </c>
      <c r="N245">
        <v>0.63165067882669201</v>
      </c>
      <c r="O245">
        <v>38.948746349813703</v>
      </c>
      <c r="P245">
        <v>15.142028985507199</v>
      </c>
      <c r="Q245">
        <v>-7.7849324621388993E-2</v>
      </c>
    </row>
    <row r="246" spans="1:17" x14ac:dyDescent="0.3">
      <c r="A246" t="s">
        <v>588</v>
      </c>
      <c r="B246" t="s">
        <v>589</v>
      </c>
      <c r="C246" t="s">
        <v>3176</v>
      </c>
      <c r="D246" t="s">
        <v>46</v>
      </c>
      <c r="E246">
        <v>34084.116000000002</v>
      </c>
      <c r="F246">
        <v>56.44</v>
      </c>
      <c r="G246">
        <v>27.140452540090301</v>
      </c>
      <c r="H246">
        <v>1.5300909423959901</v>
      </c>
      <c r="I246">
        <v>-25.700433656280801</v>
      </c>
      <c r="J246">
        <v>5.7908372260172696</v>
      </c>
      <c r="K246">
        <v>54.538757396403803</v>
      </c>
      <c r="L246">
        <v>57.122162138769497</v>
      </c>
      <c r="M246">
        <v>77.596442410779702</v>
      </c>
      <c r="N246">
        <v>1.09673029665296</v>
      </c>
      <c r="O246">
        <v>38.465627214741303</v>
      </c>
      <c r="P246">
        <v>53.578231292516897</v>
      </c>
      <c r="Q246">
        <v>0.100066128576997</v>
      </c>
    </row>
    <row r="247" spans="1:17" x14ac:dyDescent="0.3">
      <c r="A247" t="s">
        <v>590</v>
      </c>
      <c r="B247" t="s">
        <v>591</v>
      </c>
      <c r="C247" t="s">
        <v>3182</v>
      </c>
      <c r="D247" t="s">
        <v>592</v>
      </c>
      <c r="E247">
        <v>33975.826188899999</v>
      </c>
      <c r="F247">
        <v>1248.9000000000001</v>
      </c>
      <c r="G247">
        <v>-27.480427164297701</v>
      </c>
      <c r="H247">
        <v>3.07441151731522</v>
      </c>
      <c r="I247">
        <v>1.11778828823376</v>
      </c>
      <c r="J247">
        <v>3.4758215746081702</v>
      </c>
      <c r="K247">
        <v>1207.27043375022</v>
      </c>
      <c r="L247">
        <v>1200.83480503908</v>
      </c>
      <c r="M247">
        <v>76.1093252343599</v>
      </c>
      <c r="N247">
        <v>0.56110530085145505</v>
      </c>
      <c r="O247">
        <v>14.500760669389001</v>
      </c>
      <c r="P247">
        <v>26.1451441846371</v>
      </c>
      <c r="Q247">
        <v>0.107411497514634</v>
      </c>
    </row>
    <row r="248" spans="1:17" x14ac:dyDescent="0.3">
      <c r="A248" t="s">
        <v>593</v>
      </c>
      <c r="B248" t="s">
        <v>594</v>
      </c>
      <c r="C248" t="s">
        <v>3178</v>
      </c>
      <c r="D248" t="s">
        <v>428</v>
      </c>
      <c r="E248">
        <v>33942.919500000004</v>
      </c>
      <c r="F248">
        <v>534.45000000000005</v>
      </c>
      <c r="G248">
        <v>-2.3850091910898201</v>
      </c>
      <c r="H248">
        <v>2.2495835367676</v>
      </c>
      <c r="I248">
        <v>6.5956706409864303</v>
      </c>
      <c r="J248">
        <v>-0.52400126706390904</v>
      </c>
      <c r="K248">
        <v>503.17586004845998</v>
      </c>
      <c r="L248">
        <v>492.93643061086101</v>
      </c>
      <c r="M248">
        <v>75.373839643749605</v>
      </c>
      <c r="N248">
        <v>0.68763079976549202</v>
      </c>
      <c r="O248">
        <v>9.4396108148563798</v>
      </c>
      <c r="P248">
        <v>27.477638640429301</v>
      </c>
      <c r="Q248">
        <v>0.12646810460403801</v>
      </c>
    </row>
    <row r="249" spans="1:17" x14ac:dyDescent="0.3">
      <c r="A249" t="s">
        <v>595</v>
      </c>
      <c r="B249" t="s">
        <v>596</v>
      </c>
      <c r="C249" t="s">
        <v>3173</v>
      </c>
      <c r="D249" t="s">
        <v>37</v>
      </c>
      <c r="E249">
        <v>33658.752</v>
      </c>
      <c r="F249">
        <v>204.24</v>
      </c>
      <c r="G249">
        <v>-36.634489669399301</v>
      </c>
      <c r="H249">
        <v>-1.90666501598205</v>
      </c>
      <c r="I249">
        <v>-9.6826457081496002</v>
      </c>
      <c r="J249">
        <v>3.88162291541459</v>
      </c>
      <c r="K249">
        <v>203.27298794091001</v>
      </c>
      <c r="L249">
        <v>220.277584233537</v>
      </c>
      <c r="M249">
        <v>78.756221694712707</v>
      </c>
      <c r="N249">
        <v>1.2529620442796301</v>
      </c>
      <c r="O249">
        <v>58.979631805718697</v>
      </c>
      <c r="P249">
        <v>20.995260663507</v>
      </c>
      <c r="Q249">
        <v>3.1187202741684E-2</v>
      </c>
    </row>
    <row r="250" spans="1:17" x14ac:dyDescent="0.3">
      <c r="A250" t="s">
        <v>597</v>
      </c>
      <c r="B250" t="s">
        <v>598</v>
      </c>
      <c r="C250" t="s">
        <v>3185</v>
      </c>
      <c r="D250" t="s">
        <v>114</v>
      </c>
      <c r="E250">
        <v>33308.569247549996</v>
      </c>
      <c r="F250">
        <v>312.25</v>
      </c>
      <c r="G250">
        <v>17.796609898968899</v>
      </c>
      <c r="H250">
        <v>-1.52287894686126</v>
      </c>
      <c r="I250">
        <v>5.8499541411345</v>
      </c>
      <c r="J250">
        <v>1.8516096852336099</v>
      </c>
      <c r="K250">
        <v>311.55926271389097</v>
      </c>
      <c r="L250">
        <v>295.935227171755</v>
      </c>
      <c r="M250">
        <v>57.273181187786001</v>
      </c>
      <c r="N250">
        <v>0.90873265246044299</v>
      </c>
      <c r="O250">
        <v>16.701361088871</v>
      </c>
      <c r="P250">
        <v>57.1069182389937</v>
      </c>
      <c r="Q250">
        <v>-8.8808661475050007E-3</v>
      </c>
    </row>
    <row r="251" spans="1:17" x14ac:dyDescent="0.3">
      <c r="A251" t="s">
        <v>599</v>
      </c>
      <c r="B251" t="s">
        <v>600</v>
      </c>
      <c r="C251" t="s">
        <v>3178</v>
      </c>
      <c r="D251" t="s">
        <v>226</v>
      </c>
      <c r="E251">
        <v>33126.100703999997</v>
      </c>
      <c r="F251">
        <v>2355</v>
      </c>
      <c r="G251">
        <v>18.618075588754799</v>
      </c>
      <c r="H251">
        <v>-4.5473500975119299</v>
      </c>
      <c r="I251">
        <v>-4.88597714982214</v>
      </c>
      <c r="J251">
        <v>-3.0439833532822198</v>
      </c>
      <c r="K251">
        <v>2391.9044822986998</v>
      </c>
      <c r="L251">
        <v>2274.1526283570101</v>
      </c>
      <c r="M251">
        <v>41.573338496322897</v>
      </c>
      <c r="N251">
        <v>0.85502702419532095</v>
      </c>
      <c r="O251">
        <v>29.9915074309978</v>
      </c>
      <c r="P251">
        <v>43.680790701931002</v>
      </c>
      <c r="Q251">
        <v>8.5175457067789995E-3</v>
      </c>
    </row>
    <row r="252" spans="1:17" x14ac:dyDescent="0.3">
      <c r="A252" t="s">
        <v>601</v>
      </c>
      <c r="B252" t="s">
        <v>602</v>
      </c>
      <c r="C252" t="s">
        <v>3177</v>
      </c>
      <c r="D252" t="s">
        <v>51</v>
      </c>
      <c r="E252">
        <v>33069.260609179997</v>
      </c>
      <c r="F252">
        <v>1299.05</v>
      </c>
      <c r="G252">
        <v>72.961373328778606</v>
      </c>
      <c r="H252">
        <v>-4.5411465553227801</v>
      </c>
      <c r="I252">
        <v>98.331615048886903</v>
      </c>
      <c r="J252">
        <v>-0.89767914300662799</v>
      </c>
      <c r="K252">
        <v>1238.07660083521</v>
      </c>
      <c r="L252">
        <v>981.13706560047501</v>
      </c>
      <c r="M252">
        <v>55.9148140736622</v>
      </c>
      <c r="N252">
        <v>0.84829111158736903</v>
      </c>
      <c r="O252">
        <v>4.6918902274739098</v>
      </c>
      <c r="P252">
        <v>121.983937115516</v>
      </c>
      <c r="Q252">
        <v>0.111820512853578</v>
      </c>
    </row>
    <row r="253" spans="1:17" x14ac:dyDescent="0.3">
      <c r="A253" t="s">
        <v>603</v>
      </c>
      <c r="B253" t="s">
        <v>604</v>
      </c>
      <c r="C253" t="s">
        <v>3176</v>
      </c>
      <c r="D253" t="s">
        <v>46</v>
      </c>
      <c r="E253">
        <v>33019.447999999997</v>
      </c>
      <c r="F253">
        <v>1240.4000000000001</v>
      </c>
      <c r="G253">
        <v>60.664820268196799</v>
      </c>
      <c r="H253">
        <v>11.7955292334078</v>
      </c>
      <c r="I253">
        <v>66.185587897819701</v>
      </c>
      <c r="J253">
        <v>6.0713578562114803</v>
      </c>
      <c r="K253">
        <v>1001.23789347025</v>
      </c>
      <c r="L253">
        <v>872.35702207554505</v>
      </c>
      <c r="M253">
        <v>89.416815867217693</v>
      </c>
      <c r="N253">
        <v>1.2124855955293901</v>
      </c>
      <c r="O253">
        <v>5.8731054498548803</v>
      </c>
      <c r="P253">
        <v>111.654295708557</v>
      </c>
      <c r="Q253">
        <v>0.115655387515559</v>
      </c>
    </row>
    <row r="254" spans="1:17" x14ac:dyDescent="0.3">
      <c r="A254" t="s">
        <v>605</v>
      </c>
      <c r="B254" t="s">
        <v>606</v>
      </c>
      <c r="C254" t="s">
        <v>3185</v>
      </c>
      <c r="D254" t="s">
        <v>585</v>
      </c>
      <c r="E254">
        <v>32766.484930479899</v>
      </c>
      <c r="F254">
        <v>1348.9</v>
      </c>
      <c r="G254">
        <v>-19.049219558274501</v>
      </c>
      <c r="H254">
        <v>-1.94219377146321</v>
      </c>
      <c r="I254">
        <v>18.828770135352201</v>
      </c>
      <c r="J254">
        <v>-3.9189709846071099</v>
      </c>
      <c r="K254">
        <v>1339.9680533331</v>
      </c>
      <c r="L254">
        <v>1216.63841164152</v>
      </c>
      <c r="M254">
        <v>37.608529967072997</v>
      </c>
      <c r="N254">
        <v>1.0148760714504399</v>
      </c>
      <c r="O254">
        <v>12.0913336792942</v>
      </c>
      <c r="P254">
        <v>52.237458382709697</v>
      </c>
      <c r="Q254">
        <v>2.9378884640172E-2</v>
      </c>
    </row>
    <row r="255" spans="1:17" x14ac:dyDescent="0.3">
      <c r="A255" t="s">
        <v>607</v>
      </c>
      <c r="B255" t="s">
        <v>608</v>
      </c>
      <c r="C255" t="s">
        <v>3181</v>
      </c>
      <c r="D255" t="s">
        <v>271</v>
      </c>
      <c r="E255">
        <v>32629.467370499999</v>
      </c>
      <c r="F255">
        <v>3496.5</v>
      </c>
      <c r="G255">
        <v>-22.577589618018902</v>
      </c>
      <c r="H255">
        <v>-10.5499867774328</v>
      </c>
      <c r="I255">
        <v>-17.008013743936498</v>
      </c>
      <c r="J255">
        <v>-0.55891374285516304</v>
      </c>
      <c r="K255">
        <v>3791.8833708877301</v>
      </c>
      <c r="L255">
        <v>3933.69130823864</v>
      </c>
      <c r="M255">
        <v>45.273812143798203</v>
      </c>
      <c r="N255">
        <v>0.650703449931059</v>
      </c>
      <c r="O255">
        <v>41.5687115687115</v>
      </c>
      <c r="P255">
        <v>4.7797422834881598</v>
      </c>
      <c r="Q255">
        <v>6.6663150321599002E-2</v>
      </c>
    </row>
    <row r="256" spans="1:17" hidden="1" x14ac:dyDescent="0.3">
      <c r="A256" t="s">
        <v>609</v>
      </c>
      <c r="B256" t="s">
        <v>610</v>
      </c>
      <c r="C256" t="s">
        <v>3188</v>
      </c>
      <c r="D256" t="s">
        <v>131</v>
      </c>
      <c r="E256">
        <v>32216.064643341</v>
      </c>
      <c r="F256">
        <v>364.99</v>
      </c>
      <c r="G256">
        <v>-2.1906673338456</v>
      </c>
      <c r="H256">
        <v>-9.5452757745658694</v>
      </c>
      <c r="I256">
        <v>-7.7931848623727902</v>
      </c>
      <c r="J256">
        <v>-1.00729829213109</v>
      </c>
      <c r="K256">
        <v>381.73066977273402</v>
      </c>
      <c r="L256">
        <v>369.38235706956402</v>
      </c>
      <c r="M256">
        <v>56.330526885428</v>
      </c>
      <c r="N256">
        <v>0.98651423943581495</v>
      </c>
      <c r="O256">
        <v>10.961944162853699</v>
      </c>
      <c r="P256">
        <v>28.517605633802798</v>
      </c>
      <c r="Q256">
        <v>-0.123824141917355</v>
      </c>
    </row>
    <row r="257" spans="1:17" x14ac:dyDescent="0.3">
      <c r="A257" t="s">
        <v>611</v>
      </c>
      <c r="B257" t="s">
        <v>612</v>
      </c>
      <c r="C257" t="s">
        <v>3173</v>
      </c>
      <c r="D257" t="s">
        <v>390</v>
      </c>
      <c r="E257">
        <v>32148.947278349999</v>
      </c>
      <c r="F257">
        <v>6315.75</v>
      </c>
      <c r="G257">
        <v>82.895800460147598</v>
      </c>
      <c r="H257">
        <v>-5.4079740045781799</v>
      </c>
      <c r="I257">
        <v>84.399591011328397</v>
      </c>
      <c r="J257">
        <v>2.1511361741252402</v>
      </c>
      <c r="K257">
        <v>6053.3516057814704</v>
      </c>
      <c r="L257">
        <v>4794.6427958355898</v>
      </c>
      <c r="M257">
        <v>59.319965795485999</v>
      </c>
      <c r="N257">
        <v>0.57501982263608797</v>
      </c>
      <c r="O257">
        <v>8.7756798479990508</v>
      </c>
      <c r="P257">
        <v>116.452182257484</v>
      </c>
      <c r="Q257">
        <v>0.15400418434382601</v>
      </c>
    </row>
    <row r="258" spans="1:17" x14ac:dyDescent="0.3">
      <c r="A258" t="s">
        <v>613</v>
      </c>
      <c r="B258" t="s">
        <v>614</v>
      </c>
      <c r="C258" t="s">
        <v>3190</v>
      </c>
      <c r="D258" t="s">
        <v>585</v>
      </c>
      <c r="E258">
        <v>31958.3236321</v>
      </c>
      <c r="F258">
        <v>2891.45</v>
      </c>
      <c r="G258">
        <v>97.472427317673294</v>
      </c>
      <c r="H258">
        <v>1.42746300664592</v>
      </c>
      <c r="I258">
        <v>40.6396898658585</v>
      </c>
      <c r="J258">
        <v>8.1079367822559405</v>
      </c>
      <c r="K258">
        <v>2693.9683464095901</v>
      </c>
      <c r="L258">
        <v>2255.7355094714098</v>
      </c>
      <c r="M258">
        <v>69.237942070577006</v>
      </c>
      <c r="N258">
        <v>0.53599336408055598</v>
      </c>
      <c r="O258">
        <v>8.5960331321655197</v>
      </c>
      <c r="P258">
        <v>143.91159475304701</v>
      </c>
      <c r="Q258">
        <v>0.14557668025506901</v>
      </c>
    </row>
    <row r="259" spans="1:17" x14ac:dyDescent="0.3">
      <c r="A259" t="s">
        <v>615</v>
      </c>
      <c r="B259" t="s">
        <v>616</v>
      </c>
      <c r="C259" t="s">
        <v>3175</v>
      </c>
      <c r="D259" t="s">
        <v>201</v>
      </c>
      <c r="E259">
        <v>31908.74789508</v>
      </c>
      <c r="F259">
        <v>9792.4</v>
      </c>
      <c r="G259">
        <v>36.021598310707702</v>
      </c>
      <c r="H259">
        <v>-4.6712661152741104</v>
      </c>
      <c r="I259">
        <v>25.672171961247599</v>
      </c>
      <c r="J259">
        <v>-2.0412811967543498</v>
      </c>
      <c r="K259">
        <v>9327.8703768900905</v>
      </c>
      <c r="L259">
        <v>8079.0499089017003</v>
      </c>
      <c r="M259">
        <v>52.541367773450702</v>
      </c>
      <c r="N259">
        <v>0.85444376732717897</v>
      </c>
      <c r="O259">
        <v>9.2582002369184302</v>
      </c>
      <c r="P259">
        <v>64.410977073731701</v>
      </c>
      <c r="Q259">
        <v>5.8850543609617001E-2</v>
      </c>
    </row>
    <row r="260" spans="1:17" hidden="1" x14ac:dyDescent="0.3">
      <c r="A260" t="s">
        <v>617</v>
      </c>
      <c r="B260" t="s">
        <v>618</v>
      </c>
      <c r="C260" t="s">
        <v>3173</v>
      </c>
      <c r="D260" t="s">
        <v>37</v>
      </c>
      <c r="E260">
        <v>31704.787965374999</v>
      </c>
      <c r="F260">
        <v>344.25</v>
      </c>
      <c r="G260">
        <v>-4.4521342964936998</v>
      </c>
      <c r="H260">
        <v>2.09587577516458</v>
      </c>
      <c r="I260">
        <v>4.0284444668167403</v>
      </c>
      <c r="J260">
        <v>1.3026461131901499</v>
      </c>
      <c r="K260">
        <v>344.47004145367498</v>
      </c>
      <c r="M260">
        <v>56.463080018563197</v>
      </c>
      <c r="N260">
        <v>1.42961181090054</v>
      </c>
      <c r="O260">
        <v>18.344226579520601</v>
      </c>
      <c r="P260">
        <v>23.586429725363399</v>
      </c>
    </row>
    <row r="261" spans="1:17" x14ac:dyDescent="0.3">
      <c r="A261" t="s">
        <v>619</v>
      </c>
      <c r="B261" t="s">
        <v>620</v>
      </c>
      <c r="C261" t="s">
        <v>3186</v>
      </c>
      <c r="D261" t="s">
        <v>131</v>
      </c>
      <c r="E261">
        <v>31681.949489539998</v>
      </c>
      <c r="F261">
        <v>1297.0999999999999</v>
      </c>
      <c r="G261">
        <v>33.8946448130893</v>
      </c>
      <c r="H261">
        <v>3.2317003289722002</v>
      </c>
      <c r="I261">
        <v>-6.22289722416442</v>
      </c>
      <c r="J261">
        <v>5.3927442620134496</v>
      </c>
      <c r="K261">
        <v>1226.29519878513</v>
      </c>
      <c r="L261">
        <v>1150.02891227908</v>
      </c>
      <c r="M261">
        <v>77.051724274000705</v>
      </c>
      <c r="N261">
        <v>0.80011732831826898</v>
      </c>
      <c r="O261">
        <v>12.026829080255901</v>
      </c>
      <c r="P261">
        <v>63.568726355611503</v>
      </c>
      <c r="Q261">
        <v>0.122570667360756</v>
      </c>
    </row>
    <row r="262" spans="1:17" x14ac:dyDescent="0.3">
      <c r="A262" t="s">
        <v>621</v>
      </c>
      <c r="B262" t="s">
        <v>622</v>
      </c>
      <c r="C262" t="s">
        <v>3177</v>
      </c>
      <c r="D262" t="s">
        <v>51</v>
      </c>
      <c r="E262">
        <v>31457.250175329998</v>
      </c>
      <c r="F262">
        <v>583.45000000000005</v>
      </c>
      <c r="G262">
        <v>34.842332336566898</v>
      </c>
      <c r="H262">
        <v>14.580453182406</v>
      </c>
      <c r="I262">
        <v>32.526358620854701</v>
      </c>
      <c r="J262">
        <v>5.5815877670903804</v>
      </c>
      <c r="K262">
        <v>500.633873662025</v>
      </c>
      <c r="L262">
        <v>456.47984905930599</v>
      </c>
      <c r="M262">
        <v>88.752748950656596</v>
      </c>
      <c r="N262">
        <v>1.05545001685955</v>
      </c>
      <c r="O262">
        <v>0.77984403119375401</v>
      </c>
      <c r="P262">
        <v>61.687681862269599</v>
      </c>
      <c r="Q262">
        <v>-1.6761037879794001E-2</v>
      </c>
    </row>
    <row r="263" spans="1:17" hidden="1" x14ac:dyDescent="0.3">
      <c r="A263" t="s">
        <v>623</v>
      </c>
      <c r="B263" t="s">
        <v>624</v>
      </c>
      <c r="C263" t="s">
        <v>3188</v>
      </c>
      <c r="D263" t="s">
        <v>114</v>
      </c>
      <c r="E263">
        <v>31439.197353795</v>
      </c>
      <c r="F263">
        <v>605.54999999999995</v>
      </c>
      <c r="G263">
        <v>-28.715952325545999</v>
      </c>
      <c r="H263">
        <v>-5.0431617407413203</v>
      </c>
      <c r="I263">
        <v>-22.6331566785516</v>
      </c>
      <c r="J263">
        <v>5.7870093924685904</v>
      </c>
      <c r="K263">
        <v>605.98158415475098</v>
      </c>
      <c r="M263">
        <v>61.095328546834601</v>
      </c>
      <c r="N263">
        <v>0.79301650395388701</v>
      </c>
      <c r="O263">
        <v>21.2121212121212</v>
      </c>
      <c r="P263">
        <v>17.696793002915399</v>
      </c>
    </row>
    <row r="264" spans="1:17" x14ac:dyDescent="0.3">
      <c r="A264" t="s">
        <v>625</v>
      </c>
      <c r="B264" t="s">
        <v>626</v>
      </c>
      <c r="C264" t="s">
        <v>3175</v>
      </c>
      <c r="D264" t="s">
        <v>235</v>
      </c>
      <c r="E264">
        <v>31386.602396400001</v>
      </c>
      <c r="F264">
        <v>2346</v>
      </c>
      <c r="G264">
        <v>26.286324773099501</v>
      </c>
      <c r="H264">
        <v>-2.2789193790842699</v>
      </c>
      <c r="I264">
        <v>37.4245026920794</v>
      </c>
      <c r="J264">
        <v>0.17645489085836599</v>
      </c>
      <c r="K264">
        <v>2243.27586384497</v>
      </c>
      <c r="L264">
        <v>1913.6167980217101</v>
      </c>
      <c r="M264">
        <v>47.528161538535699</v>
      </c>
      <c r="N264">
        <v>0.70660519797771504</v>
      </c>
      <c r="O264">
        <v>7.5873827791986299</v>
      </c>
      <c r="P264">
        <v>64.073154526698602</v>
      </c>
      <c r="Q264">
        <v>9.0201079318520005E-2</v>
      </c>
    </row>
    <row r="265" spans="1:17" x14ac:dyDescent="0.3">
      <c r="A265" t="s">
        <v>627</v>
      </c>
      <c r="B265" t="s">
        <v>628</v>
      </c>
      <c r="C265" t="s">
        <v>3177</v>
      </c>
      <c r="D265" t="s">
        <v>255</v>
      </c>
      <c r="E265">
        <v>31221.940220590001</v>
      </c>
      <c r="F265">
        <v>1162.45</v>
      </c>
      <c r="G265">
        <v>-2.01487849357521</v>
      </c>
      <c r="H265">
        <v>0.85923103620470798</v>
      </c>
      <c r="I265">
        <v>-3.8485223797692099</v>
      </c>
      <c r="J265">
        <v>2.7111800130555701</v>
      </c>
      <c r="K265">
        <v>1087.3576496328601</v>
      </c>
      <c r="L265">
        <v>1108.44456538639</v>
      </c>
      <c r="M265">
        <v>75.078181652079905</v>
      </c>
      <c r="N265">
        <v>0.69991005646220505</v>
      </c>
      <c r="O265">
        <v>30.233558432620701</v>
      </c>
      <c r="P265">
        <v>28.0231277533039</v>
      </c>
      <c r="Q265">
        <v>0.16777229340024899</v>
      </c>
    </row>
    <row r="266" spans="1:17" x14ac:dyDescent="0.3">
      <c r="A266" t="s">
        <v>629</v>
      </c>
      <c r="B266" t="s">
        <v>630</v>
      </c>
      <c r="C266" t="s">
        <v>3191</v>
      </c>
      <c r="D266" t="s">
        <v>631</v>
      </c>
      <c r="E266">
        <v>30328.752355199998</v>
      </c>
      <c r="F266">
        <v>769.6</v>
      </c>
      <c r="G266">
        <v>-3.8147163942851599</v>
      </c>
      <c r="H266">
        <v>0.75818040708093104</v>
      </c>
      <c r="I266">
        <v>-0.60484192256948699</v>
      </c>
      <c r="J266">
        <v>2.28105522754996</v>
      </c>
      <c r="K266">
        <v>764.01185150460503</v>
      </c>
      <c r="L266">
        <v>737.25682819851204</v>
      </c>
      <c r="M266">
        <v>63.621419436381302</v>
      </c>
      <c r="N266">
        <v>1.0297653735375001</v>
      </c>
      <c r="O266">
        <v>19.672557172557099</v>
      </c>
      <c r="P266">
        <v>35.588442565186703</v>
      </c>
      <c r="Q266">
        <v>1.9651762112254001E-2</v>
      </c>
    </row>
    <row r="267" spans="1:17" x14ac:dyDescent="0.3">
      <c r="A267" t="s">
        <v>632</v>
      </c>
      <c r="B267" t="s">
        <v>633</v>
      </c>
      <c r="C267" t="s">
        <v>3181</v>
      </c>
      <c r="D267" t="s">
        <v>271</v>
      </c>
      <c r="E267">
        <v>30231.35215128</v>
      </c>
      <c r="F267">
        <v>1329.3</v>
      </c>
      <c r="G267">
        <v>186.31899313190701</v>
      </c>
      <c r="H267">
        <v>20.6725577256069</v>
      </c>
      <c r="I267">
        <v>25.3870957645785</v>
      </c>
      <c r="J267">
        <v>5.8640519133064402</v>
      </c>
      <c r="K267">
        <v>1159.6566842164</v>
      </c>
      <c r="L267">
        <v>989.64009617867396</v>
      </c>
      <c r="M267">
        <v>81.261576573676095</v>
      </c>
      <c r="N267">
        <v>2.16516427209692</v>
      </c>
      <c r="O267">
        <v>9.0762055217031605</v>
      </c>
      <c r="P267">
        <v>261.22282608695599</v>
      </c>
    </row>
    <row r="268" spans="1:17" x14ac:dyDescent="0.3">
      <c r="A268" t="s">
        <v>634</v>
      </c>
      <c r="B268" t="s">
        <v>635</v>
      </c>
      <c r="C268" t="s">
        <v>3171</v>
      </c>
      <c r="D268" t="s">
        <v>465</v>
      </c>
      <c r="E268">
        <v>29901.69</v>
      </c>
      <c r="F268">
        <v>851.9</v>
      </c>
      <c r="G268">
        <v>112.241672560316</v>
      </c>
      <c r="H268">
        <v>2.2564857036955401</v>
      </c>
      <c r="I268">
        <v>9.4297436471940497</v>
      </c>
      <c r="J268">
        <v>0.98675861399292797</v>
      </c>
      <c r="K268">
        <v>795.189986889804</v>
      </c>
      <c r="L268">
        <v>693.92907323912596</v>
      </c>
      <c r="M268">
        <v>55.564777334393803</v>
      </c>
      <c r="N268">
        <v>1.7394442205413601</v>
      </c>
      <c r="O268">
        <v>13.863129475290499</v>
      </c>
      <c r="P268">
        <v>157.83898305084699</v>
      </c>
      <c r="Q268">
        <v>0.126391689562422</v>
      </c>
    </row>
    <row r="269" spans="1:17" x14ac:dyDescent="0.3">
      <c r="A269" t="s">
        <v>636</v>
      </c>
      <c r="B269" t="s">
        <v>637</v>
      </c>
      <c r="C269" t="s">
        <v>3177</v>
      </c>
      <c r="D269" t="s">
        <v>51</v>
      </c>
      <c r="E269">
        <v>29669.3140364549</v>
      </c>
      <c r="F269">
        <v>1800.85</v>
      </c>
      <c r="G269">
        <v>-18.021217819495501</v>
      </c>
      <c r="H269">
        <v>7.6454777141394796</v>
      </c>
      <c r="I269">
        <v>-11.2217861477039</v>
      </c>
      <c r="J269">
        <v>2.8938647870054202</v>
      </c>
      <c r="K269">
        <v>1761.5165869999601</v>
      </c>
      <c r="L269">
        <v>1797.2970903667399</v>
      </c>
      <c r="M269">
        <v>60.803380815209103</v>
      </c>
      <c r="N269">
        <v>0.39895114698198098</v>
      </c>
      <c r="O269">
        <v>23.327872948885201</v>
      </c>
      <c r="P269">
        <v>13.568140253515701</v>
      </c>
      <c r="Q269">
        <v>-0.103278184118061</v>
      </c>
    </row>
    <row r="270" spans="1:17" x14ac:dyDescent="0.3">
      <c r="A270" t="s">
        <v>638</v>
      </c>
      <c r="B270" t="s">
        <v>639</v>
      </c>
      <c r="C270" t="s">
        <v>3173</v>
      </c>
      <c r="D270" t="s">
        <v>417</v>
      </c>
      <c r="E270">
        <v>29518.617026399999</v>
      </c>
      <c r="F270">
        <v>1572</v>
      </c>
      <c r="G270">
        <v>27.257788482789699</v>
      </c>
      <c r="H270">
        <v>-16.1682224196642</v>
      </c>
      <c r="I270">
        <v>31.726228977995099</v>
      </c>
      <c r="J270">
        <v>0.11768880308290899</v>
      </c>
      <c r="K270">
        <v>1686.91491456376</v>
      </c>
      <c r="L270">
        <v>1495.87188177958</v>
      </c>
      <c r="M270">
        <v>47.481101133394198</v>
      </c>
      <c r="N270">
        <v>0.81642437337101104</v>
      </c>
      <c r="O270">
        <v>37.0833333333333</v>
      </c>
      <c r="P270">
        <v>58.940397350993301</v>
      </c>
      <c r="Q270">
        <v>9.6140402958278998E-2</v>
      </c>
    </row>
    <row r="271" spans="1:17" x14ac:dyDescent="0.3">
      <c r="A271" t="s">
        <v>640</v>
      </c>
      <c r="B271" t="s">
        <v>641</v>
      </c>
      <c r="C271" t="s">
        <v>3175</v>
      </c>
      <c r="D271" t="s">
        <v>40</v>
      </c>
      <c r="E271">
        <v>29251.040000000001</v>
      </c>
      <c r="F271">
        <v>5625.2</v>
      </c>
      <c r="G271">
        <v>152.98230565133801</v>
      </c>
      <c r="H271">
        <v>-17.0616215100099</v>
      </c>
      <c r="I271">
        <v>46.655924130862203</v>
      </c>
      <c r="J271">
        <v>-2.7982079129986199</v>
      </c>
      <c r="K271">
        <v>6222.9091640307697</v>
      </c>
      <c r="L271">
        <v>4992.3093227719701</v>
      </c>
      <c r="M271">
        <v>29.817421446179999</v>
      </c>
      <c r="N271">
        <v>0.352003921571371</v>
      </c>
      <c r="O271">
        <v>50.750195548602697</v>
      </c>
      <c r="P271">
        <v>175.74509803921501</v>
      </c>
      <c r="Q271">
        <v>0.15611667302315099</v>
      </c>
    </row>
    <row r="272" spans="1:17" x14ac:dyDescent="0.3">
      <c r="A272" t="s">
        <v>642</v>
      </c>
      <c r="B272" t="s">
        <v>643</v>
      </c>
      <c r="C272" t="s">
        <v>3177</v>
      </c>
      <c r="D272" t="s">
        <v>644</v>
      </c>
      <c r="E272">
        <v>29138.235862549998</v>
      </c>
      <c r="F272">
        <v>2875.7</v>
      </c>
      <c r="G272">
        <v>55.271964187195501</v>
      </c>
      <c r="H272">
        <v>-12.0109644252504</v>
      </c>
      <c r="I272">
        <v>56.4850415577679</v>
      </c>
      <c r="J272">
        <v>0.97921240107302199</v>
      </c>
      <c r="K272">
        <v>2612.4188891316699</v>
      </c>
      <c r="L272">
        <v>2140.70899298629</v>
      </c>
      <c r="M272">
        <v>61.108404089253298</v>
      </c>
      <c r="N272">
        <v>1.7255494797353901</v>
      </c>
      <c r="O272">
        <v>16.7646138331536</v>
      </c>
      <c r="P272">
        <v>111.293166789125</v>
      </c>
      <c r="Q272">
        <v>0.11197996929568201</v>
      </c>
    </row>
    <row r="273" spans="1:17" x14ac:dyDescent="0.3">
      <c r="A273" t="s">
        <v>645</v>
      </c>
      <c r="B273" t="s">
        <v>646</v>
      </c>
      <c r="C273" t="s">
        <v>3173</v>
      </c>
      <c r="D273" t="s">
        <v>37</v>
      </c>
      <c r="E273">
        <v>28846.635298695001</v>
      </c>
      <c r="F273">
        <v>490.95</v>
      </c>
      <c r="G273">
        <v>-33.415901522545397</v>
      </c>
      <c r="H273">
        <v>-7.5370847827505099</v>
      </c>
      <c r="I273">
        <v>-13.5536963385278</v>
      </c>
      <c r="J273">
        <v>4.0727108038076096</v>
      </c>
      <c r="K273">
        <v>513.84924154730504</v>
      </c>
      <c r="L273">
        <v>553.82696396318897</v>
      </c>
      <c r="M273">
        <v>64.840290869669403</v>
      </c>
      <c r="N273">
        <v>1.11682729865565</v>
      </c>
      <c r="O273">
        <v>31.785314186780699</v>
      </c>
      <c r="P273">
        <v>8.4493041749502797</v>
      </c>
      <c r="Q273">
        <v>-0.10761020956728801</v>
      </c>
    </row>
    <row r="274" spans="1:17" x14ac:dyDescent="0.3">
      <c r="A274" t="s">
        <v>647</v>
      </c>
      <c r="B274" t="s">
        <v>648</v>
      </c>
      <c r="C274" t="s">
        <v>3187</v>
      </c>
      <c r="D274" t="s">
        <v>166</v>
      </c>
      <c r="E274">
        <v>28684.283121409899</v>
      </c>
      <c r="F274">
        <v>1125.95</v>
      </c>
      <c r="G274">
        <v>-2.1665223486160499</v>
      </c>
      <c r="H274">
        <v>-3.39863809190705</v>
      </c>
      <c r="I274">
        <v>1.1368196612269901</v>
      </c>
      <c r="J274">
        <v>2.3096789876036001</v>
      </c>
      <c r="K274">
        <v>1096.7294943367899</v>
      </c>
      <c r="L274">
        <v>1075.7550248462001</v>
      </c>
      <c r="M274">
        <v>62.167555941129798</v>
      </c>
      <c r="N274">
        <v>0.30995927266643403</v>
      </c>
      <c r="O274">
        <v>19.809938274345999</v>
      </c>
      <c r="P274">
        <v>20.680600214362201</v>
      </c>
      <c r="Q274">
        <v>3.217336372781E-3</v>
      </c>
    </row>
    <row r="275" spans="1:17" x14ac:dyDescent="0.3">
      <c r="A275" t="s">
        <v>649</v>
      </c>
      <c r="B275" t="s">
        <v>650</v>
      </c>
      <c r="C275" t="s">
        <v>3173</v>
      </c>
      <c r="D275" t="s">
        <v>24</v>
      </c>
      <c r="E275">
        <v>28683.344441624999</v>
      </c>
      <c r="F275">
        <v>178.05</v>
      </c>
      <c r="G275">
        <v>-43.469859184143999</v>
      </c>
      <c r="H275">
        <v>-6.2228999059652699</v>
      </c>
      <c r="I275">
        <v>-11.351305792775801</v>
      </c>
      <c r="J275">
        <v>2.4282308334781799</v>
      </c>
      <c r="K275">
        <v>180.879912166629</v>
      </c>
      <c r="L275">
        <v>195.712245510483</v>
      </c>
      <c r="M275">
        <v>66.548694678262507</v>
      </c>
      <c r="N275">
        <v>0.47481010559585601</v>
      </c>
      <c r="O275">
        <v>47.767481044650303</v>
      </c>
      <c r="P275">
        <v>9.3673218673218699</v>
      </c>
      <c r="Q275">
        <v>-8.5081745831735001E-2</v>
      </c>
    </row>
    <row r="276" spans="1:17" x14ac:dyDescent="0.3">
      <c r="A276" t="s">
        <v>651</v>
      </c>
      <c r="B276" t="s">
        <v>652</v>
      </c>
      <c r="C276" t="s">
        <v>3173</v>
      </c>
      <c r="D276" t="s">
        <v>508</v>
      </c>
      <c r="E276">
        <v>28640.622394890001</v>
      </c>
      <c r="F276">
        <v>881.1</v>
      </c>
      <c r="G276">
        <v>7.3123823344955596</v>
      </c>
      <c r="H276">
        <v>-0.41228154987849303</v>
      </c>
      <c r="I276">
        <v>16.403974881155499</v>
      </c>
      <c r="J276">
        <v>-0.74764287521013995</v>
      </c>
      <c r="K276">
        <v>853.74407793512705</v>
      </c>
      <c r="L276">
        <v>793.788850818014</v>
      </c>
      <c r="M276">
        <v>70.641477853746096</v>
      </c>
      <c r="N276">
        <v>0.47816316970947698</v>
      </c>
      <c r="O276">
        <v>4.6929973896266004</v>
      </c>
      <c r="P276">
        <v>31.106316494308398</v>
      </c>
      <c r="Q276">
        <v>-2.6546515045241002E-2</v>
      </c>
    </row>
    <row r="277" spans="1:17" x14ac:dyDescent="0.3">
      <c r="A277" t="s">
        <v>653</v>
      </c>
      <c r="B277" t="s">
        <v>654</v>
      </c>
      <c r="C277" t="s">
        <v>3178</v>
      </c>
      <c r="D277" t="s">
        <v>518</v>
      </c>
      <c r="E277">
        <v>28184.563066499999</v>
      </c>
      <c r="F277">
        <v>63.75</v>
      </c>
      <c r="G277">
        <v>-15.0665875332179</v>
      </c>
      <c r="H277">
        <v>-3.3152569385712201</v>
      </c>
      <c r="I277">
        <v>-13.0419950497452</v>
      </c>
      <c r="J277">
        <v>0.64037142126562496</v>
      </c>
      <c r="K277">
        <v>64.680708125132199</v>
      </c>
      <c r="L277">
        <v>66.844261266298403</v>
      </c>
      <c r="M277">
        <v>59.678712545651798</v>
      </c>
      <c r="N277">
        <v>0.88479086816951602</v>
      </c>
      <c r="O277">
        <v>25.4901960784313</v>
      </c>
      <c r="P277">
        <v>7.8680203045685202</v>
      </c>
      <c r="Q277">
        <v>1.8100102588706E-2</v>
      </c>
    </row>
    <row r="278" spans="1:17" hidden="1" x14ac:dyDescent="0.3">
      <c r="A278" t="s">
        <v>655</v>
      </c>
      <c r="B278" t="s">
        <v>656</v>
      </c>
      <c r="C278" t="s">
        <v>3188</v>
      </c>
      <c r="D278" t="s">
        <v>417</v>
      </c>
      <c r="E278">
        <v>28183.2466685</v>
      </c>
      <c r="F278">
        <v>1594.95</v>
      </c>
      <c r="G278">
        <v>118.63895650876</v>
      </c>
      <c r="H278">
        <v>-4.0129190750405002</v>
      </c>
      <c r="I278">
        <v>81.959123106768601</v>
      </c>
      <c r="J278">
        <v>3.8019591549770699</v>
      </c>
      <c r="K278">
        <v>1621.8509017214801</v>
      </c>
      <c r="L278">
        <v>1296.5761746298299</v>
      </c>
      <c r="M278">
        <v>66.983494846659696</v>
      </c>
      <c r="N278">
        <v>0.51707787142206396</v>
      </c>
      <c r="O278">
        <v>19.125991410388998</v>
      </c>
      <c r="P278">
        <v>176.82895079406401</v>
      </c>
    </row>
    <row r="279" spans="1:17" x14ac:dyDescent="0.3">
      <c r="A279" t="s">
        <v>657</v>
      </c>
      <c r="B279" t="s">
        <v>658</v>
      </c>
      <c r="C279" t="s">
        <v>3177</v>
      </c>
      <c r="D279" t="s">
        <v>51</v>
      </c>
      <c r="E279">
        <v>28148.583361500001</v>
      </c>
      <c r="F279">
        <v>1811.25</v>
      </c>
      <c r="G279">
        <v>3.8053475735140299</v>
      </c>
      <c r="H279">
        <v>-9.2839084695271197</v>
      </c>
      <c r="I279">
        <v>-8.0803837181710794</v>
      </c>
      <c r="J279">
        <v>0.80459934071645001</v>
      </c>
      <c r="K279">
        <v>1811.7388169798801</v>
      </c>
      <c r="L279">
        <v>1764.95665422657</v>
      </c>
      <c r="M279">
        <v>65.7909690703016</v>
      </c>
      <c r="N279">
        <v>0.71621160787664895</v>
      </c>
      <c r="O279">
        <v>12.077294685990299</v>
      </c>
      <c r="P279">
        <v>28.225549538069401</v>
      </c>
      <c r="Q279">
        <v>9.3094648627300006E-2</v>
      </c>
    </row>
    <row r="280" spans="1:17" x14ac:dyDescent="0.3">
      <c r="A280" t="s">
        <v>659</v>
      </c>
      <c r="B280" t="s">
        <v>660</v>
      </c>
      <c r="C280" t="s">
        <v>3174</v>
      </c>
      <c r="D280" t="s">
        <v>661</v>
      </c>
      <c r="E280">
        <v>27798.45911634</v>
      </c>
      <c r="F280">
        <v>289.3</v>
      </c>
      <c r="G280">
        <v>-13.615186737568401</v>
      </c>
      <c r="H280">
        <v>25.110342720635</v>
      </c>
      <c r="I280">
        <v>-6.4877567383643697</v>
      </c>
      <c r="J280">
        <v>2.9157089550427799</v>
      </c>
      <c r="K280">
        <v>270.68772163807603</v>
      </c>
      <c r="L280">
        <v>272.28131516392398</v>
      </c>
      <c r="M280">
        <v>58.837967726367602</v>
      </c>
      <c r="N280">
        <v>0.83286999427884301</v>
      </c>
      <c r="O280">
        <v>32.837884548911099</v>
      </c>
      <c r="P280">
        <v>37.761904761904702</v>
      </c>
      <c r="Q280">
        <v>8.1756077091533999E-2</v>
      </c>
    </row>
    <row r="281" spans="1:17" x14ac:dyDescent="0.3">
      <c r="A281" t="s">
        <v>662</v>
      </c>
      <c r="B281" t="s">
        <v>663</v>
      </c>
      <c r="C281" t="s">
        <v>3173</v>
      </c>
      <c r="D281" t="s">
        <v>417</v>
      </c>
      <c r="E281">
        <v>27779.655687409999</v>
      </c>
      <c r="F281">
        <v>1237.1500000000001</v>
      </c>
      <c r="G281">
        <v>13.245901999341401</v>
      </c>
      <c r="H281">
        <v>13.4368940499091</v>
      </c>
      <c r="I281">
        <v>52.232093087925698</v>
      </c>
      <c r="J281">
        <v>2.9530706453670699</v>
      </c>
      <c r="K281">
        <v>1089.8513827741001</v>
      </c>
      <c r="L281">
        <v>1002.55946481807</v>
      </c>
      <c r="M281">
        <v>83.415898345289506</v>
      </c>
      <c r="N281">
        <v>1.35614173227722</v>
      </c>
      <c r="O281">
        <v>0.61027361273895397</v>
      </c>
      <c r="P281">
        <v>67.954113494433898</v>
      </c>
      <c r="Q281">
        <v>-4.5182888272293997E-2</v>
      </c>
    </row>
    <row r="282" spans="1:17" x14ac:dyDescent="0.3">
      <c r="A282" t="s">
        <v>664</v>
      </c>
      <c r="B282" t="s">
        <v>665</v>
      </c>
      <c r="C282" t="s">
        <v>3173</v>
      </c>
      <c r="D282" t="s">
        <v>54</v>
      </c>
      <c r="E282">
        <v>27714.4517419</v>
      </c>
      <c r="F282">
        <v>358.6</v>
      </c>
      <c r="G282">
        <v>-35.158935438316803</v>
      </c>
      <c r="H282">
        <v>-8.1829898894675495</v>
      </c>
      <c r="I282">
        <v>-27.037251546702901</v>
      </c>
      <c r="J282">
        <v>-5.3000554662781703</v>
      </c>
      <c r="K282">
        <v>368.245559718214</v>
      </c>
      <c r="L282">
        <v>396.60934929092599</v>
      </c>
      <c r="M282">
        <v>50.652620569375799</v>
      </c>
      <c r="N282">
        <v>0.72173921325998402</v>
      </c>
      <c r="O282">
        <v>44.924707194645798</v>
      </c>
      <c r="P282">
        <v>32.790224032586501</v>
      </c>
      <c r="Q282">
        <v>5.3093087299256998E-2</v>
      </c>
    </row>
    <row r="283" spans="1:17" x14ac:dyDescent="0.3">
      <c r="A283" t="s">
        <v>666</v>
      </c>
      <c r="B283" t="s">
        <v>667</v>
      </c>
      <c r="C283" t="s">
        <v>3175</v>
      </c>
      <c r="D283" t="s">
        <v>201</v>
      </c>
      <c r="E283">
        <v>27623.9025</v>
      </c>
      <c r="F283">
        <v>632.85</v>
      </c>
      <c r="G283">
        <v>7.4043912853584004</v>
      </c>
      <c r="H283">
        <v>-12.005423196814901</v>
      </c>
      <c r="I283">
        <v>-11.086484333119699</v>
      </c>
      <c r="J283">
        <v>-3.98533928282844</v>
      </c>
      <c r="K283">
        <v>689.35805754434102</v>
      </c>
      <c r="L283">
        <v>659.43212859703203</v>
      </c>
      <c r="M283">
        <v>40.704451254324297</v>
      </c>
      <c r="N283">
        <v>1.2286976099064799</v>
      </c>
      <c r="O283">
        <v>35.893181638618898</v>
      </c>
      <c r="P283">
        <v>51.726204747063001</v>
      </c>
      <c r="Q283">
        <v>-4.2861652207899998E-3</v>
      </c>
    </row>
    <row r="284" spans="1:17" x14ac:dyDescent="0.3">
      <c r="A284" t="s">
        <v>668</v>
      </c>
      <c r="B284" t="s">
        <v>669</v>
      </c>
      <c r="C284" t="s">
        <v>3171</v>
      </c>
      <c r="D284" t="s">
        <v>18</v>
      </c>
      <c r="E284">
        <v>27533.326786670001</v>
      </c>
      <c r="F284">
        <v>157.1</v>
      </c>
      <c r="G284">
        <v>6.2770519466936596</v>
      </c>
      <c r="H284">
        <v>0.63139065825534701</v>
      </c>
      <c r="I284">
        <v>-32.838081747355403</v>
      </c>
      <c r="J284">
        <v>0.59821127401787599</v>
      </c>
      <c r="K284">
        <v>163.86096245006499</v>
      </c>
      <c r="L284">
        <v>179.459885578826</v>
      </c>
      <c r="M284">
        <v>59.084267411456999</v>
      </c>
      <c r="N284">
        <v>1.3576794965765899</v>
      </c>
      <c r="O284">
        <v>84.118395926161597</v>
      </c>
      <c r="P284">
        <v>32.239057239057203</v>
      </c>
      <c r="Q284">
        <v>0.110928916832228</v>
      </c>
    </row>
    <row r="285" spans="1:17" x14ac:dyDescent="0.3">
      <c r="A285" t="s">
        <v>670</v>
      </c>
      <c r="B285" t="s">
        <v>671</v>
      </c>
      <c r="C285" t="s">
        <v>3183</v>
      </c>
      <c r="D285" t="s">
        <v>672</v>
      </c>
      <c r="E285">
        <v>27410.2958469</v>
      </c>
      <c r="F285">
        <v>283.45</v>
      </c>
      <c r="G285">
        <v>41.578350890281698</v>
      </c>
      <c r="H285">
        <v>-5.4262641226683401</v>
      </c>
      <c r="I285">
        <v>-16.876322868229899</v>
      </c>
      <c r="J285">
        <v>1.41465599203209</v>
      </c>
      <c r="K285">
        <v>293.12271209527898</v>
      </c>
      <c r="L285">
        <v>294.13759398769002</v>
      </c>
      <c r="M285">
        <v>62.267954579264099</v>
      </c>
      <c r="N285">
        <v>0.68122116459172999</v>
      </c>
      <c r="O285">
        <v>46.692538366554899</v>
      </c>
      <c r="P285">
        <v>63.6547344110854</v>
      </c>
      <c r="Q285">
        <v>8.1558155274005006E-2</v>
      </c>
    </row>
    <row r="286" spans="1:17" x14ac:dyDescent="0.3">
      <c r="A286" t="s">
        <v>673</v>
      </c>
      <c r="B286" t="s">
        <v>674</v>
      </c>
      <c r="C286" t="s">
        <v>3187</v>
      </c>
      <c r="D286" t="s">
        <v>379</v>
      </c>
      <c r="E286">
        <v>27396.923993659999</v>
      </c>
      <c r="F286">
        <v>6096.05</v>
      </c>
      <c r="G286">
        <v>-2.4797537878400102</v>
      </c>
      <c r="H286">
        <v>-10.3269157195924</v>
      </c>
      <c r="I286">
        <v>7.7523607147413802</v>
      </c>
      <c r="J286">
        <v>5.0274545724400097</v>
      </c>
      <c r="K286">
        <v>6221.1483984265496</v>
      </c>
      <c r="L286">
        <v>6065.1222475104296</v>
      </c>
      <c r="M286">
        <v>59.0671344721856</v>
      </c>
      <c r="N286">
        <v>0.89022623382343102</v>
      </c>
      <c r="O286">
        <v>18.057594671959698</v>
      </c>
      <c r="P286">
        <v>24.378723577899201</v>
      </c>
      <c r="Q286">
        <v>4.3500330137800003E-4</v>
      </c>
    </row>
    <row r="287" spans="1:17" x14ac:dyDescent="0.3">
      <c r="A287" t="s">
        <v>675</v>
      </c>
      <c r="B287" t="s">
        <v>676</v>
      </c>
      <c r="C287" t="s">
        <v>3173</v>
      </c>
      <c r="D287" t="s">
        <v>508</v>
      </c>
      <c r="E287">
        <v>27363.6881983149</v>
      </c>
      <c r="F287">
        <v>3032.05</v>
      </c>
      <c r="G287">
        <v>-14.758422328948001</v>
      </c>
      <c r="H287">
        <v>-0.83520922162564304</v>
      </c>
      <c r="I287">
        <v>23.0840237760241</v>
      </c>
      <c r="J287">
        <v>4.2345265904918303</v>
      </c>
      <c r="K287">
        <v>2796.0269149177302</v>
      </c>
      <c r="L287">
        <v>2629.8890466614098</v>
      </c>
      <c r="M287">
        <v>68.538044827897096</v>
      </c>
      <c r="N287">
        <v>0.60980112174689705</v>
      </c>
      <c r="O287">
        <v>28.4939232532444</v>
      </c>
      <c r="P287">
        <v>49.730864197530799</v>
      </c>
      <c r="Q287">
        <v>9.9533159592058995E-2</v>
      </c>
    </row>
    <row r="288" spans="1:17" x14ac:dyDescent="0.3">
      <c r="A288" t="s">
        <v>677</v>
      </c>
      <c r="B288" t="s">
        <v>678</v>
      </c>
      <c r="C288" t="s">
        <v>3187</v>
      </c>
      <c r="D288" t="s">
        <v>285</v>
      </c>
      <c r="E288">
        <v>27338.681685119998</v>
      </c>
      <c r="F288">
        <v>553.79999999999995</v>
      </c>
      <c r="G288">
        <v>80.509761392956193</v>
      </c>
      <c r="H288">
        <v>-8.0206911776986498</v>
      </c>
      <c r="I288">
        <v>59.176051420593801</v>
      </c>
      <c r="J288">
        <v>7.1836031250797996</v>
      </c>
      <c r="K288">
        <v>548.15033880783403</v>
      </c>
      <c r="L288">
        <v>462.35409697730103</v>
      </c>
      <c r="M288">
        <v>68.977612234597004</v>
      </c>
      <c r="N288">
        <v>0.47178312669662198</v>
      </c>
      <c r="O288">
        <v>24.358974358974301</v>
      </c>
      <c r="P288">
        <v>108.039068369646</v>
      </c>
      <c r="Q288">
        <v>0.24076508482332501</v>
      </c>
    </row>
    <row r="289" spans="1:17" x14ac:dyDescent="0.3">
      <c r="A289" t="s">
        <v>679</v>
      </c>
      <c r="B289" t="s">
        <v>680</v>
      </c>
      <c r="C289" t="s">
        <v>3187</v>
      </c>
      <c r="D289" t="s">
        <v>285</v>
      </c>
      <c r="E289">
        <v>27156.0237670799</v>
      </c>
      <c r="F289">
        <v>544.04999999999995</v>
      </c>
      <c r="G289">
        <v>14.572391099669099</v>
      </c>
      <c r="H289">
        <v>-6.3874996789708298</v>
      </c>
      <c r="I289">
        <v>7.4673312731065504</v>
      </c>
      <c r="J289">
        <v>-1.1139539517961901</v>
      </c>
      <c r="K289">
        <v>539.49308605059502</v>
      </c>
      <c r="L289">
        <v>496.18550425954299</v>
      </c>
      <c r="M289">
        <v>54.097597313510697</v>
      </c>
      <c r="N289">
        <v>0.52624459294778003</v>
      </c>
      <c r="O289">
        <v>15.4857090340961</v>
      </c>
      <c r="P289">
        <v>61.871466825349501</v>
      </c>
      <c r="Q289">
        <v>2.7888806497331001E-2</v>
      </c>
    </row>
    <row r="290" spans="1:17" x14ac:dyDescent="0.3">
      <c r="A290" t="s">
        <v>681</v>
      </c>
      <c r="B290" t="s">
        <v>682</v>
      </c>
      <c r="C290" t="s">
        <v>3176</v>
      </c>
      <c r="D290" t="s">
        <v>46</v>
      </c>
      <c r="E290">
        <v>27013.5</v>
      </c>
      <c r="F290">
        <v>100.05</v>
      </c>
      <c r="G290">
        <v>71.209069116169104</v>
      </c>
      <c r="H290">
        <v>-3.94199311088716</v>
      </c>
      <c r="I290">
        <v>-1.1278669470876499</v>
      </c>
      <c r="J290">
        <v>4.17560661969633</v>
      </c>
      <c r="K290">
        <v>101.293389466731</v>
      </c>
      <c r="L290">
        <v>97.381757499894803</v>
      </c>
      <c r="M290">
        <v>68.623834965977593</v>
      </c>
      <c r="N290">
        <v>0.69843938211158596</v>
      </c>
      <c r="O290">
        <v>39.763451607529497</v>
      </c>
      <c r="P290">
        <v>107</v>
      </c>
      <c r="Q290">
        <v>0.11696006650494201</v>
      </c>
    </row>
    <row r="291" spans="1:17" x14ac:dyDescent="0.3">
      <c r="A291" t="s">
        <v>683</v>
      </c>
      <c r="B291" t="s">
        <v>684</v>
      </c>
      <c r="C291" t="s">
        <v>3181</v>
      </c>
      <c r="D291" t="s">
        <v>271</v>
      </c>
      <c r="E291">
        <v>26774.41550888</v>
      </c>
      <c r="F291">
        <v>1406.6</v>
      </c>
      <c r="G291">
        <v>0.54707483213904895</v>
      </c>
      <c r="H291">
        <v>-1.3197546466719701</v>
      </c>
      <c r="I291">
        <v>-18.810446845264501</v>
      </c>
      <c r="J291">
        <v>-0.513084174044939</v>
      </c>
      <c r="K291">
        <v>1446.8363464023801</v>
      </c>
      <c r="L291">
        <v>1436.59814501594</v>
      </c>
      <c r="M291">
        <v>42.785756056213998</v>
      </c>
      <c r="N291">
        <v>0.92596714257948898</v>
      </c>
      <c r="O291">
        <v>30.8936442485425</v>
      </c>
      <c r="P291">
        <v>37.148985959438299</v>
      </c>
      <c r="Q291">
        <v>3.8119329795576001E-2</v>
      </c>
    </row>
    <row r="292" spans="1:17" x14ac:dyDescent="0.3">
      <c r="A292" t="s">
        <v>685</v>
      </c>
      <c r="B292" t="s">
        <v>686</v>
      </c>
      <c r="C292" t="s">
        <v>3177</v>
      </c>
      <c r="D292" t="s">
        <v>255</v>
      </c>
      <c r="E292">
        <v>26738.093277749998</v>
      </c>
      <c r="F292">
        <v>1316.5</v>
      </c>
      <c r="G292">
        <v>-13.8009955075763</v>
      </c>
      <c r="H292">
        <v>1.2099083552089001</v>
      </c>
      <c r="I292">
        <v>1.1531672476633399</v>
      </c>
      <c r="J292">
        <v>-5.6280636154218702E-2</v>
      </c>
      <c r="K292">
        <v>1259.3004793707801</v>
      </c>
      <c r="L292">
        <v>1231.7311287980301</v>
      </c>
      <c r="M292">
        <v>71.112923273878096</v>
      </c>
      <c r="N292">
        <v>1.07049508164681</v>
      </c>
      <c r="O292">
        <v>9.7531333080136804</v>
      </c>
      <c r="P292">
        <v>21.898148148148099</v>
      </c>
      <c r="Q292">
        <v>9.9372936798272998E-2</v>
      </c>
    </row>
    <row r="293" spans="1:17" x14ac:dyDescent="0.3">
      <c r="A293" t="s">
        <v>687</v>
      </c>
      <c r="B293" t="s">
        <v>688</v>
      </c>
      <c r="C293" t="s">
        <v>3181</v>
      </c>
      <c r="D293" t="s">
        <v>169</v>
      </c>
      <c r="E293">
        <v>26646.86002</v>
      </c>
      <c r="F293">
        <v>204.38</v>
      </c>
      <c r="G293">
        <v>130.704297117415</v>
      </c>
      <c r="H293">
        <v>-8.2554601742642806</v>
      </c>
      <c r="I293">
        <v>36.245163056790602</v>
      </c>
      <c r="J293">
        <v>10.981685623682001</v>
      </c>
      <c r="K293">
        <v>205.859263620321</v>
      </c>
      <c r="L293">
        <v>175.77835324327299</v>
      </c>
      <c r="M293">
        <v>62.077207804952501</v>
      </c>
      <c r="N293">
        <v>1.1942960169800201</v>
      </c>
      <c r="O293">
        <v>28.143653977884298</v>
      </c>
      <c r="P293">
        <v>179.87675453611701</v>
      </c>
      <c r="Q293">
        <v>0.172854171821133</v>
      </c>
    </row>
    <row r="294" spans="1:17" hidden="1" x14ac:dyDescent="0.3">
      <c r="A294" t="s">
        <v>689</v>
      </c>
      <c r="B294" t="s">
        <v>690</v>
      </c>
      <c r="C294" t="s">
        <v>3188</v>
      </c>
      <c r="D294" t="s">
        <v>226</v>
      </c>
      <c r="E294">
        <v>26418.472026700001</v>
      </c>
      <c r="F294">
        <v>11658.85</v>
      </c>
      <c r="G294">
        <v>72.862425050205104</v>
      </c>
      <c r="H294">
        <v>-8.6892022686050598</v>
      </c>
      <c r="I294">
        <v>-5.8506650467477304</v>
      </c>
      <c r="J294">
        <v>-2.8151483418151302</v>
      </c>
      <c r="K294">
        <v>12509.740777000699</v>
      </c>
      <c r="L294">
        <v>11459.144202846001</v>
      </c>
      <c r="M294">
        <v>47.618720719108602</v>
      </c>
      <c r="N294">
        <v>0.68907895321455503</v>
      </c>
      <c r="O294">
        <v>29.836561925061201</v>
      </c>
      <c r="P294">
        <v>93.551252147784098</v>
      </c>
      <c r="Q294">
        <v>0.17502287282085</v>
      </c>
    </row>
    <row r="295" spans="1:17" x14ac:dyDescent="0.3">
      <c r="A295" t="s">
        <v>691</v>
      </c>
      <c r="B295" t="s">
        <v>692</v>
      </c>
      <c r="C295" t="s">
        <v>3182</v>
      </c>
      <c r="D295" t="s">
        <v>250</v>
      </c>
      <c r="E295">
        <v>26298.7751549799</v>
      </c>
      <c r="F295">
        <v>408.55</v>
      </c>
      <c r="G295">
        <v>20.5133457897062</v>
      </c>
      <c r="H295">
        <v>2.83530186385667</v>
      </c>
      <c r="I295">
        <v>-3.3764249013555498</v>
      </c>
      <c r="J295">
        <v>-0.10414499703226</v>
      </c>
      <c r="K295">
        <v>408.38489718813901</v>
      </c>
      <c r="L295">
        <v>390.35256072681301</v>
      </c>
      <c r="M295">
        <v>57.375973976633801</v>
      </c>
      <c r="N295">
        <v>0.725371300223975</v>
      </c>
      <c r="O295">
        <v>18.4677518051646</v>
      </c>
      <c r="P295">
        <v>56.3827751196172</v>
      </c>
      <c r="Q295">
        <v>-4.4604261433525999E-2</v>
      </c>
    </row>
    <row r="296" spans="1:17" hidden="1" x14ac:dyDescent="0.3">
      <c r="A296" t="s">
        <v>693</v>
      </c>
      <c r="B296" t="s">
        <v>694</v>
      </c>
      <c r="C296" t="s">
        <v>3177</v>
      </c>
      <c r="D296" t="s">
        <v>51</v>
      </c>
      <c r="E296">
        <v>26002.362478454899</v>
      </c>
      <c r="F296">
        <v>1372.65</v>
      </c>
      <c r="G296">
        <v>-16.863016097619401</v>
      </c>
      <c r="H296">
        <v>-6.8662122440786497</v>
      </c>
      <c r="I296">
        <v>-10.809377856918999</v>
      </c>
      <c r="J296">
        <v>-0.67699042576933999</v>
      </c>
      <c r="K296">
        <v>1390.2822630247499</v>
      </c>
      <c r="M296">
        <v>52.1719701527105</v>
      </c>
      <c r="N296">
        <v>0.83311936431829203</v>
      </c>
      <c r="O296">
        <v>15.1058172148763</v>
      </c>
      <c r="P296">
        <v>12.053061224489801</v>
      </c>
    </row>
    <row r="297" spans="1:17" x14ac:dyDescent="0.3">
      <c r="A297" t="s">
        <v>695</v>
      </c>
      <c r="B297" t="s">
        <v>696</v>
      </c>
      <c r="C297" t="s">
        <v>3184</v>
      </c>
      <c r="D297" t="s">
        <v>697</v>
      </c>
      <c r="E297">
        <v>25692.729520249999</v>
      </c>
      <c r="F297">
        <v>372.7</v>
      </c>
      <c r="G297">
        <v>89.561945538992802</v>
      </c>
      <c r="H297">
        <v>7.7349164227950098</v>
      </c>
      <c r="I297">
        <v>93.090152532641994</v>
      </c>
      <c r="J297">
        <v>1.5672492778378</v>
      </c>
      <c r="K297">
        <v>341.16593790794298</v>
      </c>
      <c r="L297">
        <v>274.69477872618802</v>
      </c>
      <c r="M297">
        <v>72.481949181568794</v>
      </c>
      <c r="N297">
        <v>0.44629745626876699</v>
      </c>
      <c r="O297">
        <v>4.8698685269653996</v>
      </c>
      <c r="P297">
        <v>116.686046511627</v>
      </c>
      <c r="Q297">
        <v>8.7088403365632006E-2</v>
      </c>
    </row>
    <row r="298" spans="1:17" x14ac:dyDescent="0.3">
      <c r="A298" t="s">
        <v>698</v>
      </c>
      <c r="B298" t="s">
        <v>699</v>
      </c>
      <c r="C298" t="s">
        <v>3181</v>
      </c>
      <c r="D298" t="s">
        <v>271</v>
      </c>
      <c r="E298">
        <v>25686.82156733</v>
      </c>
      <c r="F298">
        <v>3466.05</v>
      </c>
      <c r="G298">
        <v>-5.8601930198614198</v>
      </c>
      <c r="H298">
        <v>-0.72754164139806898</v>
      </c>
      <c r="I298">
        <v>-22.403489132918398</v>
      </c>
      <c r="J298">
        <v>3.32990127488981</v>
      </c>
      <c r="K298">
        <v>3495.0137651776699</v>
      </c>
      <c r="L298">
        <v>3570.0149022010701</v>
      </c>
      <c r="M298">
        <v>58.053192942433498</v>
      </c>
      <c r="N298">
        <v>0.84791339703106605</v>
      </c>
      <c r="O298">
        <v>39.002611041387098</v>
      </c>
      <c r="P298">
        <v>37.296494355317897</v>
      </c>
      <c r="Q298">
        <v>5.3817359598262997E-2</v>
      </c>
    </row>
    <row r="299" spans="1:17" x14ac:dyDescent="0.3">
      <c r="A299" t="s">
        <v>700</v>
      </c>
      <c r="B299" t="s">
        <v>701</v>
      </c>
      <c r="C299" t="s">
        <v>3177</v>
      </c>
      <c r="D299" t="s">
        <v>51</v>
      </c>
      <c r="E299">
        <v>25624.353551550001</v>
      </c>
      <c r="F299">
        <v>1430.65</v>
      </c>
      <c r="G299">
        <v>62.201518643568903</v>
      </c>
      <c r="H299">
        <v>-1.3693573628547799</v>
      </c>
      <c r="I299">
        <v>35.633846279277599</v>
      </c>
      <c r="J299">
        <v>4.1044385769435197</v>
      </c>
      <c r="K299">
        <v>1393.3607537294799</v>
      </c>
      <c r="L299">
        <v>1243.97987687868</v>
      </c>
      <c r="M299">
        <v>69.706661726404704</v>
      </c>
      <c r="N299">
        <v>1.0035560203545899</v>
      </c>
      <c r="O299">
        <v>14.5633103833921</v>
      </c>
      <c r="P299">
        <v>90.132234699980003</v>
      </c>
      <c r="Q299">
        <v>4.4873133929476998E-2</v>
      </c>
    </row>
    <row r="300" spans="1:17" x14ac:dyDescent="0.3">
      <c r="A300" t="s">
        <v>702</v>
      </c>
      <c r="B300" t="s">
        <v>703</v>
      </c>
      <c r="C300" t="s">
        <v>3173</v>
      </c>
      <c r="D300" t="s">
        <v>417</v>
      </c>
      <c r="E300">
        <v>25580.102169825001</v>
      </c>
      <c r="F300">
        <v>5181.75</v>
      </c>
      <c r="G300">
        <v>58.655121736988399</v>
      </c>
      <c r="H300">
        <v>10.481611425480001</v>
      </c>
      <c r="I300">
        <v>45.096464084135199</v>
      </c>
      <c r="J300">
        <v>7.2278908952038101</v>
      </c>
      <c r="K300">
        <v>4603.9294506871202</v>
      </c>
      <c r="L300">
        <v>3961.6551790325002</v>
      </c>
      <c r="M300">
        <v>83.495611258406399</v>
      </c>
      <c r="N300">
        <v>1.2434002663753201</v>
      </c>
      <c r="O300">
        <v>0.44000578954985697</v>
      </c>
      <c r="P300">
        <v>97.924027424991806</v>
      </c>
      <c r="Q300">
        <v>5.9657760524701002E-2</v>
      </c>
    </row>
    <row r="301" spans="1:17" x14ac:dyDescent="0.3">
      <c r="A301" t="s">
        <v>704</v>
      </c>
      <c r="B301" t="s">
        <v>705</v>
      </c>
      <c r="C301" t="s">
        <v>3181</v>
      </c>
      <c r="D301" t="s">
        <v>271</v>
      </c>
      <c r="E301">
        <v>25400.978199584999</v>
      </c>
      <c r="F301">
        <v>5137.95</v>
      </c>
      <c r="G301">
        <v>-6.5688432128393401</v>
      </c>
      <c r="H301">
        <v>-4.0627099342445998</v>
      </c>
      <c r="I301">
        <v>-23.445050200019701</v>
      </c>
      <c r="J301">
        <v>2.04136493475451</v>
      </c>
      <c r="K301">
        <v>5099.2556087053099</v>
      </c>
      <c r="L301">
        <v>5208.4170521060096</v>
      </c>
      <c r="M301">
        <v>70.185755469349601</v>
      </c>
      <c r="N301">
        <v>0.65747428649501505</v>
      </c>
      <c r="O301">
        <v>43.053163226578697</v>
      </c>
      <c r="P301">
        <v>27.666790905702499</v>
      </c>
      <c r="Q301">
        <v>8.3074433739310002E-3</v>
      </c>
    </row>
    <row r="302" spans="1:17" x14ac:dyDescent="0.3">
      <c r="A302" t="s">
        <v>706</v>
      </c>
      <c r="B302" t="s">
        <v>707</v>
      </c>
      <c r="C302" t="s">
        <v>3184</v>
      </c>
      <c r="D302" t="s">
        <v>451</v>
      </c>
      <c r="E302">
        <v>25236.21879287</v>
      </c>
      <c r="F302">
        <v>340.1</v>
      </c>
      <c r="G302">
        <v>-32.913471790330199</v>
      </c>
      <c r="H302">
        <v>-6.3000500595915696</v>
      </c>
      <c r="I302">
        <v>-17.4483663351436</v>
      </c>
      <c r="J302">
        <v>0.43824785472502797</v>
      </c>
      <c r="K302">
        <v>366.08647200185698</v>
      </c>
      <c r="L302">
        <v>398.39969470945198</v>
      </c>
      <c r="M302">
        <v>46.957314166580403</v>
      </c>
      <c r="N302">
        <v>1.7619645086273801</v>
      </c>
      <c r="O302">
        <v>43.487209644222197</v>
      </c>
      <c r="P302">
        <v>4.4854070660522201</v>
      </c>
      <c r="Q302">
        <v>-9.1083189836544995E-2</v>
      </c>
    </row>
    <row r="303" spans="1:17" x14ac:dyDescent="0.3">
      <c r="A303" t="s">
        <v>708</v>
      </c>
      <c r="B303" t="s">
        <v>709</v>
      </c>
      <c r="C303" t="s">
        <v>3171</v>
      </c>
      <c r="D303" t="s">
        <v>189</v>
      </c>
      <c r="E303">
        <v>25217.52882</v>
      </c>
      <c r="F303">
        <v>360.25</v>
      </c>
      <c r="G303">
        <v>-28.233290826902401</v>
      </c>
      <c r="H303">
        <v>-16.535278175086699</v>
      </c>
      <c r="I303">
        <v>-30.344194605831898</v>
      </c>
      <c r="J303">
        <v>11.465961033377001</v>
      </c>
      <c r="K303">
        <v>419.57868941982599</v>
      </c>
      <c r="L303">
        <v>464.63556428909999</v>
      </c>
      <c r="M303">
        <v>56.095523970430101</v>
      </c>
      <c r="N303">
        <v>1.6536183209939599</v>
      </c>
      <c r="O303">
        <v>58.320610687022899</v>
      </c>
      <c r="P303">
        <v>17.6902972884678</v>
      </c>
      <c r="Q303">
        <v>-6.6750935905730002E-2</v>
      </c>
    </row>
    <row r="304" spans="1:17" hidden="1" x14ac:dyDescent="0.3">
      <c r="A304" t="s">
        <v>710</v>
      </c>
      <c r="B304" t="s">
        <v>711</v>
      </c>
      <c r="C304" t="s">
        <v>3188</v>
      </c>
      <c r="D304" t="s">
        <v>125</v>
      </c>
      <c r="E304">
        <v>25002.379341659998</v>
      </c>
      <c r="F304">
        <v>1122.45</v>
      </c>
      <c r="G304">
        <v>-16.138160238285199</v>
      </c>
      <c r="H304">
        <v>-4.2557839205477599</v>
      </c>
      <c r="I304">
        <v>1.5646909245137599</v>
      </c>
      <c r="J304">
        <v>2.1828177316151902</v>
      </c>
      <c r="K304">
        <v>1122.05198952352</v>
      </c>
      <c r="L304">
        <v>1128.9882914581301</v>
      </c>
      <c r="M304">
        <v>63.933854271526002</v>
      </c>
      <c r="N304">
        <v>0.371242079604581</v>
      </c>
      <c r="O304">
        <v>24.727159338945999</v>
      </c>
      <c r="P304">
        <v>16.9279649981769</v>
      </c>
      <c r="Q304">
        <v>-6.3209910889717003E-2</v>
      </c>
    </row>
    <row r="305" spans="1:17" x14ac:dyDescent="0.3">
      <c r="A305" t="s">
        <v>712</v>
      </c>
      <c r="B305" t="s">
        <v>713</v>
      </c>
      <c r="C305" t="s">
        <v>3172</v>
      </c>
      <c r="D305" t="s">
        <v>714</v>
      </c>
      <c r="E305">
        <v>24962.503121000002</v>
      </c>
      <c r="F305">
        <v>1778.5</v>
      </c>
      <c r="G305">
        <v>38.244348647771702</v>
      </c>
      <c r="H305">
        <v>14.991580514270799</v>
      </c>
      <c r="I305">
        <v>51.707513343059297</v>
      </c>
      <c r="J305">
        <v>10.544961284518701</v>
      </c>
      <c r="K305">
        <v>1581.28593157515</v>
      </c>
      <c r="L305">
        <v>1412.6328840255101</v>
      </c>
      <c r="M305">
        <v>83.176557536499203</v>
      </c>
      <c r="N305">
        <v>2.3551389675363801</v>
      </c>
      <c r="O305">
        <v>2.05229125667698</v>
      </c>
      <c r="P305">
        <v>78.170707273091494</v>
      </c>
      <c r="Q305">
        <v>5.0062018980719998E-2</v>
      </c>
    </row>
    <row r="306" spans="1:17" x14ac:dyDescent="0.3">
      <c r="A306" t="s">
        <v>715</v>
      </c>
      <c r="B306" t="s">
        <v>716</v>
      </c>
      <c r="C306" t="s">
        <v>3185</v>
      </c>
      <c r="D306" t="s">
        <v>219</v>
      </c>
      <c r="E306">
        <v>24795.689816300001</v>
      </c>
      <c r="F306">
        <v>396.5</v>
      </c>
      <c r="G306">
        <v>45.676607591720597</v>
      </c>
      <c r="H306">
        <v>2.09844033355516</v>
      </c>
      <c r="I306">
        <v>-14.7283404076232</v>
      </c>
      <c r="J306">
        <v>6.9223762996223899</v>
      </c>
      <c r="K306">
        <v>377.11278900539099</v>
      </c>
      <c r="L306">
        <v>378.01621161846202</v>
      </c>
      <c r="M306">
        <v>80.546040994761299</v>
      </c>
      <c r="N306">
        <v>0.78231283776417604</v>
      </c>
      <c r="O306">
        <v>26.6582597730138</v>
      </c>
      <c r="P306">
        <v>78.242301640818098</v>
      </c>
      <c r="Q306">
        <v>0.12708667206197399</v>
      </c>
    </row>
    <row r="307" spans="1:17" x14ac:dyDescent="0.3">
      <c r="A307" t="s">
        <v>717</v>
      </c>
      <c r="B307" t="s">
        <v>718</v>
      </c>
      <c r="C307" t="s">
        <v>3177</v>
      </c>
      <c r="D307" t="s">
        <v>255</v>
      </c>
      <c r="E307">
        <v>24747.592259810001</v>
      </c>
      <c r="F307">
        <v>2970.85</v>
      </c>
      <c r="G307">
        <v>-7.8082142433356898</v>
      </c>
      <c r="H307">
        <v>-5.3050789400165996</v>
      </c>
      <c r="I307">
        <v>0.53806141985190303</v>
      </c>
      <c r="J307">
        <v>-4.5501462117480402</v>
      </c>
      <c r="K307">
        <v>3123.0213336817801</v>
      </c>
      <c r="L307">
        <v>2933.9363745517799</v>
      </c>
      <c r="M307">
        <v>37.096320798228497</v>
      </c>
      <c r="N307">
        <v>0.549561195703552</v>
      </c>
      <c r="O307">
        <v>22.9934193917565</v>
      </c>
      <c r="P307">
        <v>52.8450892627462</v>
      </c>
      <c r="Q307">
        <v>-4.4746813598688998E-2</v>
      </c>
    </row>
    <row r="308" spans="1:17" x14ac:dyDescent="0.3">
      <c r="A308" t="s">
        <v>719</v>
      </c>
      <c r="B308" t="s">
        <v>720</v>
      </c>
      <c r="C308" t="s">
        <v>3179</v>
      </c>
      <c r="D308" t="s">
        <v>60</v>
      </c>
      <c r="E308">
        <v>24736.469794229899</v>
      </c>
      <c r="F308">
        <v>186.61</v>
      </c>
      <c r="G308">
        <v>50.9438036930271</v>
      </c>
      <c r="H308">
        <v>-5.5766286680941599</v>
      </c>
      <c r="I308">
        <v>30.268157489414101</v>
      </c>
      <c r="J308">
        <v>6.0977451248924002</v>
      </c>
      <c r="K308">
        <v>182.3548109626</v>
      </c>
      <c r="L308">
        <v>163.89504515889701</v>
      </c>
      <c r="M308">
        <v>73.711536777015695</v>
      </c>
      <c r="N308">
        <v>1.04435025934777</v>
      </c>
      <c r="O308">
        <v>13.868495793365801</v>
      </c>
      <c r="P308">
        <v>83.852216748768399</v>
      </c>
      <c r="Q308">
        <v>9.1008994139066005E-2</v>
      </c>
    </row>
    <row r="309" spans="1:17" x14ac:dyDescent="0.3">
      <c r="A309" t="s">
        <v>721</v>
      </c>
      <c r="B309" t="s">
        <v>722</v>
      </c>
      <c r="C309" t="s">
        <v>3186</v>
      </c>
      <c r="D309" t="s">
        <v>131</v>
      </c>
      <c r="E309">
        <v>24693.059635425001</v>
      </c>
      <c r="F309">
        <v>722.25</v>
      </c>
      <c r="G309">
        <v>148.60854289252401</v>
      </c>
      <c r="H309">
        <v>-6.2475421059920198</v>
      </c>
      <c r="I309">
        <v>103.76219536034699</v>
      </c>
      <c r="J309">
        <v>6.8233352021737703</v>
      </c>
      <c r="K309">
        <v>687.41251908960999</v>
      </c>
      <c r="L309">
        <v>539.56563338374099</v>
      </c>
      <c r="M309">
        <v>67.879043935212593</v>
      </c>
      <c r="N309">
        <v>0.74668630832262495</v>
      </c>
      <c r="O309">
        <v>10.245759778469999</v>
      </c>
      <c r="P309">
        <v>174.72422974515001</v>
      </c>
      <c r="Q309">
        <v>0.24278297066046101</v>
      </c>
    </row>
    <row r="310" spans="1:17" x14ac:dyDescent="0.3">
      <c r="A310" t="s">
        <v>723</v>
      </c>
      <c r="B310" t="s">
        <v>724</v>
      </c>
      <c r="C310" t="s">
        <v>3180</v>
      </c>
      <c r="D310" t="s">
        <v>69</v>
      </c>
      <c r="E310">
        <v>24589.7665247</v>
      </c>
      <c r="F310">
        <v>1040.6500000000001</v>
      </c>
      <c r="G310">
        <v>-17.529828760563699</v>
      </c>
      <c r="H310">
        <v>14.1799391555061</v>
      </c>
      <c r="I310">
        <v>30.576612740338501</v>
      </c>
      <c r="J310">
        <v>8.2319510814947101</v>
      </c>
      <c r="K310">
        <v>905.528625749816</v>
      </c>
      <c r="L310">
        <v>863.44508686120503</v>
      </c>
      <c r="M310">
        <v>85.886414808450297</v>
      </c>
      <c r="N310">
        <v>1.5961610252546701</v>
      </c>
      <c r="O310">
        <v>1.68644597126794</v>
      </c>
      <c r="P310">
        <v>48.664285714285697</v>
      </c>
      <c r="Q310">
        <v>-3.5872418844221002E-2</v>
      </c>
    </row>
    <row r="311" spans="1:17" x14ac:dyDescent="0.3">
      <c r="A311" t="s">
        <v>725</v>
      </c>
      <c r="B311" t="s">
        <v>726</v>
      </c>
      <c r="C311" t="s">
        <v>3177</v>
      </c>
      <c r="D311" t="s">
        <v>51</v>
      </c>
      <c r="E311">
        <v>24526.045341179899</v>
      </c>
      <c r="F311">
        <v>5361.15</v>
      </c>
      <c r="G311">
        <v>14.292837896283601</v>
      </c>
      <c r="H311">
        <v>2.1322863838928199</v>
      </c>
      <c r="I311">
        <v>2.4101791746795298</v>
      </c>
      <c r="J311">
        <v>1.50112326458872</v>
      </c>
      <c r="K311">
        <v>5390.5017002834102</v>
      </c>
      <c r="L311">
        <v>5097.4880748028199</v>
      </c>
      <c r="M311">
        <v>65.774449971089894</v>
      </c>
      <c r="N311">
        <v>0.33859450921894002</v>
      </c>
      <c r="O311">
        <v>20.331458735532401</v>
      </c>
      <c r="P311">
        <v>35.725316455696102</v>
      </c>
      <c r="Q311">
        <v>-4.0553040243765999E-2</v>
      </c>
    </row>
    <row r="312" spans="1:17" x14ac:dyDescent="0.3">
      <c r="A312" t="s">
        <v>727</v>
      </c>
      <c r="B312" t="s">
        <v>728</v>
      </c>
      <c r="C312" t="s">
        <v>3173</v>
      </c>
      <c r="D312" t="s">
        <v>210</v>
      </c>
      <c r="E312">
        <v>24480.87147065</v>
      </c>
      <c r="F312">
        <v>848.95</v>
      </c>
      <c r="G312">
        <v>73.775193118717795</v>
      </c>
      <c r="H312">
        <v>5.1155092097803303</v>
      </c>
      <c r="I312">
        <v>50.722481122519397</v>
      </c>
      <c r="J312">
        <v>1.4974545483545501</v>
      </c>
      <c r="K312">
        <v>792.19843665030703</v>
      </c>
      <c r="L312">
        <v>669.25712676925502</v>
      </c>
      <c r="M312">
        <v>51.645072243505901</v>
      </c>
      <c r="N312">
        <v>0.88044923879303105</v>
      </c>
      <c r="O312">
        <v>7.4091524824783503</v>
      </c>
      <c r="P312">
        <v>89.709497206703901</v>
      </c>
      <c r="Q312">
        <v>2.3274361137995001E-2</v>
      </c>
    </row>
    <row r="313" spans="1:17" x14ac:dyDescent="0.3">
      <c r="A313" t="s">
        <v>729</v>
      </c>
      <c r="B313" t="s">
        <v>730</v>
      </c>
      <c r="C313" t="s">
        <v>3187</v>
      </c>
      <c r="D313" t="s">
        <v>166</v>
      </c>
      <c r="E313">
        <v>24460.715164000001</v>
      </c>
      <c r="F313">
        <v>5651</v>
      </c>
      <c r="G313">
        <v>72.896294275926607</v>
      </c>
      <c r="H313">
        <v>-33.948244027717202</v>
      </c>
      <c r="I313">
        <v>32.554376720706401</v>
      </c>
      <c r="J313">
        <v>-1.7782385489951</v>
      </c>
      <c r="K313">
        <v>6778.43168352873</v>
      </c>
      <c r="L313">
        <v>5728.2590937416098</v>
      </c>
      <c r="M313">
        <v>28.045731434877698</v>
      </c>
      <c r="N313">
        <v>1.29197465044725</v>
      </c>
      <c r="O313">
        <v>54.839851353742603</v>
      </c>
      <c r="P313">
        <v>97.036262203626194</v>
      </c>
      <c r="Q313">
        <v>6.6304566043529994E-2</v>
      </c>
    </row>
    <row r="314" spans="1:17" x14ac:dyDescent="0.3">
      <c r="A314" t="s">
        <v>731</v>
      </c>
      <c r="B314" t="s">
        <v>732</v>
      </c>
      <c r="C314" t="s">
        <v>3177</v>
      </c>
      <c r="D314" t="s">
        <v>255</v>
      </c>
      <c r="E314">
        <v>24348.45419475</v>
      </c>
      <c r="F314">
        <v>608.5</v>
      </c>
      <c r="G314">
        <v>36.305504711460202</v>
      </c>
      <c r="H314">
        <v>11.333668667515999</v>
      </c>
      <c r="I314">
        <v>52.919478760597798</v>
      </c>
      <c r="J314">
        <v>0.85679384879031295</v>
      </c>
      <c r="K314">
        <v>555.87435543666402</v>
      </c>
      <c r="L314">
        <v>479.72957881123301</v>
      </c>
      <c r="M314">
        <v>69.965741803067502</v>
      </c>
      <c r="N314">
        <v>1.4978550856791599</v>
      </c>
      <c r="O314">
        <v>3.70583401807722</v>
      </c>
      <c r="P314">
        <v>73.857142857142804</v>
      </c>
      <c r="Q314">
        <v>9.7505734940873001E-2</v>
      </c>
    </row>
    <row r="315" spans="1:17" x14ac:dyDescent="0.3">
      <c r="A315" t="s">
        <v>733</v>
      </c>
      <c r="B315" t="s">
        <v>734</v>
      </c>
      <c r="C315" t="s">
        <v>3182</v>
      </c>
      <c r="D315" t="s">
        <v>250</v>
      </c>
      <c r="E315">
        <v>24231.2508117</v>
      </c>
      <c r="F315">
        <v>1870.7</v>
      </c>
      <c r="G315">
        <v>20.598716519590599</v>
      </c>
      <c r="H315">
        <v>-10.504109520540799</v>
      </c>
      <c r="I315">
        <v>16.0079647520013</v>
      </c>
      <c r="J315">
        <v>2.3580717291906401</v>
      </c>
      <c r="K315">
        <v>2008.4575798195001</v>
      </c>
      <c r="L315">
        <v>1871.9179351533201</v>
      </c>
      <c r="M315">
        <v>60.406750371429297</v>
      </c>
      <c r="N315">
        <v>0.71677442802207203</v>
      </c>
      <c r="O315">
        <v>30.950980916234499</v>
      </c>
      <c r="P315">
        <v>57.718573476098101</v>
      </c>
      <c r="Q315">
        <v>-4.4770455346075003E-2</v>
      </c>
    </row>
    <row r="316" spans="1:17" x14ac:dyDescent="0.3">
      <c r="A316" t="s">
        <v>735</v>
      </c>
      <c r="B316" t="s">
        <v>736</v>
      </c>
      <c r="C316" t="s">
        <v>3173</v>
      </c>
      <c r="D316" t="s">
        <v>417</v>
      </c>
      <c r="E316">
        <v>24177.091152600002</v>
      </c>
      <c r="F316">
        <v>6741.95</v>
      </c>
      <c r="G316">
        <v>84.442006429058594</v>
      </c>
      <c r="H316">
        <v>-7.9753846012303997</v>
      </c>
      <c r="I316">
        <v>41.076039099106602</v>
      </c>
      <c r="J316">
        <v>1.3991123663509299</v>
      </c>
      <c r="K316">
        <v>6648.95504892804</v>
      </c>
      <c r="L316">
        <v>5577.3383041074603</v>
      </c>
      <c r="M316">
        <v>56.790935951032502</v>
      </c>
      <c r="N316">
        <v>0.57912481653716597</v>
      </c>
      <c r="O316">
        <v>11.0917464531774</v>
      </c>
      <c r="P316">
        <v>116.89454381675399</v>
      </c>
    </row>
    <row r="317" spans="1:17" x14ac:dyDescent="0.3">
      <c r="A317" t="s">
        <v>737</v>
      </c>
      <c r="B317" t="s">
        <v>738</v>
      </c>
      <c r="C317" t="s">
        <v>3178</v>
      </c>
      <c r="D317" t="s">
        <v>541</v>
      </c>
      <c r="E317">
        <v>24175.820330760002</v>
      </c>
      <c r="F317">
        <v>1320.9</v>
      </c>
      <c r="G317">
        <v>53.3471889726369</v>
      </c>
      <c r="H317">
        <v>-8.0694973538231896</v>
      </c>
      <c r="I317">
        <v>10.242997828762499</v>
      </c>
      <c r="J317">
        <v>6.2308159231288904</v>
      </c>
      <c r="K317">
        <v>1324.1105374393001</v>
      </c>
      <c r="L317">
        <v>1247.8307165798999</v>
      </c>
      <c r="M317">
        <v>68.151508894353</v>
      </c>
      <c r="N317">
        <v>0.76790677966145904</v>
      </c>
      <c r="O317">
        <v>34.449996214701997</v>
      </c>
      <c r="P317">
        <v>81.317776252573793</v>
      </c>
      <c r="Q317">
        <v>8.2152212382051004E-2</v>
      </c>
    </row>
    <row r="318" spans="1:17" x14ac:dyDescent="0.3">
      <c r="A318" t="s">
        <v>739</v>
      </c>
      <c r="B318" t="s">
        <v>740</v>
      </c>
      <c r="C318" t="s">
        <v>3181</v>
      </c>
      <c r="D318" t="s">
        <v>271</v>
      </c>
      <c r="E318">
        <v>24142.495999999999</v>
      </c>
      <c r="F318">
        <v>2180.5</v>
      </c>
      <c r="G318">
        <v>-15.0255821649938</v>
      </c>
      <c r="H318">
        <v>-3.8710880548310902</v>
      </c>
      <c r="I318">
        <v>-25.009667162593701</v>
      </c>
      <c r="J318">
        <v>6.0951949968571597</v>
      </c>
      <c r="K318">
        <v>2228.8331773612499</v>
      </c>
      <c r="L318">
        <v>2315.6763360771201</v>
      </c>
      <c r="M318">
        <v>61.215278248348</v>
      </c>
      <c r="N318">
        <v>1.3949728283793901</v>
      </c>
      <c r="O318">
        <v>35.748681495069903</v>
      </c>
      <c r="P318">
        <v>16.2809300341296</v>
      </c>
      <c r="Q318">
        <v>-7.9100137754979996E-3</v>
      </c>
    </row>
    <row r="319" spans="1:17" x14ac:dyDescent="0.3">
      <c r="A319" t="s">
        <v>741</v>
      </c>
      <c r="B319" t="s">
        <v>742</v>
      </c>
      <c r="C319" t="s">
        <v>3177</v>
      </c>
      <c r="D319" t="s">
        <v>255</v>
      </c>
      <c r="E319">
        <v>24121.666993350002</v>
      </c>
      <c r="F319">
        <v>484.35</v>
      </c>
      <c r="G319">
        <v>2.2733069717166301</v>
      </c>
      <c r="H319">
        <v>7.5293623063161403</v>
      </c>
      <c r="I319">
        <v>34.460377091185997</v>
      </c>
      <c r="J319">
        <v>7.5130375434433798</v>
      </c>
      <c r="K319">
        <v>438.23647922102202</v>
      </c>
      <c r="L319">
        <v>401.58904166056999</v>
      </c>
      <c r="M319">
        <v>68.1883794801996</v>
      </c>
      <c r="N319">
        <v>1.81195672192372</v>
      </c>
      <c r="O319">
        <v>15.2059461133477</v>
      </c>
      <c r="P319">
        <v>55.689488910318197</v>
      </c>
      <c r="Q319">
        <v>0.13476581134393301</v>
      </c>
    </row>
    <row r="320" spans="1:17" x14ac:dyDescent="0.3">
      <c r="A320" t="s">
        <v>743</v>
      </c>
      <c r="B320" t="s">
        <v>744</v>
      </c>
      <c r="C320" t="s">
        <v>3178</v>
      </c>
      <c r="D320" t="s">
        <v>226</v>
      </c>
      <c r="E320">
        <v>23830.658441700001</v>
      </c>
      <c r="F320">
        <v>1134.0999999999999</v>
      </c>
      <c r="G320">
        <v>-28.070956624057299</v>
      </c>
      <c r="H320">
        <v>-16.301512121781698</v>
      </c>
      <c r="I320">
        <v>-17.337608850042901</v>
      </c>
      <c r="J320">
        <v>-1.9984432967919099</v>
      </c>
      <c r="K320">
        <v>1272.79232552492</v>
      </c>
      <c r="L320">
        <v>1278.6896996139899</v>
      </c>
      <c r="M320">
        <v>24.7270497949862</v>
      </c>
      <c r="N320">
        <v>0.87160990657163495</v>
      </c>
      <c r="O320">
        <v>32.7881139229345</v>
      </c>
      <c r="P320">
        <v>13.065151288569799</v>
      </c>
      <c r="Q320">
        <v>1.416729468E-4</v>
      </c>
    </row>
    <row r="321" spans="1:17" x14ac:dyDescent="0.3">
      <c r="A321" t="s">
        <v>745</v>
      </c>
      <c r="B321" t="s">
        <v>746</v>
      </c>
      <c r="C321" t="s">
        <v>3178</v>
      </c>
      <c r="D321" t="s">
        <v>226</v>
      </c>
      <c r="E321">
        <v>23820.061014719999</v>
      </c>
      <c r="F321">
        <v>12381.05</v>
      </c>
      <c r="G321">
        <v>-41.8890370208617</v>
      </c>
      <c r="H321">
        <v>-16.214243861903402</v>
      </c>
      <c r="I321">
        <v>-36.299921315458903</v>
      </c>
      <c r="J321">
        <v>-3.1431548853369802</v>
      </c>
      <c r="K321">
        <v>14570.1321943518</v>
      </c>
      <c r="L321">
        <v>14981.507082466</v>
      </c>
      <c r="M321">
        <v>28.204947304247</v>
      </c>
      <c r="N321">
        <v>5.2983762123732498</v>
      </c>
      <c r="O321">
        <v>47.402683940376598</v>
      </c>
      <c r="P321">
        <v>1.4416104743099001</v>
      </c>
      <c r="Q321">
        <v>3.5204839453746001E-2</v>
      </c>
    </row>
    <row r="322" spans="1:17" x14ac:dyDescent="0.3">
      <c r="A322" t="s">
        <v>747</v>
      </c>
      <c r="B322" t="s">
        <v>748</v>
      </c>
      <c r="C322" t="s">
        <v>3173</v>
      </c>
      <c r="D322" t="s">
        <v>575</v>
      </c>
      <c r="E322">
        <v>23756.132652675002</v>
      </c>
      <c r="F322">
        <v>914.25</v>
      </c>
      <c r="G322">
        <v>-7.2544618515277604</v>
      </c>
      <c r="H322">
        <v>-10.258049533990301</v>
      </c>
      <c r="I322">
        <v>24.256584889365001</v>
      </c>
      <c r="J322">
        <v>1.36552400752048</v>
      </c>
      <c r="K322">
        <v>920.501318710855</v>
      </c>
      <c r="L322">
        <v>851.86221032538299</v>
      </c>
      <c r="M322">
        <v>60.4089824109994</v>
      </c>
      <c r="N322">
        <v>0.49896214139593997</v>
      </c>
      <c r="O322">
        <v>31.495761553185599</v>
      </c>
      <c r="P322">
        <v>51.365894039735103</v>
      </c>
      <c r="Q322">
        <v>6.5353317102354994E-2</v>
      </c>
    </row>
    <row r="323" spans="1:17" x14ac:dyDescent="0.3">
      <c r="A323" t="s">
        <v>749</v>
      </c>
      <c r="B323" t="s">
        <v>750</v>
      </c>
      <c r="C323" t="s">
        <v>3174</v>
      </c>
      <c r="D323" t="s">
        <v>661</v>
      </c>
      <c r="E323">
        <v>23565.418348179999</v>
      </c>
      <c r="F323">
        <v>1335.1</v>
      </c>
      <c r="G323">
        <v>43.065726019838202</v>
      </c>
      <c r="H323">
        <v>-3.5486815875639102</v>
      </c>
      <c r="I323">
        <v>14.987477748640501</v>
      </c>
      <c r="J323">
        <v>-0.95398386667052304</v>
      </c>
      <c r="K323">
        <v>1286.39121340866</v>
      </c>
      <c r="L323">
        <v>1164.2308841855299</v>
      </c>
      <c r="M323">
        <v>57.649206104859402</v>
      </c>
      <c r="N323">
        <v>0.74521146644687797</v>
      </c>
      <c r="O323">
        <v>11.976630963972701</v>
      </c>
      <c r="P323">
        <v>105.005758157389</v>
      </c>
      <c r="Q323">
        <v>0.110171357164497</v>
      </c>
    </row>
    <row r="324" spans="1:17" x14ac:dyDescent="0.3">
      <c r="A324" t="s">
        <v>751</v>
      </c>
      <c r="B324" t="s">
        <v>752</v>
      </c>
      <c r="C324" t="s">
        <v>3181</v>
      </c>
      <c r="D324" t="s">
        <v>169</v>
      </c>
      <c r="E324">
        <v>23532.4278693899</v>
      </c>
      <c r="F324">
        <v>739.7</v>
      </c>
      <c r="G324">
        <v>52.733468184008302</v>
      </c>
      <c r="H324">
        <v>2.9098926233986</v>
      </c>
      <c r="I324">
        <v>25.166153477110999</v>
      </c>
      <c r="J324">
        <v>-12.1533020169975</v>
      </c>
      <c r="K324">
        <v>716.08519138833697</v>
      </c>
      <c r="L324">
        <v>630.91827998929205</v>
      </c>
      <c r="M324">
        <v>50.894632655946403</v>
      </c>
      <c r="N324">
        <v>3.2916383646830401</v>
      </c>
      <c r="O324">
        <v>19.643098553467599</v>
      </c>
      <c r="P324">
        <v>111.131725417439</v>
      </c>
      <c r="Q324">
        <v>0.144790782981261</v>
      </c>
    </row>
    <row r="325" spans="1:17" x14ac:dyDescent="0.3">
      <c r="A325" t="s">
        <v>753</v>
      </c>
      <c r="B325" t="s">
        <v>754</v>
      </c>
      <c r="C325" t="s">
        <v>3181</v>
      </c>
      <c r="D325" t="s">
        <v>111</v>
      </c>
      <c r="E325">
        <v>23433.090426760002</v>
      </c>
      <c r="F325">
        <v>842.8</v>
      </c>
      <c r="G325">
        <v>58.186169164375997</v>
      </c>
      <c r="H325">
        <v>-3.3166472933303801</v>
      </c>
      <c r="I325">
        <v>40.795579893878198</v>
      </c>
      <c r="J325">
        <v>-2.53367501220897</v>
      </c>
      <c r="K325">
        <v>835.59392404891798</v>
      </c>
      <c r="L325">
        <v>736.01157406713799</v>
      </c>
      <c r="M325">
        <v>58.043938504486</v>
      </c>
      <c r="N325">
        <v>0.33256006280755201</v>
      </c>
      <c r="O325">
        <v>13.538205980066399</v>
      </c>
      <c r="P325">
        <v>82.108902333621401</v>
      </c>
      <c r="Q325">
        <v>0.111142471689207</v>
      </c>
    </row>
    <row r="326" spans="1:17" x14ac:dyDescent="0.3">
      <c r="A326" t="s">
        <v>755</v>
      </c>
      <c r="B326" t="s">
        <v>756</v>
      </c>
      <c r="C326" t="s">
        <v>3177</v>
      </c>
      <c r="D326" t="s">
        <v>51</v>
      </c>
      <c r="E326">
        <v>23368.393641769999</v>
      </c>
      <c r="F326">
        <v>1403.6</v>
      </c>
      <c r="G326">
        <v>281.31851485317401</v>
      </c>
      <c r="H326">
        <v>10.5275262534548</v>
      </c>
      <c r="I326">
        <v>161.27128425293901</v>
      </c>
      <c r="J326">
        <v>3.79695778321654</v>
      </c>
      <c r="K326">
        <v>1155.6845353727799</v>
      </c>
      <c r="L326">
        <v>855.73767956778704</v>
      </c>
      <c r="M326">
        <v>77.547158925106999</v>
      </c>
      <c r="N326">
        <v>1.0809639221493199</v>
      </c>
      <c r="O326">
        <v>4.5027073240239304</v>
      </c>
      <c r="P326">
        <v>330.09039374904199</v>
      </c>
      <c r="Q326">
        <v>0.122869328835844</v>
      </c>
    </row>
    <row r="327" spans="1:17" x14ac:dyDescent="0.3">
      <c r="A327" t="s">
        <v>757</v>
      </c>
      <c r="B327" t="s">
        <v>758</v>
      </c>
      <c r="C327" t="s">
        <v>3181</v>
      </c>
      <c r="D327" t="s">
        <v>468</v>
      </c>
      <c r="E327">
        <v>23307.692760000002</v>
      </c>
      <c r="F327">
        <v>3325.3</v>
      </c>
      <c r="G327">
        <v>-29.6150692943799</v>
      </c>
      <c r="H327">
        <v>-10.181453383197599</v>
      </c>
      <c r="I327">
        <v>-7.5334830786088096</v>
      </c>
      <c r="J327">
        <v>-3.6823545444452699</v>
      </c>
      <c r="K327">
        <v>3543.36909523234</v>
      </c>
      <c r="L327">
        <v>3409.8004718166198</v>
      </c>
      <c r="M327">
        <v>29.223255363708802</v>
      </c>
      <c r="N327">
        <v>1.8532431309672499</v>
      </c>
      <c r="O327">
        <v>19.643340450485599</v>
      </c>
      <c r="P327">
        <v>28.8127057912066</v>
      </c>
      <c r="Q327">
        <v>0.107150341788613</v>
      </c>
    </row>
    <row r="328" spans="1:17" hidden="1" x14ac:dyDescent="0.3">
      <c r="A328" t="s">
        <v>759</v>
      </c>
      <c r="B328" t="s">
        <v>760</v>
      </c>
      <c r="C328" t="s">
        <v>3188</v>
      </c>
      <c r="D328" t="s">
        <v>761</v>
      </c>
      <c r="E328">
        <v>23025.673136879999</v>
      </c>
      <c r="F328">
        <v>92.45</v>
      </c>
      <c r="G328">
        <v>34.219806560231099</v>
      </c>
      <c r="H328">
        <v>-2.2045334951031901</v>
      </c>
      <c r="I328">
        <v>-5.4771712975688098</v>
      </c>
      <c r="J328">
        <v>0.45351300889530499</v>
      </c>
      <c r="K328">
        <v>93.437281952263604</v>
      </c>
      <c r="L328">
        <v>89.1057510445509</v>
      </c>
      <c r="M328">
        <v>50.681017208567297</v>
      </c>
      <c r="N328">
        <v>0.68783649809272795</v>
      </c>
      <c r="O328">
        <v>15.3055705786911</v>
      </c>
      <c r="P328">
        <v>56.748050186503903</v>
      </c>
      <c r="Q328">
        <v>2.0612820630179999E-2</v>
      </c>
    </row>
    <row r="329" spans="1:17" x14ac:dyDescent="0.3">
      <c r="A329" t="s">
        <v>762</v>
      </c>
      <c r="B329" t="s">
        <v>763</v>
      </c>
      <c r="C329" t="s">
        <v>3177</v>
      </c>
      <c r="D329" t="s">
        <v>51</v>
      </c>
      <c r="E329">
        <v>22825.847968235001</v>
      </c>
      <c r="F329">
        <v>17791.150000000001</v>
      </c>
      <c r="G329">
        <v>204.489382642501</v>
      </c>
      <c r="H329">
        <v>15.6936808134268</v>
      </c>
      <c r="I329">
        <v>182.445902991054</v>
      </c>
      <c r="J329">
        <v>12.769977223294401</v>
      </c>
      <c r="K329">
        <v>14350.615818684901</v>
      </c>
      <c r="L329">
        <v>10457.480188195201</v>
      </c>
      <c r="M329">
        <v>82.295007748127304</v>
      </c>
      <c r="N329">
        <v>0.85267094219303896</v>
      </c>
      <c r="O329">
        <v>1.73597547095043</v>
      </c>
      <c r="P329">
        <v>261.16462480080298</v>
      </c>
      <c r="Q329">
        <v>0.20346671632194199</v>
      </c>
    </row>
    <row r="330" spans="1:17" x14ac:dyDescent="0.3">
      <c r="A330" t="s">
        <v>764</v>
      </c>
      <c r="B330" t="s">
        <v>765</v>
      </c>
      <c r="C330" t="s">
        <v>3177</v>
      </c>
      <c r="D330" t="s">
        <v>51</v>
      </c>
      <c r="E330">
        <v>22817.8402544399</v>
      </c>
      <c r="F330">
        <v>2181.1</v>
      </c>
      <c r="G330">
        <v>45.185231081432498</v>
      </c>
      <c r="H330">
        <v>16.383012071200302</v>
      </c>
      <c r="I330">
        <v>42.556873046273601</v>
      </c>
      <c r="J330">
        <v>4.5844011372103601</v>
      </c>
      <c r="K330">
        <v>1949.7385347373599</v>
      </c>
      <c r="L330">
        <v>1702.77607238817</v>
      </c>
      <c r="M330">
        <v>77.838231123866194</v>
      </c>
      <c r="N330">
        <v>0.53505152663334499</v>
      </c>
      <c r="O330">
        <v>22.1402044839759</v>
      </c>
      <c r="P330">
        <v>69.2086889061287</v>
      </c>
    </row>
    <row r="331" spans="1:17" hidden="1" x14ac:dyDescent="0.3">
      <c r="A331" t="s">
        <v>766</v>
      </c>
      <c r="B331" t="s">
        <v>767</v>
      </c>
      <c r="C331" t="s">
        <v>3188</v>
      </c>
      <c r="D331" t="s">
        <v>111</v>
      </c>
      <c r="E331">
        <v>22623.534548600001</v>
      </c>
      <c r="F331">
        <v>372.25</v>
      </c>
      <c r="G331">
        <v>1.0163716899716699</v>
      </c>
      <c r="H331">
        <v>16.089860311178299</v>
      </c>
      <c r="I331">
        <v>-17.094593297514798</v>
      </c>
      <c r="J331">
        <v>5.5159421137745399</v>
      </c>
      <c r="K331">
        <v>367.92598674470798</v>
      </c>
      <c r="L331">
        <v>387.04694154027101</v>
      </c>
      <c r="M331">
        <v>58.632594931690697</v>
      </c>
      <c r="N331">
        <v>0.68456440628564696</v>
      </c>
      <c r="O331">
        <v>55.097380792478098</v>
      </c>
      <c r="P331">
        <v>21.570868713259301</v>
      </c>
      <c r="Q331">
        <v>4.410038706938E-2</v>
      </c>
    </row>
    <row r="332" spans="1:17" x14ac:dyDescent="0.3">
      <c r="A332" t="s">
        <v>768</v>
      </c>
      <c r="B332" t="s">
        <v>769</v>
      </c>
      <c r="C332" t="s">
        <v>3182</v>
      </c>
      <c r="D332" t="s">
        <v>117</v>
      </c>
      <c r="E332">
        <v>22501.980787320001</v>
      </c>
      <c r="F332">
        <v>278.35000000000002</v>
      </c>
      <c r="G332">
        <v>-29.920678577564999</v>
      </c>
      <c r="H332">
        <v>-3.2613970352687498</v>
      </c>
      <c r="I332">
        <v>-5.6836979384202797</v>
      </c>
      <c r="J332">
        <v>1.8431574851539501</v>
      </c>
      <c r="K332">
        <v>280.40339409811003</v>
      </c>
      <c r="L332">
        <v>289.19736458863798</v>
      </c>
      <c r="M332">
        <v>56.804006245902102</v>
      </c>
      <c r="N332">
        <v>0.70344437381860203</v>
      </c>
      <c r="O332">
        <v>28.363571043650001</v>
      </c>
      <c r="P332">
        <v>10.5221361921779</v>
      </c>
      <c r="Q332">
        <v>-0.109342109447764</v>
      </c>
    </row>
    <row r="333" spans="1:17" x14ac:dyDescent="0.3">
      <c r="A333" t="s">
        <v>770</v>
      </c>
      <c r="B333" t="s">
        <v>771</v>
      </c>
      <c r="C333" t="s">
        <v>3189</v>
      </c>
      <c r="D333" t="s">
        <v>585</v>
      </c>
      <c r="E333">
        <v>22236.631492839999</v>
      </c>
      <c r="F333">
        <v>709.4</v>
      </c>
      <c r="G333">
        <v>34.069394918207202</v>
      </c>
      <c r="H333">
        <v>25.072068716566299</v>
      </c>
      <c r="I333">
        <v>13.2348091257271</v>
      </c>
      <c r="J333">
        <v>1.1275427794658199</v>
      </c>
      <c r="K333">
        <v>572.08564751146605</v>
      </c>
      <c r="L333">
        <v>577.40352844010499</v>
      </c>
      <c r="M333">
        <v>86.658111854877205</v>
      </c>
      <c r="N333">
        <v>2.2871038402205199</v>
      </c>
      <c r="O333">
        <v>10.269241612630299</v>
      </c>
      <c r="P333">
        <v>71.767554479418806</v>
      </c>
      <c r="Q333">
        <v>0.156715957965123</v>
      </c>
    </row>
    <row r="334" spans="1:17" x14ac:dyDescent="0.3">
      <c r="A334" t="s">
        <v>772</v>
      </c>
      <c r="B334" t="s">
        <v>773</v>
      </c>
      <c r="C334" t="s">
        <v>3187</v>
      </c>
      <c r="D334" t="s">
        <v>166</v>
      </c>
      <c r="E334">
        <v>21745.091407899999</v>
      </c>
      <c r="F334">
        <v>7385.8</v>
      </c>
      <c r="G334">
        <v>-8.6507165091121205</v>
      </c>
      <c r="H334">
        <v>-7.7685712610348201</v>
      </c>
      <c r="I334">
        <v>23.084260630026399</v>
      </c>
      <c r="J334">
        <v>-0.96528950703757199</v>
      </c>
      <c r="K334">
        <v>7536.2077213903503</v>
      </c>
      <c r="L334">
        <v>7191.4794507125598</v>
      </c>
      <c r="M334">
        <v>49.831950997176698</v>
      </c>
      <c r="N334">
        <v>0.45325839584543698</v>
      </c>
      <c r="O334">
        <v>10.753066695550899</v>
      </c>
      <c r="P334">
        <v>42.724909900770001</v>
      </c>
      <c r="Q334">
        <v>-8.7565634945705004E-2</v>
      </c>
    </row>
    <row r="335" spans="1:17" x14ac:dyDescent="0.3">
      <c r="A335" t="s">
        <v>774</v>
      </c>
      <c r="B335" t="s">
        <v>775</v>
      </c>
      <c r="C335" t="s">
        <v>3177</v>
      </c>
      <c r="D335" t="s">
        <v>51</v>
      </c>
      <c r="E335">
        <v>21513.8339218</v>
      </c>
      <c r="F335">
        <v>1094.5</v>
      </c>
      <c r="G335">
        <v>28.073267929896399</v>
      </c>
      <c r="H335">
        <v>-4.4253172358858599</v>
      </c>
      <c r="I335">
        <v>14.067057011647901</v>
      </c>
      <c r="J335">
        <v>-1.1557548686935899</v>
      </c>
      <c r="K335">
        <v>1099.81869165747</v>
      </c>
      <c r="L335">
        <v>1034.7389232063699</v>
      </c>
      <c r="M335">
        <v>58.412920428452402</v>
      </c>
      <c r="N335">
        <v>0.30325580440919098</v>
      </c>
      <c r="O335">
        <v>19.132023755139301</v>
      </c>
      <c r="P335">
        <v>48.517538503290503</v>
      </c>
      <c r="Q335">
        <v>1.4025988786318E-2</v>
      </c>
    </row>
    <row r="336" spans="1:17" x14ac:dyDescent="0.3">
      <c r="A336" t="s">
        <v>776</v>
      </c>
      <c r="B336" t="s">
        <v>777</v>
      </c>
      <c r="C336" t="s">
        <v>3187</v>
      </c>
      <c r="D336" t="s">
        <v>379</v>
      </c>
      <c r="E336">
        <v>21408.855490195001</v>
      </c>
      <c r="F336">
        <v>534.35</v>
      </c>
      <c r="G336">
        <v>43.318427690418297</v>
      </c>
      <c r="H336">
        <v>6.4794582296044698</v>
      </c>
      <c r="I336">
        <v>40.022897692901601</v>
      </c>
      <c r="J336">
        <v>8.6140237685736292</v>
      </c>
      <c r="K336">
        <v>491.67037695258398</v>
      </c>
      <c r="L336">
        <v>454.37151619946002</v>
      </c>
      <c r="M336">
        <v>80.8046795613147</v>
      </c>
      <c r="N336">
        <v>0.81814615697284798</v>
      </c>
      <c r="O336">
        <v>7.4857303265649797</v>
      </c>
      <c r="P336">
        <v>66.231140146212496</v>
      </c>
      <c r="Q336">
        <v>1.8103313191921998E-2</v>
      </c>
    </row>
    <row r="337" spans="1:17" x14ac:dyDescent="0.3">
      <c r="A337" t="s">
        <v>778</v>
      </c>
      <c r="B337" t="s">
        <v>779</v>
      </c>
      <c r="C337" t="s">
        <v>3172</v>
      </c>
      <c r="D337" t="s">
        <v>247</v>
      </c>
      <c r="E337">
        <v>21300.76375011</v>
      </c>
      <c r="F337">
        <v>1935.05</v>
      </c>
      <c r="G337">
        <v>-32.552894596959497</v>
      </c>
      <c r="H337">
        <v>-0.63096319308461302</v>
      </c>
      <c r="I337">
        <v>1.86001692511421</v>
      </c>
      <c r="J337">
        <v>-0.70787281787635403</v>
      </c>
      <c r="K337">
        <v>1861.1990561130799</v>
      </c>
      <c r="L337">
        <v>1859.18733559569</v>
      </c>
      <c r="M337">
        <v>71.634897849790804</v>
      </c>
      <c r="N337">
        <v>1.0608405025992</v>
      </c>
      <c r="O337">
        <v>27.074235807860202</v>
      </c>
      <c r="P337">
        <v>17.169240084771399</v>
      </c>
      <c r="Q337">
        <v>7.4361825451451993E-2</v>
      </c>
    </row>
    <row r="338" spans="1:17" x14ac:dyDescent="0.3">
      <c r="A338" t="s">
        <v>780</v>
      </c>
      <c r="B338" t="s">
        <v>781</v>
      </c>
      <c r="C338" t="s">
        <v>3181</v>
      </c>
      <c r="D338" t="s">
        <v>782</v>
      </c>
      <c r="E338">
        <v>20959.591169374999</v>
      </c>
      <c r="F338">
        <v>493.75</v>
      </c>
      <c r="G338">
        <v>25.770205153840902</v>
      </c>
      <c r="H338">
        <v>-8.7330939900484204</v>
      </c>
      <c r="I338">
        <v>-17.737109415522401</v>
      </c>
      <c r="J338">
        <v>5.9620782244712904</v>
      </c>
      <c r="K338">
        <v>494.05505911046401</v>
      </c>
      <c r="L338">
        <v>486.41543173996098</v>
      </c>
      <c r="M338">
        <v>63.897998639646701</v>
      </c>
      <c r="N338">
        <v>0.95184759661044305</v>
      </c>
      <c r="O338">
        <v>51.513924050632902</v>
      </c>
      <c r="P338">
        <v>64.309484193011599</v>
      </c>
      <c r="Q338">
        <v>0.215612839919922</v>
      </c>
    </row>
    <row r="339" spans="1:17" x14ac:dyDescent="0.3">
      <c r="A339" t="s">
        <v>783</v>
      </c>
      <c r="B339" t="s">
        <v>784</v>
      </c>
      <c r="C339" t="s">
        <v>3173</v>
      </c>
      <c r="D339" t="s">
        <v>402</v>
      </c>
      <c r="E339">
        <v>20843.870310170001</v>
      </c>
      <c r="F339">
        <v>1213.7</v>
      </c>
      <c r="G339">
        <v>108.270535993679</v>
      </c>
      <c r="H339">
        <v>18.683361404240099</v>
      </c>
      <c r="I339">
        <v>71.079897801230302</v>
      </c>
      <c r="J339">
        <v>3.6558190141256999</v>
      </c>
      <c r="K339">
        <v>1050.1114640426299</v>
      </c>
      <c r="L339">
        <v>863.63186367789001</v>
      </c>
      <c r="M339">
        <v>83.120863836619293</v>
      </c>
      <c r="N339">
        <v>1.03425722236572</v>
      </c>
      <c r="O339">
        <v>2.4264645299497398</v>
      </c>
      <c r="P339">
        <v>166.016438356164</v>
      </c>
    </row>
    <row r="340" spans="1:17" x14ac:dyDescent="0.3">
      <c r="A340" t="s">
        <v>785</v>
      </c>
      <c r="B340" t="s">
        <v>786</v>
      </c>
      <c r="C340" t="s">
        <v>3181</v>
      </c>
      <c r="D340" t="s">
        <v>111</v>
      </c>
      <c r="E340">
        <v>20826.2792599799</v>
      </c>
      <c r="F340">
        <v>784.8</v>
      </c>
      <c r="G340">
        <v>29.354556845472199</v>
      </c>
      <c r="H340">
        <v>3.3748173496086702</v>
      </c>
      <c r="I340">
        <v>54.733163310418</v>
      </c>
      <c r="J340">
        <v>3.8258700335533602</v>
      </c>
      <c r="K340">
        <v>722.19238994859495</v>
      </c>
      <c r="L340">
        <v>634.10996295378197</v>
      </c>
      <c r="M340">
        <v>75.790924769358597</v>
      </c>
      <c r="N340">
        <v>0.92657061897735205</v>
      </c>
      <c r="O340">
        <v>2.7013251783894101</v>
      </c>
      <c r="P340">
        <v>78.302851300692893</v>
      </c>
      <c r="Q340">
        <v>0.14818151662078299</v>
      </c>
    </row>
    <row r="341" spans="1:17" x14ac:dyDescent="0.3">
      <c r="A341" t="s">
        <v>787</v>
      </c>
      <c r="B341" t="s">
        <v>788</v>
      </c>
      <c r="C341" t="s">
        <v>3181</v>
      </c>
      <c r="D341" t="s">
        <v>271</v>
      </c>
      <c r="E341">
        <v>20790.527792969999</v>
      </c>
      <c r="F341">
        <v>657.15</v>
      </c>
      <c r="G341">
        <v>8.2031015108001597</v>
      </c>
      <c r="H341">
        <v>-1.5641159755524601</v>
      </c>
      <c r="I341">
        <v>4.5894903173551604</v>
      </c>
      <c r="J341">
        <v>1.3514206682390599</v>
      </c>
      <c r="K341">
        <v>641.94600931351397</v>
      </c>
      <c r="L341">
        <v>639.15035959073998</v>
      </c>
      <c r="M341">
        <v>65.872307658338499</v>
      </c>
      <c r="N341">
        <v>2.7403179729451099</v>
      </c>
      <c r="O341">
        <v>21.578026325800799</v>
      </c>
      <c r="P341">
        <v>30.620155038759599</v>
      </c>
      <c r="Q341">
        <v>7.5069604511388E-2</v>
      </c>
    </row>
    <row r="342" spans="1:17" x14ac:dyDescent="0.3">
      <c r="A342" t="s">
        <v>789</v>
      </c>
      <c r="B342" t="s">
        <v>790</v>
      </c>
      <c r="C342" t="s">
        <v>3176</v>
      </c>
      <c r="D342" t="s">
        <v>46</v>
      </c>
      <c r="E342">
        <v>20746.836708660001</v>
      </c>
      <c r="F342">
        <v>220.59</v>
      </c>
      <c r="G342">
        <v>6.27237495007018</v>
      </c>
      <c r="H342">
        <v>-2.45801685516733</v>
      </c>
      <c r="I342">
        <v>-18.8443650507539</v>
      </c>
      <c r="J342">
        <v>9.7416071686692405</v>
      </c>
      <c r="K342">
        <v>214.85752228920401</v>
      </c>
      <c r="L342">
        <v>224.93470287596099</v>
      </c>
      <c r="M342">
        <v>73.122834962614306</v>
      </c>
      <c r="N342">
        <v>1.1255678657531101</v>
      </c>
      <c r="O342">
        <v>59.390724874200998</v>
      </c>
      <c r="P342">
        <v>40.012694382735603</v>
      </c>
      <c r="Q342">
        <v>0.15068509147447101</v>
      </c>
    </row>
    <row r="343" spans="1:17" x14ac:dyDescent="0.3">
      <c r="A343" t="s">
        <v>791</v>
      </c>
      <c r="B343" t="s">
        <v>792</v>
      </c>
      <c r="C343" t="s">
        <v>3171</v>
      </c>
      <c r="D343" t="s">
        <v>189</v>
      </c>
      <c r="E343">
        <v>20661.42058912</v>
      </c>
      <c r="F343">
        <v>366.2</v>
      </c>
      <c r="G343">
        <v>8.2387011238634305</v>
      </c>
      <c r="H343">
        <v>-8.7633334572921804</v>
      </c>
      <c r="I343">
        <v>16.261701205646499</v>
      </c>
      <c r="J343">
        <v>5.7820963710238802</v>
      </c>
      <c r="K343">
        <v>371.82484586756902</v>
      </c>
      <c r="L343">
        <v>353.33708333745199</v>
      </c>
      <c r="M343">
        <v>64.541138888280003</v>
      </c>
      <c r="N343">
        <v>0.57209073664982601</v>
      </c>
      <c r="O343">
        <v>28.263244128891301</v>
      </c>
      <c r="P343">
        <v>40.819073255143202</v>
      </c>
      <c r="Q343">
        <v>-8.3634577079000003E-5</v>
      </c>
    </row>
    <row r="344" spans="1:17" x14ac:dyDescent="0.3">
      <c r="A344" t="s">
        <v>793</v>
      </c>
      <c r="B344" t="s">
        <v>794</v>
      </c>
      <c r="C344" t="s">
        <v>3171</v>
      </c>
      <c r="D344" t="s">
        <v>285</v>
      </c>
      <c r="E344">
        <v>20529.235079919999</v>
      </c>
      <c r="F344">
        <v>207.55</v>
      </c>
      <c r="G344">
        <v>31.2384207987838</v>
      </c>
      <c r="H344">
        <v>-3.2737122053018299</v>
      </c>
      <c r="I344">
        <v>3.0880268631207999</v>
      </c>
      <c r="J344">
        <v>7.2525953755078696</v>
      </c>
      <c r="K344">
        <v>214.11605360949099</v>
      </c>
      <c r="L344">
        <v>213.90931771663901</v>
      </c>
      <c r="M344">
        <v>57.320073389752899</v>
      </c>
      <c r="N344">
        <v>1.5323062621635199</v>
      </c>
      <c r="O344">
        <v>37.027222356058701</v>
      </c>
      <c r="P344">
        <v>50.453062703878203</v>
      </c>
      <c r="Q344">
        <v>4.4757297531472E-2</v>
      </c>
    </row>
    <row r="345" spans="1:17" x14ac:dyDescent="0.3">
      <c r="A345" t="s">
        <v>795</v>
      </c>
      <c r="B345" t="s">
        <v>796</v>
      </c>
      <c r="C345" t="s">
        <v>3175</v>
      </c>
      <c r="D345" t="s">
        <v>125</v>
      </c>
      <c r="E345">
        <v>20373.597986600002</v>
      </c>
      <c r="F345">
        <v>813.7</v>
      </c>
      <c r="G345">
        <v>31.180403237348202</v>
      </c>
      <c r="H345">
        <v>-6.9674645295859401</v>
      </c>
      <c r="I345">
        <v>28.842069528217099</v>
      </c>
      <c r="J345">
        <v>1.58895945388586</v>
      </c>
      <c r="K345">
        <v>828.07560019342998</v>
      </c>
      <c r="L345">
        <v>732.86380425469304</v>
      </c>
      <c r="M345">
        <v>57.486799788105898</v>
      </c>
      <c r="N345">
        <v>0.61549070544641205</v>
      </c>
      <c r="O345">
        <v>23.8724345581909</v>
      </c>
      <c r="P345">
        <v>70.909472799831903</v>
      </c>
      <c r="Q345">
        <v>0.14538897706354101</v>
      </c>
    </row>
    <row r="346" spans="1:17" x14ac:dyDescent="0.3">
      <c r="A346" t="s">
        <v>797</v>
      </c>
      <c r="B346" t="s">
        <v>798</v>
      </c>
      <c r="C346" t="s">
        <v>3181</v>
      </c>
      <c r="D346" t="s">
        <v>268</v>
      </c>
      <c r="E346">
        <v>20349.590039999999</v>
      </c>
      <c r="F346">
        <v>1776.45</v>
      </c>
      <c r="G346">
        <v>84.237257339683097</v>
      </c>
      <c r="H346">
        <v>4.0372621325199001</v>
      </c>
      <c r="I346">
        <v>27.455771569316699</v>
      </c>
      <c r="J346">
        <v>9.1855007787167597</v>
      </c>
      <c r="K346">
        <v>1629.0016762125699</v>
      </c>
      <c r="L346">
        <v>1519.3106730694999</v>
      </c>
      <c r="M346">
        <v>75.757851181923201</v>
      </c>
      <c r="N346">
        <v>0.93065881221390501</v>
      </c>
      <c r="O346">
        <v>59.520391792620103</v>
      </c>
      <c r="P346">
        <v>163.78350285841501</v>
      </c>
      <c r="Q346">
        <v>0.174305517828758</v>
      </c>
    </row>
    <row r="347" spans="1:17" x14ac:dyDescent="0.3">
      <c r="A347" t="s">
        <v>799</v>
      </c>
      <c r="B347" t="s">
        <v>800</v>
      </c>
      <c r="C347" t="s">
        <v>3182</v>
      </c>
      <c r="D347" t="s">
        <v>250</v>
      </c>
      <c r="E347">
        <v>20340.610920750001</v>
      </c>
      <c r="F347">
        <v>6013.75</v>
      </c>
      <c r="G347">
        <v>75.064095327886093</v>
      </c>
      <c r="H347">
        <v>-3.8618547217964401</v>
      </c>
      <c r="I347">
        <v>58.274279544261297</v>
      </c>
      <c r="J347">
        <v>-8.1483547552325</v>
      </c>
      <c r="K347">
        <v>5768.3277812322303</v>
      </c>
      <c r="L347">
        <v>4645.5320820219504</v>
      </c>
      <c r="M347">
        <v>38.487139712556001</v>
      </c>
      <c r="N347">
        <v>0.74058625781315601</v>
      </c>
      <c r="O347">
        <v>19.043857825815799</v>
      </c>
      <c r="P347">
        <v>100.96073517126101</v>
      </c>
      <c r="Q347">
        <v>5.8574021740889E-2</v>
      </c>
    </row>
    <row r="348" spans="1:17" x14ac:dyDescent="0.3">
      <c r="A348" t="s">
        <v>801</v>
      </c>
      <c r="B348" t="s">
        <v>802</v>
      </c>
      <c r="C348" t="s">
        <v>3181</v>
      </c>
      <c r="D348" t="s">
        <v>468</v>
      </c>
      <c r="E348">
        <v>20224.270312379998</v>
      </c>
      <c r="F348">
        <v>317.7</v>
      </c>
      <c r="G348">
        <v>19.006415338844899</v>
      </c>
      <c r="H348">
        <v>-1.9516866816844001</v>
      </c>
      <c r="I348">
        <v>20.2834160317942</v>
      </c>
      <c r="J348">
        <v>1.6635580317545799</v>
      </c>
      <c r="K348">
        <v>320.57247490916501</v>
      </c>
      <c r="L348">
        <v>293.264377841439</v>
      </c>
      <c r="M348">
        <v>64.178124473463697</v>
      </c>
      <c r="N348">
        <v>0.55964540265942797</v>
      </c>
      <c r="O348">
        <v>20.821529745042501</v>
      </c>
      <c r="P348">
        <v>67.232530596130999</v>
      </c>
      <c r="Q348">
        <v>0.178707824115096</v>
      </c>
    </row>
    <row r="349" spans="1:17" x14ac:dyDescent="0.3">
      <c r="A349" t="s">
        <v>803</v>
      </c>
      <c r="B349" t="s">
        <v>804</v>
      </c>
      <c r="C349" t="s">
        <v>3182</v>
      </c>
      <c r="D349" t="s">
        <v>120</v>
      </c>
      <c r="E349">
        <v>20180.711718719998</v>
      </c>
      <c r="F349">
        <v>772.8</v>
      </c>
      <c r="G349">
        <v>211.141456357637</v>
      </c>
      <c r="H349">
        <v>16.573877124080099</v>
      </c>
      <c r="I349">
        <v>201.50947040545</v>
      </c>
      <c r="J349">
        <v>10.621749860520501</v>
      </c>
      <c r="K349">
        <v>639.89838001861403</v>
      </c>
      <c r="L349">
        <v>457.20352518544399</v>
      </c>
      <c r="M349">
        <v>81.748001931423204</v>
      </c>
      <c r="N349">
        <v>1.13571844540839</v>
      </c>
      <c r="O349">
        <v>0.892857142857161</v>
      </c>
      <c r="P349">
        <v>426.77141201731303</v>
      </c>
      <c r="Q349">
        <v>0.26140519674495999</v>
      </c>
    </row>
    <row r="350" spans="1:17" hidden="1" x14ac:dyDescent="0.3">
      <c r="A350" t="s">
        <v>805</v>
      </c>
      <c r="B350" t="s">
        <v>806</v>
      </c>
      <c r="C350" t="s">
        <v>3188</v>
      </c>
      <c r="D350" t="s">
        <v>131</v>
      </c>
      <c r="E350">
        <v>20173.740000000002</v>
      </c>
      <c r="F350">
        <v>143.85</v>
      </c>
      <c r="G350">
        <v>-11.7639321965269</v>
      </c>
      <c r="H350">
        <v>-2.8244691601754899</v>
      </c>
      <c r="I350">
        <v>1.2603111416499599</v>
      </c>
      <c r="J350">
        <v>-2.4050031333770501</v>
      </c>
      <c r="K350">
        <v>142.832671413133</v>
      </c>
      <c r="L350">
        <v>137.70062255559</v>
      </c>
      <c r="M350">
        <v>53.328059728626101</v>
      </c>
      <c r="N350">
        <v>0.44002888149501501</v>
      </c>
      <c r="O350">
        <v>7.64685436218282</v>
      </c>
      <c r="P350">
        <v>19.6257796257796</v>
      </c>
    </row>
    <row r="351" spans="1:17" hidden="1" x14ac:dyDescent="0.3">
      <c r="A351" t="s">
        <v>807</v>
      </c>
      <c r="B351" t="s">
        <v>808</v>
      </c>
      <c r="C351" t="s">
        <v>3188</v>
      </c>
      <c r="D351" t="s">
        <v>131</v>
      </c>
      <c r="E351">
        <v>20155.501969815999</v>
      </c>
      <c r="F351">
        <v>369.34</v>
      </c>
      <c r="G351">
        <v>-0.81993893003195195</v>
      </c>
      <c r="H351">
        <v>-3.4581311962525998</v>
      </c>
      <c r="I351">
        <v>-5.2632855096899798</v>
      </c>
      <c r="J351">
        <v>-1.1411964398527801</v>
      </c>
      <c r="K351">
        <v>368.091286539137</v>
      </c>
      <c r="L351">
        <v>350.47844360333397</v>
      </c>
      <c r="M351">
        <v>42.778347382377802</v>
      </c>
      <c r="N351">
        <v>0.77231010904744601</v>
      </c>
      <c r="O351">
        <v>4.2372881355932304</v>
      </c>
      <c r="P351">
        <v>19.045930701047499</v>
      </c>
      <c r="Q351">
        <v>-0.10379904096142301</v>
      </c>
    </row>
    <row r="352" spans="1:17" x14ac:dyDescent="0.3">
      <c r="A352" t="s">
        <v>809</v>
      </c>
      <c r="B352" t="s">
        <v>810</v>
      </c>
      <c r="C352" t="s">
        <v>3177</v>
      </c>
      <c r="D352" t="s">
        <v>51</v>
      </c>
      <c r="E352">
        <v>20025.245176960001</v>
      </c>
      <c r="F352">
        <v>1471.3</v>
      </c>
      <c r="G352">
        <v>43.359141828986097</v>
      </c>
      <c r="H352">
        <v>7.6313733293927104</v>
      </c>
      <c r="I352">
        <v>49.798760190032603</v>
      </c>
      <c r="J352">
        <v>-1.7224990805025999</v>
      </c>
      <c r="K352">
        <v>1358.45691156924</v>
      </c>
      <c r="L352">
        <v>1160.12756437029</v>
      </c>
      <c r="M352">
        <v>69.121698915184595</v>
      </c>
      <c r="N352">
        <v>0.91595067148974996</v>
      </c>
      <c r="O352">
        <v>4.9072249031468704</v>
      </c>
      <c r="P352">
        <v>81.832787493048201</v>
      </c>
      <c r="Q352">
        <v>8.4454339380670998E-2</v>
      </c>
    </row>
    <row r="353" spans="1:17" x14ac:dyDescent="0.3">
      <c r="A353" t="s">
        <v>811</v>
      </c>
      <c r="B353" t="s">
        <v>812</v>
      </c>
      <c r="C353" t="s">
        <v>3185</v>
      </c>
      <c r="D353" t="s">
        <v>513</v>
      </c>
      <c r="E353">
        <v>19843.081918100001</v>
      </c>
      <c r="F353">
        <v>164.5</v>
      </c>
      <c r="G353">
        <v>-26.6432372784971</v>
      </c>
      <c r="H353">
        <v>-5.4417582653290602</v>
      </c>
      <c r="I353">
        <v>-1.4740072104970201</v>
      </c>
      <c r="J353">
        <v>-1.0470592790428499</v>
      </c>
      <c r="K353">
        <v>171.81000269429899</v>
      </c>
      <c r="L353">
        <v>173.93177930841199</v>
      </c>
      <c r="M353">
        <v>41.809891343261398</v>
      </c>
      <c r="N353">
        <v>0.53009534983150097</v>
      </c>
      <c r="O353">
        <v>35.404255319148902</v>
      </c>
      <c r="P353">
        <v>15.6414762741652</v>
      </c>
      <c r="Q353">
        <v>-5.4660231538767E-2</v>
      </c>
    </row>
    <row r="354" spans="1:17" x14ac:dyDescent="0.3">
      <c r="A354" t="s">
        <v>813</v>
      </c>
      <c r="B354" t="s">
        <v>814</v>
      </c>
      <c r="C354" t="s">
        <v>3181</v>
      </c>
      <c r="D354" t="s">
        <v>169</v>
      </c>
      <c r="E354">
        <v>19761.948492750002</v>
      </c>
      <c r="F354">
        <v>826.5</v>
      </c>
      <c r="G354">
        <v>121.63071429057101</v>
      </c>
      <c r="H354">
        <v>3.6974971072426799</v>
      </c>
      <c r="I354">
        <v>9.0748680030021198</v>
      </c>
      <c r="J354">
        <v>1.7763072549472101</v>
      </c>
      <c r="K354">
        <v>792.61535796948704</v>
      </c>
      <c r="L354">
        <v>731.32221301502204</v>
      </c>
      <c r="M354">
        <v>62.930092251313297</v>
      </c>
      <c r="N354">
        <v>0.78230491651046796</v>
      </c>
      <c r="O354">
        <v>18.572292800967901</v>
      </c>
      <c r="P354">
        <v>145.03409427809001</v>
      </c>
      <c r="Q354">
        <v>0.19231630157770799</v>
      </c>
    </row>
    <row r="355" spans="1:17" x14ac:dyDescent="0.3">
      <c r="A355" t="s">
        <v>815</v>
      </c>
      <c r="B355" t="s">
        <v>816</v>
      </c>
      <c r="C355" t="s">
        <v>3176</v>
      </c>
      <c r="D355" t="s">
        <v>46</v>
      </c>
      <c r="E355">
        <v>19598.23124442</v>
      </c>
      <c r="F355">
        <v>312.14999999999998</v>
      </c>
      <c r="G355">
        <v>66.615576738537499</v>
      </c>
      <c r="H355">
        <v>-1.9515637504477601</v>
      </c>
      <c r="I355">
        <v>5.3268102017940997</v>
      </c>
      <c r="J355">
        <v>5.5286329292500804</v>
      </c>
      <c r="K355">
        <v>301.32870637126399</v>
      </c>
      <c r="L355">
        <v>280.87198522374501</v>
      </c>
      <c r="M355">
        <v>66.206437161465999</v>
      </c>
      <c r="N355">
        <v>1.07784423614171</v>
      </c>
      <c r="O355">
        <v>16.7707832772705</v>
      </c>
      <c r="P355">
        <v>101.84287099903</v>
      </c>
      <c r="Q355">
        <v>0.16521619182876601</v>
      </c>
    </row>
    <row r="356" spans="1:17" x14ac:dyDescent="0.3">
      <c r="A356" t="s">
        <v>817</v>
      </c>
      <c r="B356" t="s">
        <v>818</v>
      </c>
      <c r="C356" t="s">
        <v>3185</v>
      </c>
      <c r="D356" t="s">
        <v>219</v>
      </c>
      <c r="E356">
        <v>19502.323712304998</v>
      </c>
      <c r="F356">
        <v>892.85</v>
      </c>
      <c r="G356">
        <v>35.539909708040902</v>
      </c>
      <c r="H356">
        <v>-1.3967463287609501</v>
      </c>
      <c r="I356">
        <v>7.5942518580445704</v>
      </c>
      <c r="J356">
        <v>-1.8989459967394899</v>
      </c>
      <c r="K356">
        <v>866.03748047682905</v>
      </c>
      <c r="L356">
        <v>810.42614874415403</v>
      </c>
      <c r="M356">
        <v>60.193687644388</v>
      </c>
      <c r="N356">
        <v>1.45128083623537</v>
      </c>
      <c r="O356">
        <v>7.2968583748669902</v>
      </c>
      <c r="P356">
        <v>59.139114160948203</v>
      </c>
      <c r="Q356">
        <v>0.17423419580410701</v>
      </c>
    </row>
    <row r="357" spans="1:17" x14ac:dyDescent="0.3">
      <c r="A357" t="s">
        <v>819</v>
      </c>
      <c r="B357" t="s">
        <v>820</v>
      </c>
      <c r="C357" t="s">
        <v>3177</v>
      </c>
      <c r="D357" t="s">
        <v>51</v>
      </c>
      <c r="E357">
        <v>19436.862615589998</v>
      </c>
      <c r="F357">
        <v>1227.0999999999999</v>
      </c>
      <c r="G357">
        <v>142.658180154749</v>
      </c>
      <c r="H357">
        <v>-6.48974512892433</v>
      </c>
      <c r="I357">
        <v>79.647545414402799</v>
      </c>
      <c r="J357">
        <v>5.4102570522535203</v>
      </c>
      <c r="K357">
        <v>1144.01823727999</v>
      </c>
      <c r="L357">
        <v>896.54612524280003</v>
      </c>
      <c r="M357">
        <v>62.419869846073198</v>
      </c>
      <c r="N357">
        <v>0.33206499860358701</v>
      </c>
      <c r="O357">
        <v>6.74761633118736</v>
      </c>
      <c r="P357">
        <v>172.20496894409899</v>
      </c>
      <c r="Q357">
        <v>7.3377794142828995E-2</v>
      </c>
    </row>
    <row r="358" spans="1:17" x14ac:dyDescent="0.3">
      <c r="A358" t="s">
        <v>821</v>
      </c>
      <c r="B358" t="s">
        <v>822</v>
      </c>
      <c r="C358" t="s">
        <v>3187</v>
      </c>
      <c r="D358" t="s">
        <v>495</v>
      </c>
      <c r="E358">
        <v>19420.20117072</v>
      </c>
      <c r="F358">
        <v>1879.15</v>
      </c>
      <c r="G358">
        <v>-9.4441220696632495</v>
      </c>
      <c r="H358">
        <v>-3.9393469469677198</v>
      </c>
      <c r="I358">
        <v>1.3718905481741599</v>
      </c>
      <c r="J358">
        <v>0.119717082686619</v>
      </c>
      <c r="K358">
        <v>1905.3029249404501</v>
      </c>
      <c r="L358">
        <v>1875.7626858788401</v>
      </c>
      <c r="M358">
        <v>55.037675095761401</v>
      </c>
      <c r="N358">
        <v>0.57495659406222899</v>
      </c>
      <c r="O358">
        <v>23.9922305297607</v>
      </c>
      <c r="P358">
        <v>28.515250991656401</v>
      </c>
      <c r="Q358">
        <v>-4.2594309902614001E-2</v>
      </c>
    </row>
    <row r="359" spans="1:17" x14ac:dyDescent="0.3">
      <c r="A359" t="s">
        <v>823</v>
      </c>
      <c r="B359" t="s">
        <v>824</v>
      </c>
      <c r="C359" t="s">
        <v>3182</v>
      </c>
      <c r="D359" t="s">
        <v>825</v>
      </c>
      <c r="E359">
        <v>19317.339692649999</v>
      </c>
      <c r="F359">
        <v>1212.8499999999999</v>
      </c>
      <c r="G359">
        <v>-30.353604565752399</v>
      </c>
      <c r="H359">
        <v>-2.2871497625873101</v>
      </c>
      <c r="I359">
        <v>-6.2640101355773901</v>
      </c>
      <c r="J359">
        <v>-1.9916136910211799</v>
      </c>
      <c r="K359">
        <v>1269.0839486513601</v>
      </c>
      <c r="L359">
        <v>1317.5212299069401</v>
      </c>
      <c r="M359">
        <v>52.9041054263826</v>
      </c>
      <c r="N359">
        <v>0.78524541486170296</v>
      </c>
      <c r="O359">
        <v>30.164488601228499</v>
      </c>
      <c r="P359">
        <v>9.2313234565677398</v>
      </c>
      <c r="Q359">
        <v>-2.7965730363294999E-2</v>
      </c>
    </row>
    <row r="360" spans="1:17" x14ac:dyDescent="0.3">
      <c r="A360" t="s">
        <v>826</v>
      </c>
      <c r="B360" t="s">
        <v>827</v>
      </c>
      <c r="C360" t="s">
        <v>3173</v>
      </c>
      <c r="D360" t="s">
        <v>24</v>
      </c>
      <c r="E360">
        <v>19275.200542025999</v>
      </c>
      <c r="F360">
        <v>239.46</v>
      </c>
      <c r="G360">
        <v>35.927890411289198</v>
      </c>
      <c r="H360">
        <v>4.4118150709846597</v>
      </c>
      <c r="I360">
        <v>23.485489885070699</v>
      </c>
      <c r="J360">
        <v>3.1442475706423099</v>
      </c>
      <c r="K360">
        <v>221.689122569007</v>
      </c>
      <c r="L360">
        <v>202.95932174188999</v>
      </c>
      <c r="M360">
        <v>73.963414022593</v>
      </c>
      <c r="N360">
        <v>1.27625747658821</v>
      </c>
      <c r="O360">
        <v>2.3135387956234799</v>
      </c>
      <c r="P360">
        <v>57.695093842607797</v>
      </c>
      <c r="Q360">
        <v>0.19612173669824701</v>
      </c>
    </row>
    <row r="361" spans="1:17" x14ac:dyDescent="0.3">
      <c r="A361" t="s">
        <v>828</v>
      </c>
      <c r="B361" t="s">
        <v>829</v>
      </c>
      <c r="C361" t="s">
        <v>3178</v>
      </c>
      <c r="D361" t="s">
        <v>226</v>
      </c>
      <c r="E361">
        <v>19234.078491119999</v>
      </c>
      <c r="F361">
        <v>1626.6</v>
      </c>
      <c r="G361">
        <v>9.7197234154541494</v>
      </c>
      <c r="H361">
        <v>-3.3885542358736598</v>
      </c>
      <c r="I361">
        <v>-27.939993614934501</v>
      </c>
      <c r="J361">
        <v>6.5003703013387204</v>
      </c>
      <c r="K361">
        <v>1637.2490623639201</v>
      </c>
      <c r="L361">
        <v>1748.9093128345901</v>
      </c>
      <c r="M361">
        <v>74.421309558547506</v>
      </c>
      <c r="N361">
        <v>0.51399868802703697</v>
      </c>
      <c r="O361">
        <v>49.2899299151604</v>
      </c>
      <c r="P361">
        <v>30.955639642540799</v>
      </c>
      <c r="Q361">
        <v>0.13017646510670899</v>
      </c>
    </row>
    <row r="362" spans="1:17" x14ac:dyDescent="0.3">
      <c r="A362" t="s">
        <v>830</v>
      </c>
      <c r="B362" t="s">
        <v>831</v>
      </c>
      <c r="C362" t="s">
        <v>3186</v>
      </c>
      <c r="D362" t="s">
        <v>131</v>
      </c>
      <c r="E362">
        <v>19223.970189165</v>
      </c>
      <c r="F362">
        <v>1368.15</v>
      </c>
      <c r="G362">
        <v>52.412160368707802</v>
      </c>
      <c r="H362">
        <v>-3.0714570007192599</v>
      </c>
      <c r="I362">
        <v>11.2877726454266</v>
      </c>
      <c r="J362">
        <v>2.3865521569474102</v>
      </c>
      <c r="K362">
        <v>1386.16006004415</v>
      </c>
      <c r="L362">
        <v>1299.3597210161499</v>
      </c>
      <c r="M362">
        <v>65.054448894669306</v>
      </c>
      <c r="N362">
        <v>0.83817045862044304</v>
      </c>
      <c r="O362">
        <v>20.3815371121587</v>
      </c>
      <c r="P362">
        <v>76.535483870967695</v>
      </c>
    </row>
    <row r="363" spans="1:17" hidden="1" x14ac:dyDescent="0.3">
      <c r="A363" t="s">
        <v>832</v>
      </c>
      <c r="B363" t="s">
        <v>833</v>
      </c>
      <c r="C363" t="s">
        <v>3173</v>
      </c>
      <c r="D363" t="s">
        <v>54</v>
      </c>
      <c r="E363">
        <v>18948.9814479899</v>
      </c>
      <c r="F363">
        <v>440.55</v>
      </c>
      <c r="G363">
        <v>13.899173141035799</v>
      </c>
      <c r="H363">
        <v>-3.1587511191026199</v>
      </c>
      <c r="I363">
        <v>19.744084659124201</v>
      </c>
      <c r="J363">
        <v>6.4604884300711003</v>
      </c>
      <c r="K363">
        <v>433.46103671875699</v>
      </c>
      <c r="M363">
        <v>61.985204957689298</v>
      </c>
      <c r="N363">
        <v>1.0165366047553099</v>
      </c>
      <c r="O363">
        <v>17.307910566337501</v>
      </c>
      <c r="P363">
        <v>50.873287671232802</v>
      </c>
    </row>
    <row r="364" spans="1:17" x14ac:dyDescent="0.3">
      <c r="A364" t="s">
        <v>834</v>
      </c>
      <c r="B364" t="s">
        <v>835</v>
      </c>
      <c r="C364" t="s">
        <v>3176</v>
      </c>
      <c r="D364" t="s">
        <v>276</v>
      </c>
      <c r="E364">
        <v>18945.282477000001</v>
      </c>
      <c r="F364">
        <v>1166.25</v>
      </c>
      <c r="G364">
        <v>46.868342612218498</v>
      </c>
      <c r="H364">
        <v>-12.7781705032089</v>
      </c>
      <c r="I364">
        <v>-2.8633154573439401</v>
      </c>
      <c r="J364">
        <v>5.7708362584785899E-2</v>
      </c>
      <c r="K364">
        <v>1228.17128417457</v>
      </c>
      <c r="L364">
        <v>1162.6486949206501</v>
      </c>
      <c r="M364">
        <v>50.900981241299299</v>
      </c>
      <c r="N364">
        <v>1.4718505381004301</v>
      </c>
      <c r="O364">
        <v>24.2443729903536</v>
      </c>
      <c r="P364">
        <v>86.019618789377105</v>
      </c>
      <c r="Q364">
        <v>0.14750234989121</v>
      </c>
    </row>
    <row r="365" spans="1:17" x14ac:dyDescent="0.3">
      <c r="A365" t="s">
        <v>836</v>
      </c>
      <c r="B365" t="s">
        <v>837</v>
      </c>
      <c r="C365" t="s">
        <v>3182</v>
      </c>
      <c r="D365" t="s">
        <v>238</v>
      </c>
      <c r="E365">
        <v>18783.087865025002</v>
      </c>
      <c r="F365">
        <v>435.8</v>
      </c>
      <c r="G365">
        <v>27.306430829907601</v>
      </c>
      <c r="H365">
        <v>-4.0348802599230202</v>
      </c>
      <c r="I365">
        <v>6.1564827260092798</v>
      </c>
      <c r="J365">
        <v>4.4724943318820998</v>
      </c>
      <c r="K365">
        <v>430.78848956335003</v>
      </c>
      <c r="L365">
        <v>405.64264070359701</v>
      </c>
      <c r="M365">
        <v>61.467853062908702</v>
      </c>
      <c r="N365">
        <v>0.84631816246380298</v>
      </c>
      <c r="O365">
        <v>32.503441945846703</v>
      </c>
      <c r="P365">
        <v>53.8027174872066</v>
      </c>
      <c r="Q365">
        <v>6.7418809891930997E-2</v>
      </c>
    </row>
    <row r="366" spans="1:17" x14ac:dyDescent="0.3">
      <c r="A366" t="s">
        <v>838</v>
      </c>
      <c r="B366" t="s">
        <v>839</v>
      </c>
      <c r="C366" t="s">
        <v>3181</v>
      </c>
      <c r="D366" t="s">
        <v>518</v>
      </c>
      <c r="E366">
        <v>18742.716729749998</v>
      </c>
      <c r="F366">
        <v>1225.5</v>
      </c>
      <c r="G366">
        <v>-5.2403002504980902</v>
      </c>
      <c r="H366">
        <v>-10.4241073299041</v>
      </c>
      <c r="I366">
        <v>-22.1078495433248</v>
      </c>
      <c r="J366">
        <v>1.41401505943117</v>
      </c>
      <c r="K366">
        <v>1238.99785819571</v>
      </c>
      <c r="L366">
        <v>1258.9367511631499</v>
      </c>
      <c r="M366">
        <v>74.967933661638597</v>
      </c>
      <c r="N366">
        <v>0.94628890916405894</v>
      </c>
      <c r="O366">
        <v>38.718890248877997</v>
      </c>
      <c r="P366">
        <v>47.428571428571402</v>
      </c>
      <c r="Q366">
        <v>8.2637154811480998E-2</v>
      </c>
    </row>
    <row r="367" spans="1:17" x14ac:dyDescent="0.3">
      <c r="A367" t="s">
        <v>840</v>
      </c>
      <c r="B367" t="s">
        <v>841</v>
      </c>
      <c r="C367" t="s">
        <v>3181</v>
      </c>
      <c r="D367" t="s">
        <v>271</v>
      </c>
      <c r="E367">
        <v>18630.12812886</v>
      </c>
      <c r="F367">
        <v>2346.1</v>
      </c>
      <c r="G367">
        <v>112.61087154720801</v>
      </c>
      <c r="H367">
        <v>15.608943780442001</v>
      </c>
      <c r="I367">
        <v>37.706658395852401</v>
      </c>
      <c r="J367">
        <v>4.79723202432963</v>
      </c>
      <c r="K367">
        <v>2018.3399225913699</v>
      </c>
      <c r="L367">
        <v>1707.8171663404801</v>
      </c>
      <c r="M367">
        <v>70.624833959794202</v>
      </c>
      <c r="N367">
        <v>1.4615354284808499</v>
      </c>
      <c r="O367">
        <v>14.402625634030899</v>
      </c>
      <c r="P367">
        <v>180.29868578255599</v>
      </c>
      <c r="Q367">
        <v>0.17530208591332799</v>
      </c>
    </row>
    <row r="368" spans="1:17" x14ac:dyDescent="0.3">
      <c r="A368" t="s">
        <v>842</v>
      </c>
      <c r="B368" t="s">
        <v>843</v>
      </c>
      <c r="C368" t="s">
        <v>3174</v>
      </c>
      <c r="D368" t="s">
        <v>661</v>
      </c>
      <c r="E368">
        <v>18618.610916543999</v>
      </c>
      <c r="F368">
        <v>129.12</v>
      </c>
      <c r="G368">
        <v>74.013848847133005</v>
      </c>
      <c r="H368">
        <v>5.5748733473244201</v>
      </c>
      <c r="I368">
        <v>42.924735957518401</v>
      </c>
      <c r="J368">
        <v>0.50630361456731199</v>
      </c>
      <c r="K368">
        <v>130.602640137489</v>
      </c>
      <c r="L368">
        <v>119.612429570066</v>
      </c>
      <c r="M368">
        <v>51.449689077840297</v>
      </c>
      <c r="N368">
        <v>0.56675749336998305</v>
      </c>
      <c r="O368">
        <v>32.434944237918202</v>
      </c>
      <c r="P368">
        <v>95.784685367702707</v>
      </c>
      <c r="Q368">
        <v>3.7556744027584001E-2</v>
      </c>
    </row>
    <row r="369" spans="1:17" x14ac:dyDescent="0.3">
      <c r="A369" t="s">
        <v>844</v>
      </c>
      <c r="B369" t="s">
        <v>845</v>
      </c>
      <c r="C369" t="s">
        <v>3173</v>
      </c>
      <c r="D369" t="s">
        <v>508</v>
      </c>
      <c r="E369">
        <v>18582.653909600001</v>
      </c>
      <c r="F369">
        <v>437.8</v>
      </c>
      <c r="G369">
        <v>-47.845153667546199</v>
      </c>
      <c r="H369">
        <v>-7.7041007746967596</v>
      </c>
      <c r="I369">
        <v>2.62495491913737</v>
      </c>
      <c r="J369">
        <v>4.7670809883450103</v>
      </c>
      <c r="K369">
        <v>438.57063055819202</v>
      </c>
      <c r="L369">
        <v>462.16538737988299</v>
      </c>
      <c r="M369">
        <v>68.417147918912306</v>
      </c>
      <c r="N369">
        <v>0.37266729170888102</v>
      </c>
      <c r="O369">
        <v>49.695780001392599</v>
      </c>
      <c r="P369">
        <v>43.880636256079903</v>
      </c>
      <c r="Q369">
        <v>3.8904588183774E-2</v>
      </c>
    </row>
    <row r="370" spans="1:17" x14ac:dyDescent="0.3">
      <c r="A370" t="s">
        <v>846</v>
      </c>
      <c r="B370" t="s">
        <v>847</v>
      </c>
      <c r="C370" t="s">
        <v>3182</v>
      </c>
      <c r="D370" t="s">
        <v>592</v>
      </c>
      <c r="E370">
        <v>18557.448862900001</v>
      </c>
      <c r="F370">
        <v>1443.85</v>
      </c>
      <c r="G370">
        <v>-30.797136100896399</v>
      </c>
      <c r="H370">
        <v>3.2378329950386902</v>
      </c>
      <c r="I370">
        <v>-3.8270250081795298</v>
      </c>
      <c r="J370">
        <v>3.5995019533367598</v>
      </c>
      <c r="K370">
        <v>1381.1073334733601</v>
      </c>
      <c r="L370">
        <v>1437.1813877683701</v>
      </c>
      <c r="M370">
        <v>78.867358894432698</v>
      </c>
      <c r="N370">
        <v>0.98230263390253203</v>
      </c>
      <c r="O370">
        <v>19.420299892648099</v>
      </c>
      <c r="P370">
        <v>13.778565799842299</v>
      </c>
      <c r="Q370">
        <v>-0.13948993158721901</v>
      </c>
    </row>
    <row r="371" spans="1:17" x14ac:dyDescent="0.3">
      <c r="A371" t="s">
        <v>848</v>
      </c>
      <c r="B371" t="s">
        <v>849</v>
      </c>
      <c r="C371" t="s">
        <v>3173</v>
      </c>
      <c r="D371" t="s">
        <v>54</v>
      </c>
      <c r="E371">
        <v>18522.594840624999</v>
      </c>
      <c r="F371">
        <v>631.25</v>
      </c>
      <c r="G371">
        <v>-33.118888038765697</v>
      </c>
      <c r="H371">
        <v>-12.897156978034101</v>
      </c>
      <c r="I371">
        <v>-26.5677010686681</v>
      </c>
      <c r="J371">
        <v>-2.3105977938833999</v>
      </c>
      <c r="K371">
        <v>712.86740712670201</v>
      </c>
      <c r="L371">
        <v>737.16478818221697</v>
      </c>
      <c r="M371">
        <v>33.280980136610502</v>
      </c>
      <c r="N371">
        <v>0.47074683258815297</v>
      </c>
      <c r="O371">
        <v>49.504950495049499</v>
      </c>
      <c r="P371">
        <v>5.1995667027747698</v>
      </c>
      <c r="Q371">
        <v>1.2793153653998E-2</v>
      </c>
    </row>
    <row r="372" spans="1:17" x14ac:dyDescent="0.3">
      <c r="A372" t="s">
        <v>850</v>
      </c>
      <c r="B372" t="s">
        <v>851</v>
      </c>
      <c r="C372" t="s">
        <v>3178</v>
      </c>
      <c r="D372" t="s">
        <v>226</v>
      </c>
      <c r="E372">
        <v>18363.035858685002</v>
      </c>
      <c r="F372">
        <v>484.05</v>
      </c>
      <c r="G372">
        <v>-20.961111620702599</v>
      </c>
      <c r="H372">
        <v>-5.6678255404162803</v>
      </c>
      <c r="I372">
        <v>-18.9571484414381</v>
      </c>
      <c r="J372">
        <v>-0.80361847940626896</v>
      </c>
      <c r="K372">
        <v>503.42982176343202</v>
      </c>
      <c r="L372">
        <v>518.22130717560799</v>
      </c>
      <c r="M372">
        <v>57.495977286843299</v>
      </c>
      <c r="N372">
        <v>1.60375625538583</v>
      </c>
      <c r="O372">
        <v>28.581758082842601</v>
      </c>
      <c r="P372">
        <v>18.9896755162241</v>
      </c>
      <c r="Q372">
        <v>7.1274511694505993E-2</v>
      </c>
    </row>
    <row r="373" spans="1:17" x14ac:dyDescent="0.3">
      <c r="A373" t="s">
        <v>852</v>
      </c>
      <c r="B373" t="s">
        <v>853</v>
      </c>
      <c r="C373" t="s">
        <v>3172</v>
      </c>
      <c r="D373" t="s">
        <v>21</v>
      </c>
      <c r="E373">
        <v>18343.244351699999</v>
      </c>
      <c r="F373">
        <v>660.75</v>
      </c>
      <c r="G373">
        <v>-26.6590035513149</v>
      </c>
      <c r="H373">
        <v>3.08953872774303</v>
      </c>
      <c r="I373">
        <v>20.083581836760501</v>
      </c>
      <c r="J373">
        <v>7.8650941941116299</v>
      </c>
      <c r="K373">
        <v>609.84722108959397</v>
      </c>
      <c r="L373">
        <v>625.71969788690001</v>
      </c>
      <c r="M373">
        <v>76.859011668336805</v>
      </c>
      <c r="N373">
        <v>1.5900697033592299</v>
      </c>
      <c r="O373">
        <v>31.6685584562996</v>
      </c>
      <c r="P373">
        <v>40.704855195911399</v>
      </c>
      <c r="Q373">
        <v>8.5229193812592002E-2</v>
      </c>
    </row>
    <row r="374" spans="1:17" hidden="1" x14ac:dyDescent="0.3">
      <c r="A374" t="s">
        <v>854</v>
      </c>
      <c r="B374" t="s">
        <v>855</v>
      </c>
      <c r="C374" t="s">
        <v>3188</v>
      </c>
      <c r="D374" t="s">
        <v>46</v>
      </c>
      <c r="E374">
        <v>18275.21831439</v>
      </c>
      <c r="F374">
        <v>496.9</v>
      </c>
      <c r="G374">
        <v>-14.237283278060101</v>
      </c>
      <c r="H374">
        <v>14.114888411590499</v>
      </c>
      <c r="I374">
        <v>-7.0156360076013096</v>
      </c>
      <c r="J374">
        <v>-7.2494063787409599</v>
      </c>
      <c r="M374">
        <v>51.038211099885899</v>
      </c>
      <c r="O374">
        <v>11.1893741195411</v>
      </c>
      <c r="P374">
        <v>18.2391433670434</v>
      </c>
    </row>
    <row r="375" spans="1:17" x14ac:dyDescent="0.3">
      <c r="A375" t="s">
        <v>856</v>
      </c>
      <c r="B375" t="s">
        <v>857</v>
      </c>
      <c r="C375" t="s">
        <v>3182</v>
      </c>
      <c r="D375" t="s">
        <v>43</v>
      </c>
      <c r="E375">
        <v>18262.774611119999</v>
      </c>
      <c r="F375">
        <v>826.8</v>
      </c>
      <c r="G375">
        <v>-14.970139754270299</v>
      </c>
      <c r="H375">
        <v>-2.90685846897988</v>
      </c>
      <c r="I375">
        <v>-12.6362289165454</v>
      </c>
      <c r="J375">
        <v>5.9601084592011304</v>
      </c>
      <c r="K375">
        <v>835.04614016123105</v>
      </c>
      <c r="L375">
        <v>854.42562604075204</v>
      </c>
      <c r="M375">
        <v>68.788533926087098</v>
      </c>
      <c r="N375">
        <v>1.8414718536972801</v>
      </c>
      <c r="O375">
        <v>23.971940009675802</v>
      </c>
      <c r="P375">
        <v>16.254218222722098</v>
      </c>
    </row>
    <row r="376" spans="1:17" x14ac:dyDescent="0.3">
      <c r="A376" t="s">
        <v>858</v>
      </c>
      <c r="B376" t="s">
        <v>859</v>
      </c>
      <c r="C376" t="s">
        <v>3172</v>
      </c>
      <c r="D376" t="s">
        <v>247</v>
      </c>
      <c r="E376">
        <v>18204.371905849999</v>
      </c>
      <c r="F376">
        <v>1301.5</v>
      </c>
      <c r="G376">
        <v>49.3248066521206</v>
      </c>
      <c r="H376">
        <v>-8.6135828112272499</v>
      </c>
      <c r="I376">
        <v>37.734896659863203</v>
      </c>
      <c r="J376">
        <v>2.9844193413378499</v>
      </c>
      <c r="K376">
        <v>1204.1432277300501</v>
      </c>
      <c r="L376">
        <v>1026.9197740690799</v>
      </c>
      <c r="M376">
        <v>72.230220068786707</v>
      </c>
      <c r="N376">
        <v>1.10082083536695</v>
      </c>
      <c r="O376">
        <v>18.939684978870499</v>
      </c>
      <c r="P376">
        <v>92.814814814814795</v>
      </c>
      <c r="Q376">
        <v>0.15285521984335201</v>
      </c>
    </row>
    <row r="377" spans="1:17" x14ac:dyDescent="0.3">
      <c r="A377" t="s">
        <v>860</v>
      </c>
      <c r="B377" t="s">
        <v>861</v>
      </c>
      <c r="C377" t="s">
        <v>3183</v>
      </c>
      <c r="D377" t="s">
        <v>111</v>
      </c>
      <c r="E377">
        <v>18185.73225705</v>
      </c>
      <c r="F377">
        <v>996.75</v>
      </c>
      <c r="G377">
        <v>42.133258224827003</v>
      </c>
      <c r="H377">
        <v>-14.530787731207001</v>
      </c>
      <c r="I377">
        <v>4.6673239109202704</v>
      </c>
      <c r="J377">
        <v>5.6126673005641203</v>
      </c>
      <c r="K377">
        <v>997.28017480794904</v>
      </c>
      <c r="L377">
        <v>929.75903148241196</v>
      </c>
      <c r="M377">
        <v>64.736624285575104</v>
      </c>
      <c r="N377">
        <v>0.57508199927874404</v>
      </c>
      <c r="O377">
        <v>31.828442437923201</v>
      </c>
      <c r="P377">
        <v>73.347826086956502</v>
      </c>
      <c r="Q377">
        <v>0.232242957991834</v>
      </c>
    </row>
    <row r="378" spans="1:17" hidden="1" x14ac:dyDescent="0.3">
      <c r="A378" t="s">
        <v>862</v>
      </c>
      <c r="B378" t="s">
        <v>863</v>
      </c>
      <c r="C378" t="s">
        <v>3188</v>
      </c>
      <c r="D378" t="s">
        <v>37</v>
      </c>
      <c r="E378">
        <v>17961.496518738</v>
      </c>
      <c r="F378">
        <v>98.31</v>
      </c>
      <c r="G378">
        <v>-7.58936270852859</v>
      </c>
      <c r="H378">
        <v>2.8828042188143601</v>
      </c>
      <c r="I378">
        <v>21.0128095742065</v>
      </c>
      <c r="J378">
        <v>7.4366485383543903</v>
      </c>
      <c r="O378">
        <v>0</v>
      </c>
      <c r="P378">
        <v>42.045947117468501</v>
      </c>
    </row>
    <row r="379" spans="1:17" x14ac:dyDescent="0.3">
      <c r="A379" t="s">
        <v>864</v>
      </c>
      <c r="B379" t="s">
        <v>865</v>
      </c>
      <c r="C379" t="s">
        <v>3177</v>
      </c>
      <c r="D379" t="s">
        <v>51</v>
      </c>
      <c r="E379">
        <v>17957.763180000002</v>
      </c>
      <c r="F379">
        <v>2362.5</v>
      </c>
      <c r="G379">
        <v>65.532611002603602</v>
      </c>
      <c r="H379">
        <v>13.312459693954599</v>
      </c>
      <c r="I379">
        <v>78.660108242188898</v>
      </c>
      <c r="J379">
        <v>7.7701741304804601</v>
      </c>
      <c r="K379">
        <v>1992.316145728</v>
      </c>
      <c r="L379">
        <v>1672.2780995937701</v>
      </c>
      <c r="M379">
        <v>85.100224535669398</v>
      </c>
      <c r="N379">
        <v>0.95749713077421506</v>
      </c>
      <c r="O379">
        <v>1.5026455026454899</v>
      </c>
      <c r="P379">
        <v>100.551782682512</v>
      </c>
      <c r="Q379">
        <v>0.13264417183112001</v>
      </c>
    </row>
    <row r="380" spans="1:17" x14ac:dyDescent="0.3">
      <c r="A380" t="s">
        <v>866</v>
      </c>
      <c r="B380" t="s">
        <v>867</v>
      </c>
      <c r="C380" t="s">
        <v>3181</v>
      </c>
      <c r="D380" t="s">
        <v>271</v>
      </c>
      <c r="E380">
        <v>17876.39805</v>
      </c>
      <c r="F380">
        <v>16733.5</v>
      </c>
      <c r="G380">
        <v>5.7401912892293403</v>
      </c>
      <c r="H380">
        <v>-2.5240530152176102</v>
      </c>
      <c r="I380">
        <v>-0.91536857113338999</v>
      </c>
      <c r="J380">
        <v>3.92458140378716</v>
      </c>
      <c r="K380">
        <v>16139.4960528428</v>
      </c>
      <c r="L380">
        <v>15679.5349716077</v>
      </c>
      <c r="M380">
        <v>75.957047599497898</v>
      </c>
      <c r="N380">
        <v>1.2131854462527201</v>
      </c>
      <c r="O380">
        <v>14.7395942271491</v>
      </c>
      <c r="P380">
        <v>28.875864512253301</v>
      </c>
      <c r="Q380">
        <v>6.1223093841084E-2</v>
      </c>
    </row>
    <row r="381" spans="1:17" x14ac:dyDescent="0.3">
      <c r="A381" t="s">
        <v>868</v>
      </c>
      <c r="B381" t="s">
        <v>869</v>
      </c>
      <c r="C381" t="s">
        <v>3184</v>
      </c>
      <c r="D381" t="s">
        <v>451</v>
      </c>
      <c r="E381">
        <v>17863.219192889999</v>
      </c>
      <c r="F381">
        <v>7528.35</v>
      </c>
      <c r="G381">
        <v>-13.9530523725092</v>
      </c>
      <c r="H381">
        <v>-9.8962401443716796</v>
      </c>
      <c r="I381">
        <v>-2.7324806906916499</v>
      </c>
      <c r="J381">
        <v>-1.66599095292201</v>
      </c>
      <c r="K381">
        <v>7827.34602424078</v>
      </c>
      <c r="L381">
        <v>7615.3684172725398</v>
      </c>
      <c r="M381">
        <v>48.546645375509001</v>
      </c>
      <c r="N381">
        <v>0.16575412472682099</v>
      </c>
      <c r="O381">
        <v>26.039570423798001</v>
      </c>
      <c r="P381">
        <v>37.213392629315003</v>
      </c>
      <c r="Q381">
        <v>-1.4270663439901E-2</v>
      </c>
    </row>
    <row r="382" spans="1:17" x14ac:dyDescent="0.3">
      <c r="A382" t="s">
        <v>870</v>
      </c>
      <c r="B382" t="s">
        <v>871</v>
      </c>
      <c r="C382" t="s">
        <v>3181</v>
      </c>
      <c r="D382" t="s">
        <v>782</v>
      </c>
      <c r="E382">
        <v>17816.141767500001</v>
      </c>
      <c r="F382">
        <v>4278.1499999999996</v>
      </c>
      <c r="G382">
        <v>54.092090905894999</v>
      </c>
      <c r="H382">
        <v>2.66273445213921</v>
      </c>
      <c r="I382">
        <v>2.0672788337116699</v>
      </c>
      <c r="J382">
        <v>4.7848242270291701</v>
      </c>
      <c r="K382">
        <v>3979.3617331862101</v>
      </c>
      <c r="L382">
        <v>3739.3366768353499</v>
      </c>
      <c r="M382">
        <v>72.963749915477194</v>
      </c>
      <c r="N382">
        <v>0.99469118271991297</v>
      </c>
      <c r="O382">
        <v>28.2797470869417</v>
      </c>
      <c r="P382">
        <v>79.591965241483507</v>
      </c>
      <c r="Q382">
        <v>0.10315761107617299</v>
      </c>
    </row>
    <row r="383" spans="1:17" x14ac:dyDescent="0.3">
      <c r="A383" t="s">
        <v>872</v>
      </c>
      <c r="B383" t="s">
        <v>873</v>
      </c>
      <c r="C383" t="s">
        <v>3187</v>
      </c>
      <c r="D383" t="s">
        <v>495</v>
      </c>
      <c r="E383">
        <v>17815.778902800001</v>
      </c>
      <c r="F383">
        <v>3592.65</v>
      </c>
      <c r="G383">
        <v>-22.3731477327497</v>
      </c>
      <c r="H383">
        <v>5.9385537312705203</v>
      </c>
      <c r="I383">
        <v>6.0490494156018197</v>
      </c>
      <c r="J383">
        <v>2.6338411382943501</v>
      </c>
      <c r="K383">
        <v>3407.8795988377001</v>
      </c>
      <c r="L383">
        <v>3457.3352916173399</v>
      </c>
      <c r="M383">
        <v>70.875186536496201</v>
      </c>
      <c r="N383">
        <v>0.57232015519107404</v>
      </c>
      <c r="O383">
        <v>10.766425897318101</v>
      </c>
      <c r="P383">
        <v>24.920461065039301</v>
      </c>
      <c r="Q383">
        <v>-6.0444324142931001E-2</v>
      </c>
    </row>
    <row r="384" spans="1:17" x14ac:dyDescent="0.3">
      <c r="A384" t="s">
        <v>874</v>
      </c>
      <c r="B384" t="s">
        <v>875</v>
      </c>
      <c r="C384" t="s">
        <v>3176</v>
      </c>
      <c r="D384" t="s">
        <v>46</v>
      </c>
      <c r="E384">
        <v>17797.323809220001</v>
      </c>
      <c r="F384">
        <v>1500.05</v>
      </c>
      <c r="G384">
        <v>82.245669807998894</v>
      </c>
      <c r="H384">
        <v>-7.8614419448933504</v>
      </c>
      <c r="I384">
        <v>-0.95059131855457901</v>
      </c>
      <c r="J384">
        <v>2.6620854105683001</v>
      </c>
      <c r="K384">
        <v>1543.3867997628499</v>
      </c>
      <c r="L384">
        <v>1338.6130074739799</v>
      </c>
      <c r="M384">
        <v>60.305303895078801</v>
      </c>
      <c r="N384">
        <v>0.87513065533382395</v>
      </c>
      <c r="O384">
        <v>21.462617912736199</v>
      </c>
      <c r="P384">
        <v>147.04380764163301</v>
      </c>
      <c r="Q384">
        <v>0.20280869855641201</v>
      </c>
    </row>
    <row r="385" spans="1:17" x14ac:dyDescent="0.3">
      <c r="A385" t="s">
        <v>876</v>
      </c>
      <c r="B385" t="s">
        <v>877</v>
      </c>
      <c r="C385" t="s">
        <v>3178</v>
      </c>
      <c r="D385" t="s">
        <v>541</v>
      </c>
      <c r="E385">
        <v>17795.915533200001</v>
      </c>
      <c r="F385">
        <v>642</v>
      </c>
      <c r="G385">
        <v>37.4166057424003</v>
      </c>
      <c r="H385">
        <v>7.7452697496223202</v>
      </c>
      <c r="I385">
        <v>34.123027663824402</v>
      </c>
      <c r="J385">
        <v>6.8270687628796596</v>
      </c>
      <c r="K385">
        <v>585.57535225553204</v>
      </c>
      <c r="L385">
        <v>536.88020103967006</v>
      </c>
      <c r="M385">
        <v>79.603509388609694</v>
      </c>
      <c r="N385">
        <v>1.31683902796196</v>
      </c>
      <c r="O385">
        <v>12.7725856697819</v>
      </c>
      <c r="P385">
        <v>70.721978460311107</v>
      </c>
      <c r="Q385">
        <v>0.22099705811602599</v>
      </c>
    </row>
    <row r="386" spans="1:17" x14ac:dyDescent="0.3">
      <c r="A386" t="s">
        <v>878</v>
      </c>
      <c r="B386" t="s">
        <v>879</v>
      </c>
      <c r="C386" t="s">
        <v>3178</v>
      </c>
      <c r="D386" t="s">
        <v>782</v>
      </c>
      <c r="E386">
        <v>17525.96010144</v>
      </c>
      <c r="F386">
        <v>969.6</v>
      </c>
      <c r="G386">
        <v>4.2688236579628498</v>
      </c>
      <c r="H386">
        <v>1.9630902771213199</v>
      </c>
      <c r="I386">
        <v>41.070826897289798</v>
      </c>
      <c r="J386">
        <v>-0.81913841613370098</v>
      </c>
      <c r="K386">
        <v>955.91635236092395</v>
      </c>
      <c r="L386">
        <v>862.848409169055</v>
      </c>
      <c r="M386">
        <v>57.558319116274703</v>
      </c>
      <c r="N386">
        <v>0.59482630145303295</v>
      </c>
      <c r="O386">
        <v>9.7411303630362909</v>
      </c>
      <c r="P386">
        <v>61.049746698779103</v>
      </c>
      <c r="Q386">
        <v>0.19433920596256299</v>
      </c>
    </row>
    <row r="387" spans="1:17" x14ac:dyDescent="0.3">
      <c r="A387" t="s">
        <v>880</v>
      </c>
      <c r="B387" t="s">
        <v>881</v>
      </c>
      <c r="C387" t="s">
        <v>3181</v>
      </c>
      <c r="D387" t="s">
        <v>111</v>
      </c>
      <c r="E387">
        <v>17510.6757645</v>
      </c>
      <c r="F387">
        <v>11801.5</v>
      </c>
      <c r="G387">
        <v>94.0560689883837</v>
      </c>
      <c r="H387">
        <v>-2.9494033488451099</v>
      </c>
      <c r="I387">
        <v>31.663194311300899</v>
      </c>
      <c r="J387">
        <v>0.90272353204862599</v>
      </c>
      <c r="K387">
        <v>12374.208176419501</v>
      </c>
      <c r="L387">
        <v>11237.189136705299</v>
      </c>
      <c r="M387">
        <v>33.952541590448199</v>
      </c>
      <c r="N387">
        <v>1.3029770480189899</v>
      </c>
      <c r="O387">
        <v>33.051730712197603</v>
      </c>
      <c r="P387">
        <v>121.62441314553899</v>
      </c>
    </row>
    <row r="388" spans="1:17" x14ac:dyDescent="0.3">
      <c r="A388" t="s">
        <v>882</v>
      </c>
      <c r="B388" t="s">
        <v>883</v>
      </c>
      <c r="C388" t="s">
        <v>3172</v>
      </c>
      <c r="D388" t="s">
        <v>21</v>
      </c>
      <c r="E388">
        <v>17489.745873175001</v>
      </c>
      <c r="F388">
        <v>772.5</v>
      </c>
      <c r="G388">
        <v>25.0906359745182</v>
      </c>
      <c r="H388">
        <v>7.6692087602238601</v>
      </c>
      <c r="I388">
        <v>22.218867130157101</v>
      </c>
      <c r="J388">
        <v>1.97385517644762</v>
      </c>
      <c r="K388">
        <v>723.60937907530899</v>
      </c>
      <c r="L388">
        <v>675.37454335600398</v>
      </c>
      <c r="M388">
        <v>69.397192285068996</v>
      </c>
      <c r="N388">
        <v>0.66455494828462203</v>
      </c>
      <c r="O388">
        <v>8.6731391585760598</v>
      </c>
      <c r="P388">
        <v>50.2918287937743</v>
      </c>
      <c r="Q388">
        <v>5.6440834115530997E-2</v>
      </c>
    </row>
    <row r="389" spans="1:17" x14ac:dyDescent="0.3">
      <c r="A389" t="s">
        <v>884</v>
      </c>
      <c r="B389" t="s">
        <v>885</v>
      </c>
      <c r="C389" t="s">
        <v>585</v>
      </c>
      <c r="D389" t="s">
        <v>585</v>
      </c>
      <c r="E389">
        <v>17466.658008930001</v>
      </c>
      <c r="F389">
        <v>34.33</v>
      </c>
      <c r="G389">
        <v>-25.106939428423001</v>
      </c>
      <c r="H389">
        <v>-4.7153398836935896</v>
      </c>
      <c r="I389">
        <v>-13.9963779018818</v>
      </c>
      <c r="J389">
        <v>6.3206784041725301</v>
      </c>
      <c r="K389">
        <v>33.986295819192797</v>
      </c>
      <c r="L389">
        <v>36.451387562232597</v>
      </c>
      <c r="M389">
        <v>77.720553753780706</v>
      </c>
      <c r="N389">
        <v>0.85782906878213605</v>
      </c>
      <c r="O389">
        <v>54.092630352461399</v>
      </c>
      <c r="P389">
        <v>10.492436433859</v>
      </c>
      <c r="Q389">
        <v>-8.4848911119787998E-2</v>
      </c>
    </row>
    <row r="390" spans="1:17" x14ac:dyDescent="0.3">
      <c r="A390" t="s">
        <v>886</v>
      </c>
      <c r="B390" t="s">
        <v>887</v>
      </c>
      <c r="C390" t="s">
        <v>3173</v>
      </c>
      <c r="D390" t="s">
        <v>210</v>
      </c>
      <c r="E390">
        <v>17368.539287554999</v>
      </c>
      <c r="F390">
        <v>4184.1499999999996</v>
      </c>
      <c r="G390">
        <v>39.669680421296199</v>
      </c>
      <c r="H390">
        <v>-0.17482594436915999</v>
      </c>
      <c r="I390">
        <v>-2.6698861880661502</v>
      </c>
      <c r="J390">
        <v>1.49864007173549</v>
      </c>
      <c r="K390">
        <v>4011.1856080205398</v>
      </c>
      <c r="L390">
        <v>3661.2034679108701</v>
      </c>
      <c r="M390">
        <v>64.992755458579495</v>
      </c>
      <c r="N390">
        <v>0.63066095887621498</v>
      </c>
      <c r="O390">
        <v>4.72855896657624</v>
      </c>
      <c r="P390">
        <v>75.069037656903703</v>
      </c>
      <c r="Q390">
        <v>0.26396151651922101</v>
      </c>
    </row>
    <row r="391" spans="1:17" x14ac:dyDescent="0.3">
      <c r="A391" t="s">
        <v>888</v>
      </c>
      <c r="B391" t="s">
        <v>889</v>
      </c>
      <c r="C391" t="s">
        <v>3178</v>
      </c>
      <c r="D391" t="s">
        <v>226</v>
      </c>
      <c r="E391">
        <v>17352.974724435</v>
      </c>
      <c r="F391">
        <v>713.85</v>
      </c>
      <c r="G391">
        <v>0.84071930704155595</v>
      </c>
      <c r="H391">
        <v>-9.01066281238713</v>
      </c>
      <c r="I391">
        <v>12.269658106919399</v>
      </c>
      <c r="J391">
        <v>3.5434901294709298</v>
      </c>
      <c r="K391">
        <v>692.72640891155402</v>
      </c>
      <c r="L391">
        <v>652.03091250739396</v>
      </c>
      <c r="M391">
        <v>73.819609394924399</v>
      </c>
      <c r="N391">
        <v>0.22901962736534001</v>
      </c>
      <c r="O391">
        <v>16.824262800308102</v>
      </c>
      <c r="P391">
        <v>42.328780779583198</v>
      </c>
      <c r="Q391">
        <v>3.5012247616489002E-2</v>
      </c>
    </row>
    <row r="392" spans="1:17" x14ac:dyDescent="0.3">
      <c r="A392" t="s">
        <v>890</v>
      </c>
      <c r="B392" t="s">
        <v>891</v>
      </c>
      <c r="C392" t="s">
        <v>3175</v>
      </c>
      <c r="D392" t="s">
        <v>580</v>
      </c>
      <c r="E392">
        <v>17333.18491014</v>
      </c>
      <c r="F392">
        <v>2856.15</v>
      </c>
      <c r="G392">
        <v>100.51699116900799</v>
      </c>
      <c r="H392">
        <v>1.42698674533787</v>
      </c>
      <c r="I392">
        <v>49.954730969655202</v>
      </c>
      <c r="J392">
        <v>-2.9201479765676699</v>
      </c>
      <c r="K392">
        <v>2757.8104744479001</v>
      </c>
      <c r="L392">
        <v>2199.4463138629599</v>
      </c>
      <c r="M392">
        <v>46.567339964581898</v>
      </c>
      <c r="N392">
        <v>1.0839204282802699</v>
      </c>
      <c r="O392">
        <v>8.4116730563870998</v>
      </c>
      <c r="P392">
        <v>133.04095953002599</v>
      </c>
    </row>
    <row r="393" spans="1:17" x14ac:dyDescent="0.3">
      <c r="A393" t="s">
        <v>892</v>
      </c>
      <c r="B393" t="s">
        <v>893</v>
      </c>
      <c r="C393" t="s">
        <v>3189</v>
      </c>
      <c r="D393" t="s">
        <v>166</v>
      </c>
      <c r="E393">
        <v>17312.169650479998</v>
      </c>
      <c r="F393">
        <v>1118.2</v>
      </c>
      <c r="G393">
        <v>-0.61289928024444496</v>
      </c>
      <c r="H393">
        <v>7.4690206662115601</v>
      </c>
      <c r="I393">
        <v>11.987900068447299</v>
      </c>
      <c r="J393">
        <v>-2.1024223441468002</v>
      </c>
      <c r="K393">
        <v>1133.96479715392</v>
      </c>
      <c r="L393">
        <v>1056.25065733719</v>
      </c>
      <c r="M393">
        <v>36.455592415658899</v>
      </c>
      <c r="N393">
        <v>1.2280273809584299</v>
      </c>
      <c r="O393">
        <v>22.616705419424001</v>
      </c>
      <c r="P393">
        <v>34.334454589139803</v>
      </c>
      <c r="Q393">
        <v>-8.6366921048230006E-3</v>
      </c>
    </row>
    <row r="394" spans="1:17" x14ac:dyDescent="0.3">
      <c r="A394" t="s">
        <v>894</v>
      </c>
      <c r="B394" t="s">
        <v>895</v>
      </c>
      <c r="C394" t="s">
        <v>3173</v>
      </c>
      <c r="D394" t="s">
        <v>144</v>
      </c>
      <c r="E394">
        <v>17226.178617140999</v>
      </c>
      <c r="F394">
        <v>65.91</v>
      </c>
      <c r="G394">
        <v>111.724336291741</v>
      </c>
      <c r="H394">
        <v>9.7210684402555891</v>
      </c>
      <c r="I394">
        <v>8.3614381569369804</v>
      </c>
      <c r="J394">
        <v>2.1918684756559799</v>
      </c>
      <c r="K394">
        <v>62.664999506496102</v>
      </c>
      <c r="L394">
        <v>57.638658433347402</v>
      </c>
      <c r="M394">
        <v>65.871451384066106</v>
      </c>
      <c r="N394">
        <v>1.21405225374557</v>
      </c>
      <c r="O394">
        <v>38.673949324836897</v>
      </c>
      <c r="P394">
        <v>161.54761904761901</v>
      </c>
      <c r="Q394">
        <v>0.119520064273906</v>
      </c>
    </row>
    <row r="395" spans="1:17" x14ac:dyDescent="0.3">
      <c r="A395" t="s">
        <v>896</v>
      </c>
      <c r="B395" t="s">
        <v>897</v>
      </c>
      <c r="C395" t="s">
        <v>3182</v>
      </c>
      <c r="D395" t="s">
        <v>898</v>
      </c>
      <c r="E395">
        <v>17161.752612550001</v>
      </c>
      <c r="F395">
        <v>772.45</v>
      </c>
      <c r="G395">
        <v>-6.77646580830217</v>
      </c>
      <c r="H395">
        <v>-11.4881745887575</v>
      </c>
      <c r="I395">
        <v>7.06324642080323</v>
      </c>
      <c r="J395">
        <v>4.8952096630009798</v>
      </c>
      <c r="K395">
        <v>798.06074111454996</v>
      </c>
      <c r="L395">
        <v>755.23410887016701</v>
      </c>
      <c r="M395">
        <v>61.4365611482338</v>
      </c>
      <c r="N395">
        <v>0.804993047256504</v>
      </c>
      <c r="O395">
        <v>21.0434332319243</v>
      </c>
      <c r="P395">
        <v>24.1681401703906</v>
      </c>
      <c r="Q395">
        <v>-2.001664443673E-3</v>
      </c>
    </row>
    <row r="396" spans="1:17" x14ac:dyDescent="0.3">
      <c r="A396" t="s">
        <v>899</v>
      </c>
      <c r="B396" t="s">
        <v>900</v>
      </c>
      <c r="C396" t="s">
        <v>3173</v>
      </c>
      <c r="D396" t="s">
        <v>54</v>
      </c>
      <c r="E396">
        <v>17077.082360371998</v>
      </c>
      <c r="F396">
        <v>207.01</v>
      </c>
      <c r="G396">
        <v>-7.7825566032743199</v>
      </c>
      <c r="H396">
        <v>0.89038344672204195</v>
      </c>
      <c r="I396">
        <v>-13.061887301281001</v>
      </c>
      <c r="J396">
        <v>-0.57679757181178404</v>
      </c>
      <c r="K396">
        <v>202.31541570073099</v>
      </c>
      <c r="L396">
        <v>207.37308018000701</v>
      </c>
      <c r="M396">
        <v>58.412278642786298</v>
      </c>
      <c r="N396">
        <v>1.1234528350702</v>
      </c>
      <c r="O396">
        <v>39.727549393749001</v>
      </c>
      <c r="P396">
        <v>16.304286757682998</v>
      </c>
      <c r="Q396">
        <v>4.9405151120124002E-2</v>
      </c>
    </row>
    <row r="397" spans="1:17" x14ac:dyDescent="0.3">
      <c r="A397" t="s">
        <v>901</v>
      </c>
      <c r="B397" t="s">
        <v>902</v>
      </c>
      <c r="C397" t="s">
        <v>3186</v>
      </c>
      <c r="D397" t="s">
        <v>131</v>
      </c>
      <c r="E397">
        <v>17042.8815769049</v>
      </c>
      <c r="F397">
        <v>1695.35</v>
      </c>
      <c r="G397">
        <v>61.306344836925298</v>
      </c>
      <c r="H397">
        <v>4.5466809215264901</v>
      </c>
      <c r="I397">
        <v>-15.3443766428703</v>
      </c>
      <c r="J397">
        <v>2.6543319764836899</v>
      </c>
      <c r="K397">
        <v>1668.35351515394</v>
      </c>
      <c r="L397">
        <v>1608.08963907221</v>
      </c>
      <c r="M397">
        <v>68.3981564820252</v>
      </c>
      <c r="N397">
        <v>1.1311207990698799</v>
      </c>
      <c r="O397">
        <v>27.454709261922101</v>
      </c>
      <c r="P397">
        <v>89.738038523559894</v>
      </c>
      <c r="Q397">
        <v>6.9705602008129003E-2</v>
      </c>
    </row>
    <row r="398" spans="1:17" x14ac:dyDescent="0.3">
      <c r="A398" t="s">
        <v>903</v>
      </c>
      <c r="B398" t="s">
        <v>904</v>
      </c>
      <c r="C398" t="s">
        <v>3177</v>
      </c>
      <c r="D398" t="s">
        <v>255</v>
      </c>
      <c r="E398">
        <v>17032.8092</v>
      </c>
      <c r="F398">
        <v>1677.25</v>
      </c>
      <c r="G398">
        <v>30.473829329459502</v>
      </c>
      <c r="H398">
        <v>3.0463744294698101</v>
      </c>
      <c r="I398">
        <v>21.7363670307038</v>
      </c>
      <c r="J398">
        <v>-0.583734384360863</v>
      </c>
      <c r="K398">
        <v>1509.16478384115</v>
      </c>
      <c r="L398">
        <v>1334.7914782811199</v>
      </c>
      <c r="M398">
        <v>64.774482849168393</v>
      </c>
      <c r="N398">
        <v>0.71962257314489098</v>
      </c>
      <c r="O398">
        <v>1.92875242211953</v>
      </c>
      <c r="P398">
        <v>55.936221643733703</v>
      </c>
      <c r="Q398">
        <v>0.156934446808807</v>
      </c>
    </row>
    <row r="399" spans="1:17" x14ac:dyDescent="0.3">
      <c r="A399" t="s">
        <v>905</v>
      </c>
      <c r="B399" t="s">
        <v>906</v>
      </c>
      <c r="C399" t="s">
        <v>3187</v>
      </c>
      <c r="D399" t="s">
        <v>379</v>
      </c>
      <c r="E399">
        <v>17016.227620875001</v>
      </c>
      <c r="F399">
        <v>1347.95</v>
      </c>
      <c r="G399">
        <v>92.335094313753601</v>
      </c>
      <c r="H399">
        <v>6.9860238425070804</v>
      </c>
      <c r="I399">
        <v>143.732899315547</v>
      </c>
      <c r="J399">
        <v>2.2167639007255699</v>
      </c>
      <c r="K399">
        <v>1205.1096769195599</v>
      </c>
      <c r="L399">
        <v>925.22476293246098</v>
      </c>
      <c r="M399">
        <v>61.207005803967</v>
      </c>
      <c r="N399">
        <v>0.85405000628851402</v>
      </c>
      <c r="O399">
        <v>5.7049593827663996</v>
      </c>
      <c r="P399">
        <v>199.544444444444</v>
      </c>
      <c r="Q399">
        <v>0.127346905771381</v>
      </c>
    </row>
    <row r="400" spans="1:17" x14ac:dyDescent="0.3">
      <c r="A400" t="s">
        <v>907</v>
      </c>
      <c r="B400" t="s">
        <v>908</v>
      </c>
      <c r="C400" t="s">
        <v>3185</v>
      </c>
      <c r="D400" t="s">
        <v>697</v>
      </c>
      <c r="E400">
        <v>17000.537999200002</v>
      </c>
      <c r="F400">
        <v>413.2</v>
      </c>
      <c r="G400">
        <v>30.315511198705899</v>
      </c>
      <c r="H400">
        <v>2.8057455166467098</v>
      </c>
      <c r="I400">
        <v>29.462311556807599</v>
      </c>
      <c r="J400">
        <v>4.9311665634542896</v>
      </c>
      <c r="K400">
        <v>391.70269552625501</v>
      </c>
      <c r="L400">
        <v>363.524384979677</v>
      </c>
      <c r="M400">
        <v>65.725583195397107</v>
      </c>
      <c r="N400">
        <v>0.55806783941032401</v>
      </c>
      <c r="O400">
        <v>14.811229428848</v>
      </c>
      <c r="P400">
        <v>57.140140711161798</v>
      </c>
      <c r="Q400">
        <v>0.21764783856993</v>
      </c>
    </row>
    <row r="401" spans="1:17" x14ac:dyDescent="0.3">
      <c r="A401" t="s">
        <v>909</v>
      </c>
      <c r="B401" t="s">
        <v>910</v>
      </c>
      <c r="C401" t="s">
        <v>3184</v>
      </c>
      <c r="D401" t="s">
        <v>697</v>
      </c>
      <c r="E401">
        <v>16964.74976586</v>
      </c>
      <c r="F401">
        <v>3611.4</v>
      </c>
      <c r="G401">
        <v>17.112346869524401</v>
      </c>
      <c r="H401">
        <v>18.488196534413099</v>
      </c>
      <c r="I401">
        <v>55.140610965836203</v>
      </c>
      <c r="J401">
        <v>3.3086077750629799</v>
      </c>
      <c r="K401">
        <v>3134.57864478486</v>
      </c>
      <c r="L401">
        <v>2699.6054874368901</v>
      </c>
      <c r="M401">
        <v>78.728257562261007</v>
      </c>
      <c r="N401">
        <v>0.67519219235031303</v>
      </c>
      <c r="O401">
        <v>0.371047239297772</v>
      </c>
      <c r="P401">
        <v>70.832544938505194</v>
      </c>
      <c r="Q401">
        <v>0.107524636583078</v>
      </c>
    </row>
    <row r="402" spans="1:17" x14ac:dyDescent="0.3">
      <c r="A402" t="s">
        <v>911</v>
      </c>
      <c r="B402" t="s">
        <v>912</v>
      </c>
      <c r="C402" t="s">
        <v>3183</v>
      </c>
      <c r="D402" t="s">
        <v>111</v>
      </c>
      <c r="E402">
        <v>16921.348585399999</v>
      </c>
      <c r="F402">
        <v>480.2</v>
      </c>
      <c r="G402">
        <v>63.140441012090598</v>
      </c>
      <c r="H402">
        <v>0.439100846925077</v>
      </c>
      <c r="I402">
        <v>112.852325052084</v>
      </c>
      <c r="J402">
        <v>6.3794957986510301</v>
      </c>
      <c r="K402">
        <v>436.153572830325</v>
      </c>
      <c r="L402">
        <v>339.97918389690801</v>
      </c>
      <c r="M402">
        <v>75.334412604481699</v>
      </c>
      <c r="N402">
        <v>0.60539982863039898</v>
      </c>
      <c r="O402">
        <v>9.3294460641399404</v>
      </c>
      <c r="P402">
        <v>166.40776699029101</v>
      </c>
      <c r="Q402">
        <v>0.193643184739522</v>
      </c>
    </row>
    <row r="403" spans="1:17" hidden="1" x14ac:dyDescent="0.3">
      <c r="A403" t="s">
        <v>913</v>
      </c>
      <c r="B403" t="s">
        <v>914</v>
      </c>
      <c r="C403" t="s">
        <v>3188</v>
      </c>
      <c r="D403" t="s">
        <v>495</v>
      </c>
      <c r="E403">
        <v>16910.257096050002</v>
      </c>
      <c r="F403">
        <v>3713.25</v>
      </c>
      <c r="G403">
        <v>31.8617544471049</v>
      </c>
      <c r="H403">
        <v>-19.408485098766601</v>
      </c>
      <c r="I403">
        <v>34.763369685574403</v>
      </c>
      <c r="J403">
        <v>2.3055573963402902</v>
      </c>
      <c r="K403">
        <v>3764.7832863438698</v>
      </c>
      <c r="L403">
        <v>3267.46778739407</v>
      </c>
      <c r="M403">
        <v>47.723499437189702</v>
      </c>
      <c r="N403">
        <v>0.58485154663985905</v>
      </c>
      <c r="O403">
        <v>25.873560896788501</v>
      </c>
      <c r="P403">
        <v>63.7957653286281</v>
      </c>
      <c r="Q403">
        <v>5.8226027741488003E-2</v>
      </c>
    </row>
    <row r="404" spans="1:17" hidden="1" x14ac:dyDescent="0.3">
      <c r="A404" t="s">
        <v>915</v>
      </c>
      <c r="B404" t="s">
        <v>916</v>
      </c>
      <c r="C404" t="s">
        <v>3188</v>
      </c>
      <c r="D404" t="s">
        <v>592</v>
      </c>
      <c r="E404">
        <v>16906.664068189999</v>
      </c>
      <c r="F404">
        <v>679.15</v>
      </c>
      <c r="G404">
        <v>-43.726641963204102</v>
      </c>
      <c r="H404">
        <v>-14.539367891467499</v>
      </c>
      <c r="I404">
        <v>-24.921489254267001</v>
      </c>
      <c r="J404">
        <v>4.5838834412716496</v>
      </c>
      <c r="K404">
        <v>731.64765965700701</v>
      </c>
      <c r="L404">
        <v>801.68462235485197</v>
      </c>
      <c r="M404">
        <v>51.402806199279098</v>
      </c>
      <c r="N404">
        <v>2.4538581613375001</v>
      </c>
      <c r="O404">
        <v>39.733490392402203</v>
      </c>
      <c r="P404">
        <v>8.6639999999999997</v>
      </c>
      <c r="Q404">
        <v>-0.19875838263418899</v>
      </c>
    </row>
    <row r="405" spans="1:17" x14ac:dyDescent="0.3">
      <c r="A405" t="s">
        <v>917</v>
      </c>
      <c r="B405" t="s">
        <v>918</v>
      </c>
      <c r="C405" t="s">
        <v>3181</v>
      </c>
      <c r="D405" t="s">
        <v>518</v>
      </c>
      <c r="E405">
        <v>16880.554690634999</v>
      </c>
      <c r="F405">
        <v>1492.95</v>
      </c>
      <c r="G405">
        <v>-29.7007735068348</v>
      </c>
      <c r="H405">
        <v>-6.4582869216429097</v>
      </c>
      <c r="I405">
        <v>-17.547776551926201</v>
      </c>
      <c r="J405">
        <v>-1.5971410223087199</v>
      </c>
      <c r="K405">
        <v>1560.87942632402</v>
      </c>
      <c r="L405">
        <v>1596.48843974837</v>
      </c>
      <c r="M405">
        <v>53.579689741761399</v>
      </c>
      <c r="N405">
        <v>0.77415063662142602</v>
      </c>
      <c r="O405">
        <v>27.395425164941798</v>
      </c>
      <c r="P405">
        <v>13.9395558269098</v>
      </c>
    </row>
    <row r="406" spans="1:17" x14ac:dyDescent="0.3">
      <c r="A406" t="s">
        <v>919</v>
      </c>
      <c r="B406" t="s">
        <v>920</v>
      </c>
      <c r="C406" t="s">
        <v>3181</v>
      </c>
      <c r="D406" t="s">
        <v>468</v>
      </c>
      <c r="E406">
        <v>16861.420189349999</v>
      </c>
      <c r="F406">
        <v>272.7</v>
      </c>
      <c r="G406">
        <v>13.054290431254</v>
      </c>
      <c r="H406">
        <v>-12.7414887998384</v>
      </c>
      <c r="I406">
        <v>-27.283817256266701</v>
      </c>
      <c r="J406">
        <v>2.21701724901749</v>
      </c>
      <c r="K406">
        <v>284.38699843997603</v>
      </c>
      <c r="L406">
        <v>279.58925054952601</v>
      </c>
      <c r="M406">
        <v>53.5070409971947</v>
      </c>
      <c r="N406">
        <v>0.360615871030744</v>
      </c>
      <c r="O406">
        <v>30.509717638430502</v>
      </c>
      <c r="P406">
        <v>34.3349753694581</v>
      </c>
      <c r="Q406">
        <v>2.2996340342927E-2</v>
      </c>
    </row>
    <row r="407" spans="1:17" hidden="1" x14ac:dyDescent="0.3">
      <c r="A407" t="s">
        <v>921</v>
      </c>
      <c r="B407" t="s">
        <v>922</v>
      </c>
      <c r="C407" t="s">
        <v>3188</v>
      </c>
      <c r="D407" t="s">
        <v>139</v>
      </c>
      <c r="E407">
        <v>16845.6438230399</v>
      </c>
      <c r="F407">
        <v>278.39999999999998</v>
      </c>
      <c r="G407">
        <v>-7.3137834001407001</v>
      </c>
      <c r="H407">
        <v>9.9448860680235995</v>
      </c>
      <c r="I407">
        <v>-1.8283221845470099</v>
      </c>
      <c r="J407">
        <v>9.1911321416642302</v>
      </c>
      <c r="O407">
        <v>5.0287356321839098</v>
      </c>
      <c r="P407">
        <v>22.185648452929499</v>
      </c>
    </row>
    <row r="408" spans="1:17" x14ac:dyDescent="0.3">
      <c r="A408" t="s">
        <v>923</v>
      </c>
      <c r="B408" t="s">
        <v>924</v>
      </c>
      <c r="C408" t="s">
        <v>3187</v>
      </c>
      <c r="D408" t="s">
        <v>285</v>
      </c>
      <c r="E408">
        <v>16832.94482538</v>
      </c>
      <c r="F408">
        <v>445.95</v>
      </c>
      <c r="G408">
        <v>42.3292925599631</v>
      </c>
      <c r="H408">
        <v>3.76670053759254</v>
      </c>
      <c r="I408">
        <v>94.751314458594194</v>
      </c>
      <c r="J408">
        <v>5.86216654966156</v>
      </c>
      <c r="K408">
        <v>436.49989285029</v>
      </c>
      <c r="L408">
        <v>368.402972558979</v>
      </c>
      <c r="M408">
        <v>73.238159739765095</v>
      </c>
      <c r="N408">
        <v>0.69092284724881503</v>
      </c>
      <c r="O408">
        <v>31.046081399259901</v>
      </c>
      <c r="P408">
        <v>113.37320574162599</v>
      </c>
      <c r="Q408">
        <v>0.14122771853424701</v>
      </c>
    </row>
    <row r="409" spans="1:17" hidden="1" x14ac:dyDescent="0.3">
      <c r="A409" t="s">
        <v>925</v>
      </c>
      <c r="B409" t="s">
        <v>926</v>
      </c>
      <c r="C409" t="s">
        <v>3188</v>
      </c>
      <c r="D409" t="s">
        <v>144</v>
      </c>
      <c r="E409">
        <v>16815.3316594959</v>
      </c>
      <c r="F409">
        <v>35.92</v>
      </c>
      <c r="G409">
        <v>3.31369509119587</v>
      </c>
      <c r="H409">
        <v>12.8103847943032</v>
      </c>
      <c r="I409">
        <v>10.707586215452</v>
      </c>
      <c r="J409">
        <v>4.6177932574242497</v>
      </c>
      <c r="M409">
        <v>74.774141476224301</v>
      </c>
      <c r="O409">
        <v>5.1503340757238201</v>
      </c>
      <c r="P409">
        <v>32.938564026646901</v>
      </c>
    </row>
    <row r="410" spans="1:17" x14ac:dyDescent="0.3">
      <c r="A410" t="s">
        <v>927</v>
      </c>
      <c r="B410" t="s">
        <v>928</v>
      </c>
      <c r="C410" t="s">
        <v>3175</v>
      </c>
      <c r="D410" t="s">
        <v>290</v>
      </c>
      <c r="E410">
        <v>16772.118181500002</v>
      </c>
      <c r="F410">
        <v>2403.85</v>
      </c>
      <c r="G410">
        <v>52.242954252597897</v>
      </c>
      <c r="H410">
        <v>-14.4907985274473</v>
      </c>
      <c r="I410">
        <v>63.150047159390397</v>
      </c>
      <c r="J410">
        <v>-4.47303692688768</v>
      </c>
      <c r="K410">
        <v>2574.0829469033401</v>
      </c>
      <c r="L410">
        <v>2190.3517397927599</v>
      </c>
      <c r="M410">
        <v>29.040768904300901</v>
      </c>
      <c r="N410">
        <v>0.43132740256634</v>
      </c>
      <c r="O410">
        <v>23.759801984316798</v>
      </c>
      <c r="P410">
        <v>90.887794806638595</v>
      </c>
      <c r="Q410">
        <v>7.7647452902555994E-2</v>
      </c>
    </row>
    <row r="411" spans="1:17" x14ac:dyDescent="0.3">
      <c r="A411" t="s">
        <v>929</v>
      </c>
      <c r="B411" t="s">
        <v>930</v>
      </c>
      <c r="C411" t="s">
        <v>3172</v>
      </c>
      <c r="D411" t="s">
        <v>21</v>
      </c>
      <c r="E411">
        <v>16699.769798249999</v>
      </c>
      <c r="F411">
        <v>603.75</v>
      </c>
      <c r="G411">
        <v>-23.581496975990401</v>
      </c>
      <c r="H411">
        <v>6.5681305259044498</v>
      </c>
      <c r="I411">
        <v>-10.9423049129608</v>
      </c>
      <c r="J411">
        <v>-0.19104841933713501</v>
      </c>
      <c r="K411">
        <v>588.38670571911405</v>
      </c>
      <c r="L411">
        <v>620.87486529257399</v>
      </c>
      <c r="M411">
        <v>69.298374611289503</v>
      </c>
      <c r="N411">
        <v>0.69716395523463104</v>
      </c>
      <c r="O411">
        <v>42.749482401656302</v>
      </c>
      <c r="P411">
        <v>12.576915905276801</v>
      </c>
      <c r="Q411">
        <v>1.2478683299667E-2</v>
      </c>
    </row>
    <row r="412" spans="1:17" x14ac:dyDescent="0.3">
      <c r="A412" t="s">
        <v>931</v>
      </c>
      <c r="B412" t="s">
        <v>932</v>
      </c>
      <c r="C412" t="s">
        <v>3177</v>
      </c>
      <c r="D412" t="s">
        <v>51</v>
      </c>
      <c r="E412">
        <v>16664</v>
      </c>
      <c r="F412">
        <v>6665.6</v>
      </c>
      <c r="G412">
        <v>18.744052782560299</v>
      </c>
      <c r="H412">
        <v>-14.6698587537193</v>
      </c>
      <c r="I412">
        <v>6.3859425396605998</v>
      </c>
      <c r="J412">
        <v>-0.21675355182130601</v>
      </c>
      <c r="K412">
        <v>6969.7432811152203</v>
      </c>
      <c r="L412">
        <v>6435.1021460177099</v>
      </c>
      <c r="M412">
        <v>49.155329569562198</v>
      </c>
      <c r="N412">
        <v>0.168836775181018</v>
      </c>
      <c r="O412">
        <v>22.104536725876098</v>
      </c>
      <c r="P412">
        <v>44.882300519486101</v>
      </c>
      <c r="Q412">
        <v>8.5593072500869005E-2</v>
      </c>
    </row>
    <row r="413" spans="1:17" x14ac:dyDescent="0.3">
      <c r="A413" t="s">
        <v>933</v>
      </c>
      <c r="B413" t="s">
        <v>934</v>
      </c>
      <c r="C413" t="s">
        <v>3173</v>
      </c>
      <c r="D413" t="s">
        <v>210</v>
      </c>
      <c r="E413">
        <v>16659.11156546</v>
      </c>
      <c r="F413">
        <v>1309.2</v>
      </c>
      <c r="G413">
        <v>38.749823548113397</v>
      </c>
      <c r="H413">
        <v>-8.3495303882151397</v>
      </c>
      <c r="I413">
        <v>28.181315799468599</v>
      </c>
      <c r="J413">
        <v>1.0147957151148199</v>
      </c>
      <c r="K413">
        <v>1262.8843674903001</v>
      </c>
      <c r="L413">
        <v>1094.4654272618</v>
      </c>
      <c r="M413">
        <v>53.701361435822697</v>
      </c>
      <c r="N413">
        <v>0.44851281868485499</v>
      </c>
      <c r="O413">
        <v>6.9355331500152699</v>
      </c>
      <c r="P413">
        <v>63.241895261845301</v>
      </c>
      <c r="Q413">
        <v>1.8424011202171998E-2</v>
      </c>
    </row>
    <row r="414" spans="1:17" x14ac:dyDescent="0.3">
      <c r="A414" t="s">
        <v>935</v>
      </c>
      <c r="B414" t="s">
        <v>936</v>
      </c>
      <c r="C414" t="s">
        <v>3181</v>
      </c>
      <c r="D414" t="s">
        <v>120</v>
      </c>
      <c r="E414">
        <v>16506.935137279899</v>
      </c>
      <c r="F414">
        <v>1806.4</v>
      </c>
      <c r="G414">
        <v>129.32889410606199</v>
      </c>
      <c r="H414">
        <v>-8.4346110112304302</v>
      </c>
      <c r="I414">
        <v>80.163347915654796</v>
      </c>
      <c r="J414">
        <v>-1.7771182294841199</v>
      </c>
      <c r="K414">
        <v>1779.09578422907</v>
      </c>
      <c r="L414">
        <v>1418.98674757463</v>
      </c>
      <c r="M414">
        <v>49.962893556017399</v>
      </c>
      <c r="N414">
        <v>1.2151496966856301</v>
      </c>
      <c r="O414">
        <v>10.590124003542901</v>
      </c>
      <c r="P414">
        <v>162.53905966136099</v>
      </c>
      <c r="Q414">
        <v>0.20130877254271501</v>
      </c>
    </row>
    <row r="415" spans="1:17" hidden="1" x14ac:dyDescent="0.3">
      <c r="A415" t="s">
        <v>937</v>
      </c>
      <c r="B415" t="s">
        <v>938</v>
      </c>
      <c r="C415" t="s">
        <v>3188</v>
      </c>
      <c r="D415" t="s">
        <v>60</v>
      </c>
      <c r="E415">
        <v>16505.733699294</v>
      </c>
      <c r="F415">
        <v>41.09</v>
      </c>
      <c r="G415">
        <v>68.997063564468803</v>
      </c>
      <c r="H415">
        <v>-9.8299880700755793</v>
      </c>
      <c r="I415">
        <v>55.911640006136103</v>
      </c>
      <c r="J415">
        <v>3.8592002659026199</v>
      </c>
      <c r="K415">
        <v>38.890657974711601</v>
      </c>
      <c r="L415">
        <v>32.796874693886302</v>
      </c>
      <c r="M415">
        <v>66.093925383957099</v>
      </c>
      <c r="N415">
        <v>0.34640932714251998</v>
      </c>
      <c r="O415">
        <v>30.5427111219274</v>
      </c>
      <c r="P415">
        <v>111.80412371134</v>
      </c>
      <c r="Q415">
        <v>9.8957412650164001E-2</v>
      </c>
    </row>
    <row r="416" spans="1:17" hidden="1" x14ac:dyDescent="0.3">
      <c r="A416" t="s">
        <v>939</v>
      </c>
      <c r="B416" t="s">
        <v>940</v>
      </c>
      <c r="C416" t="s">
        <v>3188</v>
      </c>
      <c r="D416" t="s">
        <v>210</v>
      </c>
      <c r="E416">
        <v>16495.245254275</v>
      </c>
      <c r="F416">
        <v>14863.25</v>
      </c>
      <c r="G416">
        <v>160.77679204758499</v>
      </c>
      <c r="H416">
        <v>43.663207182521603</v>
      </c>
      <c r="I416">
        <v>123.12444956193301</v>
      </c>
      <c r="J416">
        <v>0.277922677997196</v>
      </c>
      <c r="K416">
        <v>12268.685104436199</v>
      </c>
      <c r="L416">
        <v>8647.0330736721608</v>
      </c>
      <c r="M416">
        <v>50.300611559712301</v>
      </c>
      <c r="N416">
        <v>0.48237924487454797</v>
      </c>
      <c r="O416">
        <v>37.192067683716502</v>
      </c>
      <c r="P416">
        <v>202.757012201332</v>
      </c>
      <c r="Q416">
        <v>0.11518862288726001</v>
      </c>
    </row>
    <row r="417" spans="1:17" hidden="1" x14ac:dyDescent="0.3">
      <c r="A417" t="s">
        <v>941</v>
      </c>
      <c r="B417" t="s">
        <v>942</v>
      </c>
      <c r="C417" t="s">
        <v>3185</v>
      </c>
      <c r="D417" t="s">
        <v>943</v>
      </c>
      <c r="E417">
        <v>16348.3650558549</v>
      </c>
      <c r="F417">
        <v>1539.65</v>
      </c>
      <c r="G417">
        <v>-5.88499315432255</v>
      </c>
      <c r="H417">
        <v>-9.4315069217131207</v>
      </c>
      <c r="I417">
        <v>7.4261718096581206E-2</v>
      </c>
      <c r="J417">
        <v>-0.31316406532818297</v>
      </c>
      <c r="K417">
        <v>1625.1028458174901</v>
      </c>
      <c r="M417">
        <v>42.975941882945001</v>
      </c>
      <c r="N417">
        <v>2.20136469573076</v>
      </c>
      <c r="O417">
        <v>29.9646023446887</v>
      </c>
      <c r="P417">
        <v>25.007104290991698</v>
      </c>
    </row>
    <row r="418" spans="1:17" x14ac:dyDescent="0.3">
      <c r="A418" t="s">
        <v>944</v>
      </c>
      <c r="B418" t="s">
        <v>945</v>
      </c>
      <c r="C418" t="s">
        <v>3187</v>
      </c>
      <c r="D418" t="s">
        <v>495</v>
      </c>
      <c r="E418">
        <v>16208.235667499999</v>
      </c>
      <c r="F418">
        <v>447.1</v>
      </c>
      <c r="G418">
        <v>-39.125668153888299</v>
      </c>
      <c r="H418">
        <v>-17.0328208887119</v>
      </c>
      <c r="I418">
        <v>-37.111700168557199</v>
      </c>
      <c r="J418">
        <v>-1.9699379451705901</v>
      </c>
      <c r="K418">
        <v>499.06635377448703</v>
      </c>
      <c r="L418">
        <v>583.98217188609999</v>
      </c>
      <c r="M418">
        <v>45.882325556984703</v>
      </c>
      <c r="N418">
        <v>0.64713624020661698</v>
      </c>
      <c r="O418">
        <v>72.053231939163396</v>
      </c>
      <c r="P418">
        <v>5.7974443918599103</v>
      </c>
      <c r="Q418">
        <v>-0.13317270922025701</v>
      </c>
    </row>
    <row r="419" spans="1:17" x14ac:dyDescent="0.3">
      <c r="A419" t="s">
        <v>946</v>
      </c>
      <c r="B419" t="s">
        <v>947</v>
      </c>
      <c r="C419" t="s">
        <v>3187</v>
      </c>
      <c r="D419" t="s">
        <v>948</v>
      </c>
      <c r="E419">
        <v>16180.799687745</v>
      </c>
      <c r="F419">
        <v>911.15</v>
      </c>
      <c r="G419">
        <v>46.331954465215603</v>
      </c>
      <c r="H419">
        <v>7.7608761458912898</v>
      </c>
      <c r="I419">
        <v>28.806922193084901</v>
      </c>
      <c r="J419">
        <v>3.6442501730390902</v>
      </c>
      <c r="K419">
        <v>823.63675653916096</v>
      </c>
      <c r="L419">
        <v>740.63698433876698</v>
      </c>
      <c r="M419">
        <v>76.1854439765508</v>
      </c>
      <c r="N419">
        <v>1.79312344892007</v>
      </c>
      <c r="O419">
        <v>0.75179717938869095</v>
      </c>
      <c r="P419">
        <v>76.272006190752506</v>
      </c>
      <c r="Q419">
        <v>7.2327670686064993E-2</v>
      </c>
    </row>
    <row r="420" spans="1:17" x14ac:dyDescent="0.3">
      <c r="A420" t="s">
        <v>949</v>
      </c>
      <c r="B420" t="s">
        <v>950</v>
      </c>
      <c r="C420" t="s">
        <v>3172</v>
      </c>
      <c r="D420" t="s">
        <v>21</v>
      </c>
      <c r="E420">
        <v>16165.15388514</v>
      </c>
      <c r="F420">
        <v>2867.85</v>
      </c>
      <c r="G420">
        <v>204.62509965052001</v>
      </c>
      <c r="H420">
        <v>5.4884969018993104</v>
      </c>
      <c r="I420">
        <v>13.754466502349</v>
      </c>
      <c r="J420">
        <v>0.697161624622197</v>
      </c>
      <c r="K420">
        <v>2697.5377011483101</v>
      </c>
      <c r="L420">
        <v>2239.37744970931</v>
      </c>
      <c r="M420">
        <v>58.384203693797197</v>
      </c>
      <c r="N420">
        <v>1.45181993425079</v>
      </c>
      <c r="O420">
        <v>6.7001412207751496</v>
      </c>
      <c r="P420">
        <v>227.324088341037</v>
      </c>
    </row>
    <row r="421" spans="1:17" x14ac:dyDescent="0.3">
      <c r="A421" t="s">
        <v>951</v>
      </c>
      <c r="B421" t="s">
        <v>952</v>
      </c>
      <c r="C421" t="s">
        <v>3184</v>
      </c>
      <c r="D421" t="s">
        <v>953</v>
      </c>
      <c r="E421">
        <v>16138.951353564</v>
      </c>
      <c r="F421">
        <v>206.44</v>
      </c>
      <c r="G421">
        <v>8.8516991674775696</v>
      </c>
      <c r="H421">
        <v>5.9961125007840597</v>
      </c>
      <c r="I421">
        <v>-7.2760634296685902</v>
      </c>
      <c r="J421">
        <v>1.7667938487903101</v>
      </c>
      <c r="K421">
        <v>191.53365624398899</v>
      </c>
      <c r="L421">
        <v>193.668075878758</v>
      </c>
      <c r="M421">
        <v>73.824249275025593</v>
      </c>
      <c r="N421">
        <v>0.88737440744414997</v>
      </c>
      <c r="O421">
        <v>15.069753923658199</v>
      </c>
      <c r="P421">
        <v>30.287156831808101</v>
      </c>
      <c r="Q421">
        <v>1.7606235547089E-2</v>
      </c>
    </row>
    <row r="422" spans="1:17" x14ac:dyDescent="0.3">
      <c r="A422" t="s">
        <v>954</v>
      </c>
      <c r="B422" t="s">
        <v>955</v>
      </c>
      <c r="C422" t="s">
        <v>3173</v>
      </c>
      <c r="D422" t="s">
        <v>575</v>
      </c>
      <c r="E422">
        <v>16138.130076470001</v>
      </c>
      <c r="F422">
        <v>322.89999999999998</v>
      </c>
      <c r="G422">
        <v>-10.916356348951</v>
      </c>
      <c r="H422">
        <v>-10.945443072781799</v>
      </c>
      <c r="I422">
        <v>-4.4198721797159504</v>
      </c>
      <c r="J422">
        <v>2.7724861070620599</v>
      </c>
      <c r="K422">
        <v>334.02742103670602</v>
      </c>
      <c r="L422">
        <v>328.96884343181199</v>
      </c>
      <c r="M422">
        <v>53.4315586590346</v>
      </c>
      <c r="N422">
        <v>0.813049913812671</v>
      </c>
      <c r="O422">
        <v>24.388355528027201</v>
      </c>
      <c r="P422">
        <v>12.8034934497816</v>
      </c>
      <c r="Q422">
        <v>-3.4766268644641003E-2</v>
      </c>
    </row>
    <row r="423" spans="1:17" x14ac:dyDescent="0.3">
      <c r="A423" t="s">
        <v>956</v>
      </c>
      <c r="B423" t="s">
        <v>957</v>
      </c>
      <c r="C423" t="s">
        <v>3181</v>
      </c>
      <c r="D423" t="s">
        <v>782</v>
      </c>
      <c r="E423">
        <v>16112.369603519999</v>
      </c>
      <c r="F423">
        <v>1187.8499999999999</v>
      </c>
      <c r="G423">
        <v>2.3351777156898001</v>
      </c>
      <c r="H423">
        <v>-5.746322366767</v>
      </c>
      <c r="I423">
        <v>-12.5836346824229</v>
      </c>
      <c r="J423">
        <v>2.4846271748782001</v>
      </c>
      <c r="K423">
        <v>1199.33340943045</v>
      </c>
      <c r="L423">
        <v>1200.09629927684</v>
      </c>
      <c r="M423">
        <v>57.016762188966297</v>
      </c>
      <c r="N423">
        <v>0.75640863479209597</v>
      </c>
      <c r="O423">
        <v>59.696089573599302</v>
      </c>
      <c r="P423">
        <v>52.112946600076803</v>
      </c>
      <c r="Q423">
        <v>0.23363818716192999</v>
      </c>
    </row>
    <row r="424" spans="1:17" x14ac:dyDescent="0.3">
      <c r="A424" t="s">
        <v>958</v>
      </c>
      <c r="B424" t="s">
        <v>959</v>
      </c>
      <c r="C424" t="s">
        <v>3181</v>
      </c>
      <c r="D424" t="s">
        <v>271</v>
      </c>
      <c r="E424">
        <v>15973.97948672</v>
      </c>
      <c r="F424">
        <v>1100.8</v>
      </c>
      <c r="G424">
        <v>69.399029000951799</v>
      </c>
      <c r="H424">
        <v>-5.1719803784787004</v>
      </c>
      <c r="I424">
        <v>-20.887548251922301</v>
      </c>
      <c r="J424">
        <v>-1.13743253593856</v>
      </c>
      <c r="K424">
        <v>1151.13469301341</v>
      </c>
      <c r="L424">
        <v>1089.1247009250801</v>
      </c>
      <c r="M424">
        <v>45.548172649633003</v>
      </c>
      <c r="N424">
        <v>1.0009478055785299</v>
      </c>
      <c r="O424">
        <v>31.7223837209302</v>
      </c>
      <c r="P424">
        <v>91.243919388464107</v>
      </c>
      <c r="Q424">
        <v>0.18247174736865401</v>
      </c>
    </row>
    <row r="425" spans="1:17" x14ac:dyDescent="0.3">
      <c r="A425" t="s">
        <v>960</v>
      </c>
      <c r="B425" t="s">
        <v>961</v>
      </c>
      <c r="C425" t="s">
        <v>3181</v>
      </c>
      <c r="D425" t="s">
        <v>962</v>
      </c>
      <c r="E425">
        <v>15968.6732412</v>
      </c>
      <c r="F425">
        <v>1341.8</v>
      </c>
      <c r="G425">
        <v>47.317701336259198</v>
      </c>
      <c r="H425">
        <v>0.13827360683579901</v>
      </c>
      <c r="I425">
        <v>-6.0991637481685199</v>
      </c>
      <c r="J425">
        <v>6.8667732318685903</v>
      </c>
      <c r="K425">
        <v>1306.4953343616501</v>
      </c>
      <c r="L425">
        <v>1264.24593938422</v>
      </c>
      <c r="M425">
        <v>63.489508081327301</v>
      </c>
      <c r="N425">
        <v>0.58307437757131697</v>
      </c>
      <c r="O425">
        <v>26.322849903115198</v>
      </c>
      <c r="P425">
        <v>72.025641025640994</v>
      </c>
      <c r="Q425">
        <v>0.195628858066837</v>
      </c>
    </row>
    <row r="426" spans="1:17" x14ac:dyDescent="0.3">
      <c r="A426" t="s">
        <v>963</v>
      </c>
      <c r="B426" t="s">
        <v>964</v>
      </c>
      <c r="C426" t="s">
        <v>3176</v>
      </c>
      <c r="D426" t="s">
        <v>46</v>
      </c>
      <c r="E426">
        <v>15883.111762245</v>
      </c>
      <c r="F426">
        <v>1642.15</v>
      </c>
      <c r="G426">
        <v>34.446532662146403</v>
      </c>
      <c r="H426">
        <v>0.59503547041405003</v>
      </c>
      <c r="I426">
        <v>-2.18713272503765</v>
      </c>
      <c r="J426">
        <v>1.44978450299592</v>
      </c>
      <c r="K426">
        <v>1606.3031729192101</v>
      </c>
      <c r="L426">
        <v>1531.7590934572199</v>
      </c>
      <c r="M426">
        <v>67.435231312316205</v>
      </c>
      <c r="N426">
        <v>0.47220568822873399</v>
      </c>
      <c r="O426">
        <v>13.2661449928447</v>
      </c>
      <c r="P426">
        <v>57.000812658348799</v>
      </c>
      <c r="Q426">
        <v>-3.9302927436922999E-2</v>
      </c>
    </row>
    <row r="427" spans="1:17" x14ac:dyDescent="0.3">
      <c r="A427" t="s">
        <v>965</v>
      </c>
      <c r="B427" t="s">
        <v>966</v>
      </c>
      <c r="C427" t="s">
        <v>3173</v>
      </c>
      <c r="D427" t="s">
        <v>967</v>
      </c>
      <c r="E427">
        <v>15843.578835225</v>
      </c>
      <c r="F427">
        <v>178.17</v>
      </c>
      <c r="G427">
        <v>4.5942914486922604</v>
      </c>
      <c r="H427">
        <v>-1.3744117196452601</v>
      </c>
      <c r="I427">
        <v>10.946234760331199</v>
      </c>
      <c r="J427">
        <v>5.8662740260570496</v>
      </c>
      <c r="K427">
        <v>180.697368318917</v>
      </c>
      <c r="L427">
        <v>175.61223972649799</v>
      </c>
      <c r="M427">
        <v>72.882806359299806</v>
      </c>
      <c r="N427">
        <v>0.39446852394741599</v>
      </c>
      <c r="O427">
        <v>37.172363473087501</v>
      </c>
      <c r="P427">
        <v>36.843317972350199</v>
      </c>
      <c r="Q427">
        <v>-9.1529550892182995E-2</v>
      </c>
    </row>
    <row r="428" spans="1:17" x14ac:dyDescent="0.3">
      <c r="A428" t="s">
        <v>968</v>
      </c>
      <c r="B428" t="s">
        <v>969</v>
      </c>
      <c r="C428" t="s">
        <v>3187</v>
      </c>
      <c r="D428" t="s">
        <v>495</v>
      </c>
      <c r="E428">
        <v>15791.11403904</v>
      </c>
      <c r="F428">
        <v>5150.3999999999996</v>
      </c>
      <c r="G428">
        <v>4.0853840344620096</v>
      </c>
      <c r="H428">
        <v>5.6994251713765198</v>
      </c>
      <c r="I428">
        <v>6.0379500842382496</v>
      </c>
      <c r="J428">
        <v>2.3730051465424</v>
      </c>
      <c r="K428">
        <v>5052.8758071213097</v>
      </c>
      <c r="L428">
        <v>4937.59477276691</v>
      </c>
      <c r="M428">
        <v>57.010363615195502</v>
      </c>
      <c r="N428">
        <v>0.96140476015001597</v>
      </c>
      <c r="O428">
        <v>15.6968390804597</v>
      </c>
      <c r="P428">
        <v>28.087540412832599</v>
      </c>
      <c r="Q428">
        <v>1.8560266612693999E-2</v>
      </c>
    </row>
    <row r="429" spans="1:17" x14ac:dyDescent="0.3">
      <c r="A429" t="s">
        <v>970</v>
      </c>
      <c r="B429" t="s">
        <v>971</v>
      </c>
      <c r="C429" t="s">
        <v>3191</v>
      </c>
      <c r="D429" t="s">
        <v>972</v>
      </c>
      <c r="E429">
        <v>15688.342901919999</v>
      </c>
      <c r="F429">
        <v>1597.7</v>
      </c>
      <c r="G429">
        <v>-26.939015899812201</v>
      </c>
      <c r="H429">
        <v>0.12771273007549699</v>
      </c>
      <c r="I429">
        <v>13.9559437680202</v>
      </c>
      <c r="J429">
        <v>7.0542972226094696</v>
      </c>
      <c r="K429">
        <v>1532.8129477161699</v>
      </c>
      <c r="L429">
        <v>1512.12121183365</v>
      </c>
      <c r="M429">
        <v>77.265317188144294</v>
      </c>
      <c r="N429">
        <v>1.0897938283403901</v>
      </c>
      <c r="O429">
        <v>14.5646867371846</v>
      </c>
      <c r="P429">
        <v>32.677296130210898</v>
      </c>
      <c r="Q429">
        <v>-2.2041366700111E-2</v>
      </c>
    </row>
    <row r="430" spans="1:17" x14ac:dyDescent="0.3">
      <c r="A430" t="s">
        <v>973</v>
      </c>
      <c r="B430" t="s">
        <v>974</v>
      </c>
      <c r="C430" t="s">
        <v>3177</v>
      </c>
      <c r="D430" t="s">
        <v>51</v>
      </c>
      <c r="E430">
        <v>15634.149237</v>
      </c>
      <c r="F430">
        <v>345</v>
      </c>
      <c r="G430">
        <v>86.500193309028404</v>
      </c>
      <c r="H430">
        <v>17.789218129769701</v>
      </c>
      <c r="I430">
        <v>132.01360870881101</v>
      </c>
      <c r="J430">
        <v>2.1072649913109198</v>
      </c>
      <c r="K430">
        <v>298.531788153766</v>
      </c>
      <c r="L430">
        <v>227.99251791065299</v>
      </c>
      <c r="M430">
        <v>67.225040444248705</v>
      </c>
      <c r="N430">
        <v>0.95537042506731396</v>
      </c>
      <c r="O430">
        <v>3.9710144927536102</v>
      </c>
      <c r="P430">
        <v>165.38461538461499</v>
      </c>
      <c r="Q430">
        <v>0.20399131840135101</v>
      </c>
    </row>
    <row r="431" spans="1:17" x14ac:dyDescent="0.3">
      <c r="A431" t="s">
        <v>975</v>
      </c>
      <c r="B431" t="s">
        <v>976</v>
      </c>
      <c r="C431" t="s">
        <v>3174</v>
      </c>
      <c r="D431" t="s">
        <v>27</v>
      </c>
      <c r="E431">
        <v>15610.097900094999</v>
      </c>
      <c r="F431">
        <v>80.45</v>
      </c>
      <c r="G431">
        <v>-33.006330374925</v>
      </c>
      <c r="H431">
        <v>3.60996329193636</v>
      </c>
      <c r="I431">
        <v>5.2155361100322102</v>
      </c>
      <c r="J431">
        <v>-4.2145746986286401</v>
      </c>
      <c r="K431">
        <v>77.153780376904095</v>
      </c>
      <c r="L431">
        <v>82.468690517026104</v>
      </c>
      <c r="M431">
        <v>65.655711639147697</v>
      </c>
      <c r="N431">
        <v>2.7315821596218299</v>
      </c>
      <c r="O431">
        <v>38.471100062150398</v>
      </c>
      <c r="P431">
        <v>23.674096848577999</v>
      </c>
      <c r="Q431">
        <v>-2.0417012413396E-2</v>
      </c>
    </row>
    <row r="432" spans="1:17" x14ac:dyDescent="0.3">
      <c r="A432" t="s">
        <v>977</v>
      </c>
      <c r="B432" t="s">
        <v>978</v>
      </c>
      <c r="C432" t="s">
        <v>585</v>
      </c>
      <c r="D432" t="s">
        <v>585</v>
      </c>
      <c r="E432">
        <v>15510.085558475999</v>
      </c>
      <c r="F432">
        <v>160.08000000000001</v>
      </c>
      <c r="G432">
        <v>-17.987663708258399</v>
      </c>
      <c r="H432">
        <v>0.32661176921908702</v>
      </c>
      <c r="I432">
        <v>13.259854291850401</v>
      </c>
      <c r="J432">
        <v>6.3553882263003603</v>
      </c>
      <c r="K432">
        <v>159.054222653403</v>
      </c>
      <c r="L432">
        <v>157.39416041621899</v>
      </c>
      <c r="M432">
        <v>74.176480941596495</v>
      </c>
      <c r="N432">
        <v>0.48369959936569201</v>
      </c>
      <c r="O432">
        <v>33.027236381808997</v>
      </c>
      <c r="P432">
        <v>30.517733387688502</v>
      </c>
      <c r="Q432">
        <v>-3.8224017259999997E-6</v>
      </c>
    </row>
    <row r="433" spans="1:17" hidden="1" x14ac:dyDescent="0.3">
      <c r="A433" t="s">
        <v>979</v>
      </c>
      <c r="B433" t="s">
        <v>980</v>
      </c>
      <c r="C433" t="s">
        <v>3188</v>
      </c>
      <c r="D433" t="s">
        <v>761</v>
      </c>
      <c r="E433">
        <v>15502.9956089399</v>
      </c>
      <c r="F433">
        <v>876.81</v>
      </c>
      <c r="G433">
        <v>-0.49987094363134299</v>
      </c>
      <c r="H433">
        <v>0.26736641066416</v>
      </c>
      <c r="I433">
        <v>-6.0826413675055102</v>
      </c>
      <c r="J433">
        <v>0.80516440839262104</v>
      </c>
      <c r="K433">
        <v>871.94017477565706</v>
      </c>
      <c r="L433">
        <v>840.71952721165405</v>
      </c>
      <c r="M433">
        <v>63.673105172010501</v>
      </c>
      <c r="N433">
        <v>0.46797881276466302</v>
      </c>
      <c r="O433">
        <v>7.0813517181601497</v>
      </c>
      <c r="P433">
        <v>19.689585978131699</v>
      </c>
      <c r="Q433">
        <v>-2.790653939747E-3</v>
      </c>
    </row>
    <row r="434" spans="1:17" x14ac:dyDescent="0.3">
      <c r="A434" t="s">
        <v>981</v>
      </c>
      <c r="B434" t="s">
        <v>982</v>
      </c>
      <c r="C434" t="s">
        <v>3184</v>
      </c>
      <c r="D434" t="s">
        <v>465</v>
      </c>
      <c r="E434">
        <v>15488.095461085</v>
      </c>
      <c r="F434">
        <v>1084.8499999999999</v>
      </c>
      <c r="G434">
        <v>6.2097829857015396</v>
      </c>
      <c r="H434">
        <v>-15.4125805366048</v>
      </c>
      <c r="I434">
        <v>-1.88319690121917</v>
      </c>
      <c r="J434">
        <v>-1.5177466047183401</v>
      </c>
      <c r="K434">
        <v>1186.40937635207</v>
      </c>
      <c r="L434">
        <v>1149.3491683001901</v>
      </c>
      <c r="M434">
        <v>39.070706194473502</v>
      </c>
      <c r="N434">
        <v>0.81893137591024401</v>
      </c>
      <c r="O434">
        <v>42.296169977416199</v>
      </c>
      <c r="P434">
        <v>27.210365853658502</v>
      </c>
      <c r="Q434">
        <v>0.15859567740475899</v>
      </c>
    </row>
    <row r="435" spans="1:17" hidden="1" x14ac:dyDescent="0.3">
      <c r="A435" t="s">
        <v>983</v>
      </c>
      <c r="B435" t="s">
        <v>984</v>
      </c>
      <c r="C435" t="s">
        <v>3188</v>
      </c>
      <c r="D435" t="s">
        <v>169</v>
      </c>
      <c r="E435">
        <v>15309.958363170001</v>
      </c>
      <c r="F435">
        <v>1020.1</v>
      </c>
      <c r="G435">
        <v>405.053266278531</v>
      </c>
      <c r="H435">
        <v>4.8448958170269396</v>
      </c>
      <c r="I435">
        <v>34.291160235280401</v>
      </c>
      <c r="J435">
        <v>-0.28551384351737003</v>
      </c>
      <c r="K435">
        <v>876.41337076283196</v>
      </c>
      <c r="L435">
        <v>672.37762627145901</v>
      </c>
      <c r="M435">
        <v>66.927528107039805</v>
      </c>
      <c r="N435">
        <v>0.66887572028198905</v>
      </c>
      <c r="O435">
        <v>2.4409371630232202</v>
      </c>
      <c r="P435">
        <v>470.84499160604298</v>
      </c>
      <c r="Q435">
        <v>0.27632718896481701</v>
      </c>
    </row>
    <row r="436" spans="1:17" hidden="1" x14ac:dyDescent="0.3">
      <c r="A436" t="s">
        <v>985</v>
      </c>
      <c r="B436" t="s">
        <v>986</v>
      </c>
      <c r="C436" t="s">
        <v>3177</v>
      </c>
      <c r="D436" t="s">
        <v>402</v>
      </c>
      <c r="E436">
        <v>15242.625847845</v>
      </c>
      <c r="F436">
        <v>637.04999999999995</v>
      </c>
      <c r="G436">
        <v>-8.4753484166136293</v>
      </c>
      <c r="H436">
        <v>-2.3171982550449601</v>
      </c>
      <c r="I436">
        <v>17.011427691910999</v>
      </c>
      <c r="J436">
        <v>-7.2335046586723601</v>
      </c>
      <c r="K436">
        <v>656.61872547700602</v>
      </c>
      <c r="M436">
        <v>38.821853993958598</v>
      </c>
      <c r="N436">
        <v>2.5689052948137499</v>
      </c>
      <c r="O436">
        <v>15.5796248332156</v>
      </c>
      <c r="P436">
        <v>35.513720485003098</v>
      </c>
    </row>
    <row r="437" spans="1:17" hidden="1" x14ac:dyDescent="0.3">
      <c r="A437" t="s">
        <v>987</v>
      </c>
      <c r="B437" t="s">
        <v>988</v>
      </c>
      <c r="C437" t="s">
        <v>3188</v>
      </c>
      <c r="D437" t="s">
        <v>46</v>
      </c>
      <c r="E437">
        <v>15181.949076314901</v>
      </c>
      <c r="F437">
        <v>1456.35</v>
      </c>
      <c r="G437">
        <v>383.05798878977498</v>
      </c>
      <c r="H437">
        <v>-9.4546860857164496</v>
      </c>
      <c r="I437">
        <v>-50.792193476315298</v>
      </c>
      <c r="J437">
        <v>2.7340871190395899</v>
      </c>
      <c r="K437">
        <v>1557.2360928933899</v>
      </c>
      <c r="L437">
        <v>1515.78942842674</v>
      </c>
      <c r="M437">
        <v>46.106321982193201</v>
      </c>
      <c r="N437">
        <v>0.53061191274342301</v>
      </c>
      <c r="O437">
        <v>108.586534830226</v>
      </c>
      <c r="P437">
        <v>410.99999999999898</v>
      </c>
      <c r="Q437">
        <v>0.25355878358098199</v>
      </c>
    </row>
    <row r="438" spans="1:17" x14ac:dyDescent="0.3">
      <c r="A438" t="s">
        <v>989</v>
      </c>
      <c r="B438" t="s">
        <v>990</v>
      </c>
      <c r="C438" t="s">
        <v>3175</v>
      </c>
      <c r="D438" t="s">
        <v>43</v>
      </c>
      <c r="E438">
        <v>15097.783398060001</v>
      </c>
      <c r="F438">
        <v>411.15</v>
      </c>
      <c r="G438">
        <v>-25.5262829381616</v>
      </c>
      <c r="H438">
        <v>-22.588007986899498</v>
      </c>
      <c r="I438">
        <v>-7.2774137264539203</v>
      </c>
      <c r="J438">
        <v>1.4405987631611199</v>
      </c>
      <c r="K438">
        <v>473.38463997586501</v>
      </c>
      <c r="L438">
        <v>472.53688788044502</v>
      </c>
      <c r="M438">
        <v>34.105346709067497</v>
      </c>
      <c r="N438">
        <v>0.90434257528963002</v>
      </c>
      <c r="O438">
        <v>44.922777575094202</v>
      </c>
      <c r="P438">
        <v>12.0910577971646</v>
      </c>
      <c r="Q438">
        <v>0.11468658082741701</v>
      </c>
    </row>
    <row r="439" spans="1:17" x14ac:dyDescent="0.3">
      <c r="A439" t="s">
        <v>991</v>
      </c>
      <c r="B439" t="s">
        <v>992</v>
      </c>
      <c r="C439" t="s">
        <v>3179</v>
      </c>
      <c r="D439" t="s">
        <v>111</v>
      </c>
      <c r="E439">
        <v>14953.34624909</v>
      </c>
      <c r="F439">
        <v>1030.55</v>
      </c>
      <c r="G439">
        <v>147.514807667957</v>
      </c>
      <c r="H439">
        <v>4.7560347346348699</v>
      </c>
      <c r="I439">
        <v>99.678987782513204</v>
      </c>
      <c r="J439">
        <v>1.5025136931482801</v>
      </c>
      <c r="K439">
        <v>990.86139659170203</v>
      </c>
      <c r="L439">
        <v>809.92868725529297</v>
      </c>
      <c r="M439">
        <v>55.105387567704497</v>
      </c>
      <c r="N439">
        <v>0.67372071392786803</v>
      </c>
      <c r="O439">
        <v>30.784532531172601</v>
      </c>
      <c r="P439">
        <v>167.46690890215399</v>
      </c>
      <c r="Q439">
        <v>0.201814113352523</v>
      </c>
    </row>
    <row r="440" spans="1:17" x14ac:dyDescent="0.3">
      <c r="A440" t="s">
        <v>993</v>
      </c>
      <c r="B440" t="s">
        <v>994</v>
      </c>
      <c r="C440" t="s">
        <v>3181</v>
      </c>
      <c r="D440" t="s">
        <v>77</v>
      </c>
      <c r="E440">
        <v>14940.721726874999</v>
      </c>
      <c r="F440">
        <v>2668.75</v>
      </c>
      <c r="G440">
        <v>2.4701509637411898</v>
      </c>
      <c r="H440">
        <v>1.47762739424857</v>
      </c>
      <c r="I440">
        <v>-9.8544077175087796</v>
      </c>
      <c r="J440">
        <v>5.8578060973147696</v>
      </c>
      <c r="K440">
        <v>2437.2720926901302</v>
      </c>
      <c r="L440">
        <v>2532.8826656669198</v>
      </c>
      <c r="M440">
        <v>82.389895949050697</v>
      </c>
      <c r="N440">
        <v>1.0654924143506099</v>
      </c>
      <c r="O440">
        <v>36.955503512880497</v>
      </c>
      <c r="P440">
        <v>52.412906910336901</v>
      </c>
      <c r="Q440">
        <v>0.12771127757557099</v>
      </c>
    </row>
    <row r="441" spans="1:17" x14ac:dyDescent="0.3">
      <c r="A441" t="s">
        <v>995</v>
      </c>
      <c r="B441" t="s">
        <v>996</v>
      </c>
      <c r="C441" t="s">
        <v>585</v>
      </c>
      <c r="D441" t="s">
        <v>585</v>
      </c>
      <c r="E441">
        <v>14898.285696000001</v>
      </c>
      <c r="F441">
        <v>510.8</v>
      </c>
      <c r="G441">
        <v>7.5836439177117603</v>
      </c>
      <c r="H441">
        <v>8.1899648428531293</v>
      </c>
      <c r="I441">
        <v>2.4447262444337001</v>
      </c>
      <c r="J441">
        <v>7.2554453559293997</v>
      </c>
      <c r="K441">
        <v>470.53183857579</v>
      </c>
      <c r="L441">
        <v>461.63867772237001</v>
      </c>
      <c r="M441">
        <v>82.648039037351793</v>
      </c>
      <c r="N441">
        <v>1.3153723309899901</v>
      </c>
      <c r="O441">
        <v>15.896632732967801</v>
      </c>
      <c r="P441">
        <v>36.249666577753999</v>
      </c>
      <c r="Q441">
        <v>2.0000512964993E-2</v>
      </c>
    </row>
    <row r="442" spans="1:17" x14ac:dyDescent="0.3">
      <c r="A442" t="s">
        <v>997</v>
      </c>
      <c r="B442" t="s">
        <v>998</v>
      </c>
      <c r="C442" t="s">
        <v>3181</v>
      </c>
      <c r="D442" t="s">
        <v>46</v>
      </c>
      <c r="E442">
        <v>14861.2881648</v>
      </c>
      <c r="F442">
        <v>808.5</v>
      </c>
      <c r="G442">
        <v>10.876612586875</v>
      </c>
      <c r="H442">
        <v>7.7258688037473799</v>
      </c>
      <c r="I442">
        <v>44.762032835614903</v>
      </c>
      <c r="J442">
        <v>1.8262275521706299</v>
      </c>
      <c r="K442">
        <v>750.87889989811902</v>
      </c>
      <c r="L442">
        <v>671.16750017665902</v>
      </c>
      <c r="M442">
        <v>65.139941143415697</v>
      </c>
      <c r="N442">
        <v>2.0593366165001399</v>
      </c>
      <c r="O442">
        <v>5.7513914656771803</v>
      </c>
      <c r="P442">
        <v>80.46875</v>
      </c>
      <c r="Q442">
        <v>9.2433317428418996E-2</v>
      </c>
    </row>
    <row r="443" spans="1:17" x14ac:dyDescent="0.3">
      <c r="A443" t="s">
        <v>999</v>
      </c>
      <c r="B443" t="s">
        <v>1000</v>
      </c>
      <c r="C443" t="s">
        <v>3175</v>
      </c>
      <c r="D443" t="s">
        <v>1001</v>
      </c>
      <c r="E443">
        <v>14825.27693955</v>
      </c>
      <c r="F443">
        <v>771.1</v>
      </c>
      <c r="G443">
        <v>30.8807250435916</v>
      </c>
      <c r="H443">
        <v>4.3330769231951596</v>
      </c>
      <c r="I443">
        <v>42.602640635462699</v>
      </c>
      <c r="J443">
        <v>1.63937278902612</v>
      </c>
      <c r="K443">
        <v>746.66579374869298</v>
      </c>
      <c r="L443">
        <v>689.28904538058805</v>
      </c>
      <c r="M443">
        <v>75.637635543113603</v>
      </c>
      <c r="N443">
        <v>0.469367933949904</v>
      </c>
      <c r="O443">
        <v>13.694721825962899</v>
      </c>
      <c r="P443">
        <v>61.9787837412036</v>
      </c>
      <c r="Q443">
        <v>1.9149166457245001E-2</v>
      </c>
    </row>
    <row r="444" spans="1:17" x14ac:dyDescent="0.3">
      <c r="A444" t="s">
        <v>1002</v>
      </c>
      <c r="B444" t="s">
        <v>1003</v>
      </c>
      <c r="C444" t="s">
        <v>3175</v>
      </c>
      <c r="D444" t="s">
        <v>372</v>
      </c>
      <c r="E444">
        <v>14600.25003048</v>
      </c>
      <c r="F444">
        <v>420.45</v>
      </c>
      <c r="G444">
        <v>69.295214041798204</v>
      </c>
      <c r="H444">
        <v>1.43338568296719</v>
      </c>
      <c r="I444">
        <v>98.474923684198401</v>
      </c>
      <c r="J444">
        <v>12.2467063692933</v>
      </c>
      <c r="K444">
        <v>380.20509157128498</v>
      </c>
      <c r="L444">
        <v>311.127657166061</v>
      </c>
      <c r="M444">
        <v>80.126474486305497</v>
      </c>
      <c r="N444">
        <v>0.70315121694564497</v>
      </c>
      <c r="O444">
        <v>6.5406112498513398</v>
      </c>
      <c r="P444">
        <v>162.78125</v>
      </c>
      <c r="Q444">
        <v>0.195380533369992</v>
      </c>
    </row>
    <row r="445" spans="1:17" x14ac:dyDescent="0.3">
      <c r="A445" t="s">
        <v>1004</v>
      </c>
      <c r="B445" t="s">
        <v>1005</v>
      </c>
      <c r="C445" t="s">
        <v>3177</v>
      </c>
      <c r="D445" t="s">
        <v>51</v>
      </c>
      <c r="E445">
        <v>14532.55278822</v>
      </c>
      <c r="F445">
        <v>6310.1</v>
      </c>
      <c r="G445">
        <v>7.1004399004861298</v>
      </c>
      <c r="H445">
        <v>-8.1855551301466605</v>
      </c>
      <c r="I445">
        <v>5.6701450590270497</v>
      </c>
      <c r="J445">
        <v>1.7826492393648801</v>
      </c>
      <c r="K445">
        <v>6507.54476999697</v>
      </c>
      <c r="L445">
        <v>6182.6209487901797</v>
      </c>
      <c r="M445">
        <v>51.4381156073093</v>
      </c>
      <c r="N445">
        <v>0.862012018875566</v>
      </c>
      <c r="O445">
        <v>20.441831349740799</v>
      </c>
      <c r="P445">
        <v>34.427691094825597</v>
      </c>
      <c r="Q445">
        <v>2.3031219131618E-2</v>
      </c>
    </row>
    <row r="446" spans="1:17" x14ac:dyDescent="0.3">
      <c r="A446" t="s">
        <v>1006</v>
      </c>
      <c r="B446" t="s">
        <v>1007</v>
      </c>
      <c r="C446" t="s">
        <v>3181</v>
      </c>
      <c r="D446" t="s">
        <v>271</v>
      </c>
      <c r="E446">
        <v>14460.9187898</v>
      </c>
      <c r="F446">
        <v>830.9</v>
      </c>
      <c r="G446">
        <v>2.2310491544527</v>
      </c>
      <c r="H446">
        <v>2.14853172859927</v>
      </c>
      <c r="I446">
        <v>-18.514371580516698</v>
      </c>
      <c r="J446">
        <v>-0.42648738242286499</v>
      </c>
      <c r="K446">
        <v>845.82939592441403</v>
      </c>
      <c r="L446">
        <v>839.61874694483004</v>
      </c>
      <c r="M446">
        <v>54.014724494416001</v>
      </c>
      <c r="N446">
        <v>0.46209570546053003</v>
      </c>
      <c r="O446">
        <v>27.572511734264001</v>
      </c>
      <c r="P446">
        <v>30.974148802017599</v>
      </c>
      <c r="Q446">
        <v>0.141123743052958</v>
      </c>
    </row>
    <row r="447" spans="1:17" x14ac:dyDescent="0.3">
      <c r="A447" t="s">
        <v>1008</v>
      </c>
      <c r="B447" t="s">
        <v>1009</v>
      </c>
      <c r="C447" t="s">
        <v>3183</v>
      </c>
      <c r="D447" t="s">
        <v>1010</v>
      </c>
      <c r="E447">
        <v>14407.0282895</v>
      </c>
      <c r="F447">
        <v>2117.5</v>
      </c>
      <c r="G447">
        <v>74.338354857596499</v>
      </c>
      <c r="H447">
        <v>-3.8116987267613101</v>
      </c>
      <c r="I447">
        <v>103.01930823321101</v>
      </c>
      <c r="J447">
        <v>-1.6106637196197799</v>
      </c>
      <c r="K447">
        <v>2178.55764754961</v>
      </c>
      <c r="L447">
        <v>1738.8413890121701</v>
      </c>
      <c r="M447">
        <v>42.842153283517902</v>
      </c>
      <c r="N447">
        <v>0.54618933329063701</v>
      </c>
      <c r="O447">
        <v>27.508854781581999</v>
      </c>
      <c r="P447">
        <v>190.06849315068399</v>
      </c>
      <c r="Q447">
        <v>0.21958992713911901</v>
      </c>
    </row>
    <row r="448" spans="1:17" x14ac:dyDescent="0.3">
      <c r="A448" t="s">
        <v>1011</v>
      </c>
      <c r="B448" t="s">
        <v>1012</v>
      </c>
      <c r="C448" t="s">
        <v>3173</v>
      </c>
      <c r="D448" t="s">
        <v>54</v>
      </c>
      <c r="E448">
        <v>14354.6865691109</v>
      </c>
      <c r="F448">
        <v>169.59</v>
      </c>
      <c r="G448">
        <v>-20.163921849877699</v>
      </c>
      <c r="H448">
        <v>0.895585213554003</v>
      </c>
      <c r="I448">
        <v>-5.7426081846974499</v>
      </c>
      <c r="J448">
        <v>4.9039742273148397</v>
      </c>
      <c r="K448">
        <v>167.376090048496</v>
      </c>
      <c r="L448">
        <v>178.996799388672</v>
      </c>
      <c r="M448">
        <v>77.954682651179695</v>
      </c>
      <c r="N448">
        <v>0.90456144168152397</v>
      </c>
      <c r="O448">
        <v>35.857067044047398</v>
      </c>
      <c r="P448">
        <v>22.5804119985544</v>
      </c>
      <c r="Q448">
        <v>-2.3615291101576001E-2</v>
      </c>
    </row>
    <row r="449" spans="1:17" x14ac:dyDescent="0.3">
      <c r="A449" t="s">
        <v>1013</v>
      </c>
      <c r="B449" t="s">
        <v>1014</v>
      </c>
      <c r="C449" t="s">
        <v>3181</v>
      </c>
      <c r="D449" t="s">
        <v>169</v>
      </c>
      <c r="E449">
        <v>14322.325532250001</v>
      </c>
      <c r="F449">
        <v>638.25</v>
      </c>
      <c r="G449">
        <v>12.345141660869</v>
      </c>
      <c r="H449">
        <v>4.46678309922717</v>
      </c>
      <c r="I449">
        <v>12.087294603395</v>
      </c>
      <c r="J449">
        <v>7.7463546713765803</v>
      </c>
      <c r="K449">
        <v>602.39129804469098</v>
      </c>
      <c r="L449">
        <v>573.752145003137</v>
      </c>
      <c r="M449">
        <v>74.295128926762601</v>
      </c>
      <c r="N449">
        <v>0.82700250958973498</v>
      </c>
      <c r="O449">
        <v>15.801018409714001</v>
      </c>
      <c r="P449">
        <v>61.520941414652597</v>
      </c>
      <c r="Q449">
        <v>0.18822597970827201</v>
      </c>
    </row>
    <row r="450" spans="1:17" x14ac:dyDescent="0.3">
      <c r="A450" t="s">
        <v>1015</v>
      </c>
      <c r="B450" t="s">
        <v>1016</v>
      </c>
      <c r="C450" t="s">
        <v>3187</v>
      </c>
      <c r="D450" t="s">
        <v>495</v>
      </c>
      <c r="E450">
        <v>14310.88633291</v>
      </c>
      <c r="F450">
        <v>761.05</v>
      </c>
      <c r="G450">
        <v>13.634923284613199</v>
      </c>
      <c r="H450">
        <v>-2.6499453141075402</v>
      </c>
      <c r="I450">
        <v>5.9158384372486799</v>
      </c>
      <c r="J450">
        <v>4.18648288086764</v>
      </c>
      <c r="K450">
        <v>758.880734141826</v>
      </c>
      <c r="L450">
        <v>739.507473911121</v>
      </c>
      <c r="M450">
        <v>76.173429220546794</v>
      </c>
      <c r="N450">
        <v>0.58982807433315398</v>
      </c>
      <c r="O450">
        <v>21.752841469023</v>
      </c>
      <c r="P450">
        <v>46.0047961630695</v>
      </c>
      <c r="Q450">
        <v>0.103437544954986</v>
      </c>
    </row>
    <row r="451" spans="1:17" x14ac:dyDescent="0.3">
      <c r="A451" t="s">
        <v>1017</v>
      </c>
      <c r="B451" t="s">
        <v>1018</v>
      </c>
      <c r="C451" t="s">
        <v>3181</v>
      </c>
      <c r="D451" t="s">
        <v>271</v>
      </c>
      <c r="E451">
        <v>14191.710080000001</v>
      </c>
      <c r="F451">
        <v>4495.6000000000004</v>
      </c>
      <c r="G451">
        <v>32.896486407447398</v>
      </c>
      <c r="H451">
        <v>2.13184262976739</v>
      </c>
      <c r="I451">
        <v>-3.3991830474951699</v>
      </c>
      <c r="J451">
        <v>-2.1608210308595699</v>
      </c>
      <c r="K451">
        <v>4324.1968816009103</v>
      </c>
      <c r="L451">
        <v>4068.5140976636999</v>
      </c>
      <c r="M451">
        <v>58.432957507287298</v>
      </c>
      <c r="N451">
        <v>1.9437442188737599</v>
      </c>
      <c r="O451">
        <v>11.219859418097601</v>
      </c>
      <c r="P451">
        <v>56.015963907686903</v>
      </c>
      <c r="Q451">
        <v>0.16831595598055801</v>
      </c>
    </row>
    <row r="452" spans="1:17" x14ac:dyDescent="0.3">
      <c r="A452" t="s">
        <v>1019</v>
      </c>
      <c r="B452" t="s">
        <v>1020</v>
      </c>
      <c r="C452" t="s">
        <v>3185</v>
      </c>
      <c r="D452" t="s">
        <v>97</v>
      </c>
      <c r="E452">
        <v>14181.766107760001</v>
      </c>
      <c r="F452">
        <v>2365.4</v>
      </c>
      <c r="G452">
        <v>-27.7538544623668</v>
      </c>
      <c r="H452">
        <v>-9.6719686108590608</v>
      </c>
      <c r="I452">
        <v>-12.0283126911718</v>
      </c>
      <c r="J452">
        <v>-5.8273342014465102E-2</v>
      </c>
      <c r="K452">
        <v>2541.1856023380401</v>
      </c>
      <c r="L452">
        <v>2692.4770141988802</v>
      </c>
      <c r="M452">
        <v>54.374733456987201</v>
      </c>
      <c r="N452">
        <v>0.65994398385712205</v>
      </c>
      <c r="O452">
        <v>35.216031115244697</v>
      </c>
      <c r="P452">
        <v>6.0717488789237599</v>
      </c>
      <c r="Q452">
        <v>-9.4257656740551005E-2</v>
      </c>
    </row>
    <row r="453" spans="1:17" x14ac:dyDescent="0.3">
      <c r="A453" t="s">
        <v>1021</v>
      </c>
      <c r="B453" t="s">
        <v>1022</v>
      </c>
      <c r="C453" t="s">
        <v>3183</v>
      </c>
      <c r="D453" t="s">
        <v>111</v>
      </c>
      <c r="E453">
        <v>14137.2426204</v>
      </c>
      <c r="F453">
        <v>48.24</v>
      </c>
      <c r="G453">
        <v>-9.9703887363167603</v>
      </c>
      <c r="H453">
        <v>-0.62320912105832804</v>
      </c>
      <c r="I453">
        <v>-24.173217915234002</v>
      </c>
      <c r="J453">
        <v>6.3100124947392597</v>
      </c>
      <c r="K453">
        <v>48.071821925837099</v>
      </c>
      <c r="L453">
        <v>52.426311056952599</v>
      </c>
      <c r="M453">
        <v>72.665964307193605</v>
      </c>
      <c r="N453">
        <v>1.1556177762061799</v>
      </c>
      <c r="O453">
        <v>52.7777777777777</v>
      </c>
      <c r="P453">
        <v>12.3166472642607</v>
      </c>
    </row>
    <row r="454" spans="1:17" x14ac:dyDescent="0.3">
      <c r="A454" t="s">
        <v>1023</v>
      </c>
      <c r="B454" t="s">
        <v>1024</v>
      </c>
      <c r="C454" t="s">
        <v>3173</v>
      </c>
      <c r="D454" t="s">
        <v>54</v>
      </c>
      <c r="E454">
        <v>14116.8796820799</v>
      </c>
      <c r="F454">
        <v>884.8</v>
      </c>
      <c r="G454">
        <v>-66.363623417792198</v>
      </c>
      <c r="H454">
        <v>-13.055729323969</v>
      </c>
      <c r="I454">
        <v>-41.8911412833708</v>
      </c>
      <c r="J454">
        <v>-10.274468277218</v>
      </c>
      <c r="K454">
        <v>1003.75668743464</v>
      </c>
      <c r="L454">
        <v>1216.73856136778</v>
      </c>
      <c r="M454">
        <v>38.665709277229503</v>
      </c>
      <c r="N454">
        <v>1.9193329643994701</v>
      </c>
      <c r="O454">
        <v>102.983725135623</v>
      </c>
      <c r="P454">
        <v>3.0274802049371199</v>
      </c>
      <c r="Q454">
        <v>2.8483301083579E-2</v>
      </c>
    </row>
    <row r="455" spans="1:17" hidden="1" x14ac:dyDescent="0.3">
      <c r="A455" t="s">
        <v>1025</v>
      </c>
      <c r="B455" t="s">
        <v>1026</v>
      </c>
      <c r="C455" t="s">
        <v>3188</v>
      </c>
      <c r="D455" t="s">
        <v>120</v>
      </c>
      <c r="E455">
        <v>14063.98727181</v>
      </c>
      <c r="F455">
        <v>462.85</v>
      </c>
      <c r="G455">
        <v>75.742514266799702</v>
      </c>
      <c r="H455">
        <v>7.5671416756646401</v>
      </c>
      <c r="I455">
        <v>48.242305882445102</v>
      </c>
      <c r="J455">
        <v>3.7631214487447502</v>
      </c>
      <c r="K455">
        <v>418.12379982205198</v>
      </c>
      <c r="L455">
        <v>356.51464616459498</v>
      </c>
      <c r="M455">
        <v>73.080053475575596</v>
      </c>
      <c r="N455">
        <v>1.1046978904354501</v>
      </c>
      <c r="O455">
        <v>5.0124230312196003</v>
      </c>
      <c r="P455">
        <v>126.332518337408</v>
      </c>
      <c r="Q455">
        <v>0.184325909185072</v>
      </c>
    </row>
    <row r="456" spans="1:17" x14ac:dyDescent="0.3">
      <c r="A456" t="s">
        <v>1027</v>
      </c>
      <c r="B456" t="s">
        <v>1028</v>
      </c>
      <c r="C456" t="s">
        <v>3176</v>
      </c>
      <c r="D456" t="s">
        <v>402</v>
      </c>
      <c r="E456">
        <v>13834.17963459</v>
      </c>
      <c r="F456">
        <v>287.85000000000002</v>
      </c>
      <c r="G456">
        <v>-0.99042601017668297</v>
      </c>
      <c r="H456">
        <v>-6.7721195586798704</v>
      </c>
      <c r="I456">
        <v>-19.602133216157199</v>
      </c>
      <c r="J456">
        <v>-0.84557131092341098</v>
      </c>
      <c r="K456">
        <v>298.75386557157498</v>
      </c>
      <c r="L456">
        <v>313.69545517685401</v>
      </c>
      <c r="M456">
        <v>54.990344953345499</v>
      </c>
      <c r="N456">
        <v>0.84399132004962496</v>
      </c>
      <c r="O456">
        <v>43.468820566267098</v>
      </c>
      <c r="P456">
        <v>22.789804841633799</v>
      </c>
      <c r="Q456">
        <v>7.9912038001128005E-2</v>
      </c>
    </row>
    <row r="457" spans="1:17" x14ac:dyDescent="0.3">
      <c r="A457" t="s">
        <v>1029</v>
      </c>
      <c r="B457" t="s">
        <v>1030</v>
      </c>
      <c r="C457" t="s">
        <v>3177</v>
      </c>
      <c r="D457" t="s">
        <v>51</v>
      </c>
      <c r="E457">
        <v>13804.131302919999</v>
      </c>
      <c r="F457">
        <v>1497.8</v>
      </c>
      <c r="G457">
        <v>202.69159069980199</v>
      </c>
      <c r="H457">
        <v>1.01712531616569E-2</v>
      </c>
      <c r="I457">
        <v>66.953769138490799</v>
      </c>
      <c r="J457">
        <v>10.2603043908542</v>
      </c>
      <c r="K457">
        <v>1472.09224539037</v>
      </c>
      <c r="L457">
        <v>1154.6971647421699</v>
      </c>
      <c r="M457">
        <v>45.659210845188902</v>
      </c>
      <c r="N457">
        <v>1.2333264565023101</v>
      </c>
      <c r="O457">
        <v>11.8306850046735</v>
      </c>
      <c r="P457">
        <v>210.74688796680499</v>
      </c>
      <c r="Q457">
        <v>0.14147944577685201</v>
      </c>
    </row>
    <row r="458" spans="1:17" x14ac:dyDescent="0.3">
      <c r="A458" t="s">
        <v>1031</v>
      </c>
      <c r="B458" t="s">
        <v>1032</v>
      </c>
      <c r="C458" t="s">
        <v>3179</v>
      </c>
      <c r="D458" t="s">
        <v>139</v>
      </c>
      <c r="E458">
        <v>13700.064195172999</v>
      </c>
      <c r="F458">
        <v>19.989999999999998</v>
      </c>
      <c r="G458">
        <v>30.284647575788199</v>
      </c>
      <c r="H458">
        <v>2.1787438719416001</v>
      </c>
      <c r="I458">
        <v>-7.4162227316482996</v>
      </c>
      <c r="J458">
        <v>16.467236109232498</v>
      </c>
      <c r="K458">
        <v>18.233283912342198</v>
      </c>
      <c r="L458">
        <v>17.519291471584101</v>
      </c>
      <c r="M458">
        <v>78.092549457234995</v>
      </c>
      <c r="N458">
        <v>1.1197566330591899</v>
      </c>
      <c r="O458">
        <v>20.060030015007499</v>
      </c>
      <c r="P458">
        <v>63.183673469387699</v>
      </c>
      <c r="Q458">
        <v>0.11833921215358301</v>
      </c>
    </row>
    <row r="459" spans="1:17" x14ac:dyDescent="0.3">
      <c r="A459" t="s">
        <v>1033</v>
      </c>
      <c r="B459" t="s">
        <v>1034</v>
      </c>
      <c r="C459" t="s">
        <v>3173</v>
      </c>
      <c r="D459" t="s">
        <v>24</v>
      </c>
      <c r="E459">
        <v>13699.344250192</v>
      </c>
      <c r="F459">
        <v>184.88</v>
      </c>
      <c r="G459">
        <v>3.2525754943993901</v>
      </c>
      <c r="H459">
        <v>0.25699332867473501</v>
      </c>
      <c r="I459">
        <v>24.589829393288898</v>
      </c>
      <c r="J459">
        <v>0.53643373798699601</v>
      </c>
      <c r="K459">
        <v>171.787634456326</v>
      </c>
      <c r="L459">
        <v>160.73426910024099</v>
      </c>
      <c r="M459">
        <v>79.947891261250604</v>
      </c>
      <c r="N459">
        <v>0.52192815353199296</v>
      </c>
      <c r="O459">
        <v>0.74102120294245999</v>
      </c>
      <c r="P459">
        <v>47.4322169059011</v>
      </c>
      <c r="Q459">
        <v>4.5391529484880002E-3</v>
      </c>
    </row>
    <row r="460" spans="1:17" x14ac:dyDescent="0.3">
      <c r="A460" t="s">
        <v>1035</v>
      </c>
      <c r="B460" t="s">
        <v>1036</v>
      </c>
      <c r="C460" t="s">
        <v>3181</v>
      </c>
      <c r="D460" t="s">
        <v>111</v>
      </c>
      <c r="E460">
        <v>13685.22034758</v>
      </c>
      <c r="F460">
        <v>204.57</v>
      </c>
      <c r="G460">
        <v>24.370441357678001</v>
      </c>
      <c r="H460">
        <v>-2.91817756436203</v>
      </c>
      <c r="I460">
        <v>-3.00039062890272</v>
      </c>
      <c r="J460">
        <v>4.7519817986703297</v>
      </c>
      <c r="K460">
        <v>192.49051929518899</v>
      </c>
      <c r="L460">
        <v>183.21545285021901</v>
      </c>
      <c r="M460">
        <v>77.768541663197894</v>
      </c>
      <c r="N460">
        <v>0.54725357984256595</v>
      </c>
      <c r="O460">
        <v>19.6607518208926</v>
      </c>
      <c r="P460">
        <v>55.448328267477201</v>
      </c>
      <c r="Q460">
        <v>0.14148613865641399</v>
      </c>
    </row>
    <row r="461" spans="1:17" x14ac:dyDescent="0.3">
      <c r="A461" t="s">
        <v>1037</v>
      </c>
      <c r="B461" t="s">
        <v>1038</v>
      </c>
      <c r="C461" t="s">
        <v>3187</v>
      </c>
      <c r="D461" t="s">
        <v>495</v>
      </c>
      <c r="E461">
        <v>13677.803324895</v>
      </c>
      <c r="F461">
        <v>1287.1500000000001</v>
      </c>
      <c r="G461">
        <v>-28.249820305310799</v>
      </c>
      <c r="H461">
        <v>-18.171995947197999</v>
      </c>
      <c r="I461">
        <v>-11.1142583337998</v>
      </c>
      <c r="J461">
        <v>-1.47132898391369</v>
      </c>
      <c r="K461">
        <v>1420.98225952536</v>
      </c>
      <c r="L461">
        <v>1452.25856511713</v>
      </c>
      <c r="M461">
        <v>33.390977190551297</v>
      </c>
      <c r="N461">
        <v>0.85074087318976299</v>
      </c>
      <c r="O461">
        <v>31.297828535912601</v>
      </c>
      <c r="P461">
        <v>3.5518905872888098</v>
      </c>
      <c r="Q461">
        <v>-0.148723804113743</v>
      </c>
    </row>
    <row r="462" spans="1:17" x14ac:dyDescent="0.3">
      <c r="A462" t="s">
        <v>1039</v>
      </c>
      <c r="B462" t="s">
        <v>1040</v>
      </c>
      <c r="C462" t="s">
        <v>3191</v>
      </c>
      <c r="D462" t="s">
        <v>631</v>
      </c>
      <c r="E462">
        <v>13552.9290162</v>
      </c>
      <c r="F462">
        <v>138.16999999999999</v>
      </c>
      <c r="G462">
        <v>-64.281916150618699</v>
      </c>
      <c r="H462">
        <v>10.4115513305197</v>
      </c>
      <c r="I462">
        <v>-12.292382834545</v>
      </c>
      <c r="J462">
        <v>14.2525890194814</v>
      </c>
      <c r="K462">
        <v>126.07446484949701</v>
      </c>
      <c r="L462">
        <v>150.120593717872</v>
      </c>
      <c r="M462">
        <v>85.126905105326003</v>
      </c>
      <c r="N462">
        <v>1.2043994290797799</v>
      </c>
      <c r="O462">
        <v>116.906709126438</v>
      </c>
      <c r="P462">
        <v>20.820216859041601</v>
      </c>
      <c r="Q462">
        <v>-0.119987347923961</v>
      </c>
    </row>
    <row r="463" spans="1:17" x14ac:dyDescent="0.3">
      <c r="A463" t="s">
        <v>1041</v>
      </c>
      <c r="B463" t="s">
        <v>1042</v>
      </c>
      <c r="C463" t="s">
        <v>3174</v>
      </c>
      <c r="D463" t="s">
        <v>1043</v>
      </c>
      <c r="E463">
        <v>13508.297550630001</v>
      </c>
      <c r="F463">
        <v>420.9</v>
      </c>
      <c r="G463">
        <v>27.113787915911999</v>
      </c>
      <c r="H463">
        <v>-3.3183354858603802</v>
      </c>
      <c r="I463">
        <v>3.6072802583982302</v>
      </c>
      <c r="J463">
        <v>4.1217276862194199</v>
      </c>
      <c r="K463">
        <v>414.66848308877599</v>
      </c>
      <c r="L463">
        <v>408.94428222629898</v>
      </c>
      <c r="M463">
        <v>71.171140517454901</v>
      </c>
      <c r="N463">
        <v>0.89432423750809098</v>
      </c>
      <c r="O463">
        <v>46.780708006652397</v>
      </c>
      <c r="P463">
        <v>50.833184017201198</v>
      </c>
      <c r="Q463">
        <v>0.115454604229473</v>
      </c>
    </row>
    <row r="464" spans="1:17" x14ac:dyDescent="0.3">
      <c r="A464" t="s">
        <v>1044</v>
      </c>
      <c r="B464" t="s">
        <v>1045</v>
      </c>
      <c r="C464" t="s">
        <v>3177</v>
      </c>
      <c r="D464" t="s">
        <v>51</v>
      </c>
      <c r="E464">
        <v>13422.24970348</v>
      </c>
      <c r="F464">
        <v>1095.4000000000001</v>
      </c>
      <c r="G464">
        <v>51.238626468221298</v>
      </c>
      <c r="H464">
        <v>0.91405205809178303</v>
      </c>
      <c r="I464">
        <v>20.820394427451799</v>
      </c>
      <c r="J464">
        <v>0.52295178774300399</v>
      </c>
      <c r="K464">
        <v>1080.6945096203899</v>
      </c>
      <c r="L464">
        <v>955.763813244012</v>
      </c>
      <c r="M464">
        <v>57.3365308151714</v>
      </c>
      <c r="N464">
        <v>0.37432462661489202</v>
      </c>
      <c r="O464">
        <v>21.8824173817783</v>
      </c>
      <c r="P464">
        <v>74.718877103437194</v>
      </c>
      <c r="Q464">
        <v>5.4925870532641002E-2</v>
      </c>
    </row>
    <row r="465" spans="1:17" x14ac:dyDescent="0.3">
      <c r="A465" t="s">
        <v>1046</v>
      </c>
      <c r="B465" t="s">
        <v>1047</v>
      </c>
      <c r="C465" t="s">
        <v>3175</v>
      </c>
      <c r="D465" t="s">
        <v>125</v>
      </c>
      <c r="E465">
        <v>13351.614614800001</v>
      </c>
      <c r="F465">
        <v>2061.35</v>
      </c>
      <c r="G465">
        <v>12.8275141835593</v>
      </c>
      <c r="H465">
        <v>3.79974345420018</v>
      </c>
      <c r="I465">
        <v>8.1618540881606894</v>
      </c>
      <c r="J465">
        <v>6.4570539944718899</v>
      </c>
      <c r="K465">
        <v>1981.1828394614599</v>
      </c>
      <c r="L465">
        <v>1916.1721252659199</v>
      </c>
      <c r="M465">
        <v>79.776465111288402</v>
      </c>
      <c r="N465">
        <v>0.90508040413780699</v>
      </c>
      <c r="O465">
        <v>20.503553496495002</v>
      </c>
      <c r="P465">
        <v>43.134395722667698</v>
      </c>
      <c r="Q465">
        <v>-3.6070749959099001E-2</v>
      </c>
    </row>
    <row r="466" spans="1:17" x14ac:dyDescent="0.3">
      <c r="A466" t="s">
        <v>1048</v>
      </c>
      <c r="B466" t="s">
        <v>1049</v>
      </c>
      <c r="C466" t="s">
        <v>3173</v>
      </c>
      <c r="D466" t="s">
        <v>508</v>
      </c>
      <c r="E466">
        <v>13307.1274561679</v>
      </c>
      <c r="F466">
        <v>139.22999999999999</v>
      </c>
      <c r="G466">
        <v>42.311217764699002</v>
      </c>
      <c r="H466">
        <v>-2.7495477147974601</v>
      </c>
      <c r="I466">
        <v>73.837354291850303</v>
      </c>
      <c r="J466">
        <v>3.5822613132630301</v>
      </c>
      <c r="K466">
        <v>134.90594946053099</v>
      </c>
      <c r="L466">
        <v>112.159113725643</v>
      </c>
      <c r="M466">
        <v>62.580725734282197</v>
      </c>
      <c r="N466">
        <v>0.30401556095896698</v>
      </c>
      <c r="O466">
        <v>21.20232708468</v>
      </c>
      <c r="P466">
        <v>101.782608695652</v>
      </c>
      <c r="Q466">
        <v>6.3231630680030002E-2</v>
      </c>
    </row>
    <row r="467" spans="1:17" x14ac:dyDescent="0.3">
      <c r="A467" t="s">
        <v>1050</v>
      </c>
      <c r="B467" t="s">
        <v>1051</v>
      </c>
      <c r="C467" t="s">
        <v>3182</v>
      </c>
      <c r="D467" t="s">
        <v>460</v>
      </c>
      <c r="E467">
        <v>13207.040409200001</v>
      </c>
      <c r="F467">
        <v>2701.6</v>
      </c>
      <c r="G467">
        <v>4.2337551751757703</v>
      </c>
      <c r="H467">
        <v>15.829536370583099</v>
      </c>
      <c r="I467">
        <v>30.0061832247148</v>
      </c>
      <c r="J467">
        <v>6.5987073796149804</v>
      </c>
      <c r="K467">
        <v>2418.3705745504399</v>
      </c>
      <c r="L467">
        <v>2214.9043695033502</v>
      </c>
      <c r="M467">
        <v>90.424345211291197</v>
      </c>
      <c r="N467">
        <v>1.0047478812761299</v>
      </c>
      <c r="O467">
        <v>0.96054190109564597</v>
      </c>
      <c r="P467">
        <v>63.872376561931297</v>
      </c>
      <c r="Q467">
        <v>0.21316441291680899</v>
      </c>
    </row>
    <row r="468" spans="1:17" x14ac:dyDescent="0.3">
      <c r="A468" t="s">
        <v>1052</v>
      </c>
      <c r="B468" t="s">
        <v>1053</v>
      </c>
      <c r="C468" t="s">
        <v>3177</v>
      </c>
      <c r="D468" t="s">
        <v>51</v>
      </c>
      <c r="E468">
        <v>13161.83312238</v>
      </c>
      <c r="F468">
        <v>543.04999999999995</v>
      </c>
      <c r="G468">
        <v>18.161117900936901</v>
      </c>
      <c r="H468">
        <v>-8.1746638272154506</v>
      </c>
      <c r="I468">
        <v>20.005606719034802</v>
      </c>
      <c r="J468">
        <v>-10.8689637269672</v>
      </c>
      <c r="K468">
        <v>571.32384748520303</v>
      </c>
      <c r="L468">
        <v>525.12333218235005</v>
      </c>
      <c r="M468">
        <v>39.681572339156297</v>
      </c>
      <c r="N468">
        <v>1.05871508719964</v>
      </c>
      <c r="O468">
        <v>32.768621673878997</v>
      </c>
      <c r="P468">
        <v>48.597619373375203</v>
      </c>
      <c r="Q468">
        <v>4.2728703044612001E-2</v>
      </c>
    </row>
    <row r="469" spans="1:17" x14ac:dyDescent="0.3">
      <c r="A469" t="s">
        <v>1054</v>
      </c>
      <c r="B469" t="s">
        <v>1055</v>
      </c>
      <c r="C469" t="s">
        <v>3173</v>
      </c>
      <c r="D469" t="s">
        <v>575</v>
      </c>
      <c r="E469">
        <v>13134.701728800001</v>
      </c>
      <c r="F469">
        <v>1659.6</v>
      </c>
      <c r="G469">
        <v>-1.7687192638139599</v>
      </c>
      <c r="H469">
        <v>-1.8092602968764699</v>
      </c>
      <c r="I469">
        <v>-2.9906866208167999</v>
      </c>
      <c r="J469">
        <v>0.35531825116574001</v>
      </c>
      <c r="K469">
        <v>1694.0477560915299</v>
      </c>
      <c r="L469">
        <v>1679.1297733495901</v>
      </c>
      <c r="M469">
        <v>46.455800658643298</v>
      </c>
      <c r="N469">
        <v>0.44899115307590198</v>
      </c>
      <c r="O469">
        <v>19.242588575560301</v>
      </c>
      <c r="P469">
        <v>26.9778117827084</v>
      </c>
      <c r="Q469">
        <v>-9.2777857073128994E-2</v>
      </c>
    </row>
    <row r="470" spans="1:17" hidden="1" x14ac:dyDescent="0.3">
      <c r="A470" t="s">
        <v>1056</v>
      </c>
      <c r="B470" t="s">
        <v>1057</v>
      </c>
      <c r="C470" t="s">
        <v>3188</v>
      </c>
      <c r="D470" t="s">
        <v>169</v>
      </c>
      <c r="E470">
        <v>13129.4450554</v>
      </c>
      <c r="F470">
        <v>10898</v>
      </c>
      <c r="G470">
        <v>145.64898570553501</v>
      </c>
      <c r="H470">
        <v>-9.7561674584562397</v>
      </c>
      <c r="I470">
        <v>43.121725951124802</v>
      </c>
      <c r="J470">
        <v>7.2545459692001799</v>
      </c>
      <c r="K470">
        <v>11133.807232011301</v>
      </c>
      <c r="L470">
        <v>9103.1528202008994</v>
      </c>
      <c r="M470">
        <v>59.464870646415903</v>
      </c>
      <c r="N470">
        <v>0.86808945234146995</v>
      </c>
      <c r="O470">
        <v>27.546338777757299</v>
      </c>
      <c r="P470">
        <v>180.44261451363801</v>
      </c>
      <c r="Q470">
        <v>0.22108209284695499</v>
      </c>
    </row>
    <row r="471" spans="1:17" x14ac:dyDescent="0.3">
      <c r="A471" t="s">
        <v>1058</v>
      </c>
      <c r="B471" t="s">
        <v>1059</v>
      </c>
      <c r="C471" t="s">
        <v>3180</v>
      </c>
      <c r="D471" t="s">
        <v>69</v>
      </c>
      <c r="E471">
        <v>13016.555996085001</v>
      </c>
      <c r="F471">
        <v>364.45</v>
      </c>
      <c r="G471">
        <v>-19.2713580031992</v>
      </c>
      <c r="H471">
        <v>0.28378616524450201</v>
      </c>
      <c r="I471">
        <v>6.42930887416993</v>
      </c>
      <c r="J471">
        <v>8.0046646162012305</v>
      </c>
      <c r="K471">
        <v>348.24883278487903</v>
      </c>
      <c r="L471">
        <v>345.77139103607499</v>
      </c>
      <c r="M471">
        <v>69.850267170950204</v>
      </c>
      <c r="N471">
        <v>0.34708804847949498</v>
      </c>
      <c r="O471">
        <v>9.2056523528604792</v>
      </c>
      <c r="P471">
        <v>25.111568829385501</v>
      </c>
      <c r="Q471">
        <v>-9.171879784367E-2</v>
      </c>
    </row>
    <row r="472" spans="1:17" x14ac:dyDescent="0.3">
      <c r="A472" t="s">
        <v>1060</v>
      </c>
      <c r="B472" t="s">
        <v>1061</v>
      </c>
      <c r="C472" t="s">
        <v>3178</v>
      </c>
      <c r="D472" t="s">
        <v>238</v>
      </c>
      <c r="E472">
        <v>12960.137968614999</v>
      </c>
      <c r="F472">
        <v>1578.95</v>
      </c>
      <c r="G472">
        <v>12.930539384995299</v>
      </c>
      <c r="H472">
        <v>-5.5536924393970297</v>
      </c>
      <c r="I472">
        <v>-14.4237564423689</v>
      </c>
      <c r="J472">
        <v>4.4729282466612403</v>
      </c>
      <c r="K472">
        <v>1584.2579992451499</v>
      </c>
      <c r="L472">
        <v>1602.96956693377</v>
      </c>
      <c r="M472">
        <v>60.544221065381997</v>
      </c>
      <c r="N472">
        <v>0.61509528104141398</v>
      </c>
      <c r="O472">
        <v>40.723265461224202</v>
      </c>
      <c r="P472">
        <v>34.099112488853002</v>
      </c>
      <c r="Q472">
        <v>6.9849262721524003E-2</v>
      </c>
    </row>
    <row r="473" spans="1:17" hidden="1" x14ac:dyDescent="0.3">
      <c r="A473" t="s">
        <v>1062</v>
      </c>
      <c r="B473" t="s">
        <v>1063</v>
      </c>
      <c r="C473" t="s">
        <v>3188</v>
      </c>
      <c r="D473" t="s">
        <v>1064</v>
      </c>
      <c r="E473">
        <v>12906.893384999599</v>
      </c>
      <c r="F473">
        <v>100</v>
      </c>
      <c r="G473">
        <v>-18.275663708258399</v>
      </c>
      <c r="M473">
        <v>50</v>
      </c>
      <c r="N473">
        <v>1</v>
      </c>
      <c r="O473">
        <v>0</v>
      </c>
      <c r="P473">
        <v>0</v>
      </c>
    </row>
    <row r="474" spans="1:17" x14ac:dyDescent="0.3">
      <c r="A474" t="s">
        <v>1065</v>
      </c>
      <c r="B474" t="s">
        <v>1066</v>
      </c>
      <c r="C474" t="s">
        <v>3178</v>
      </c>
      <c r="D474" t="s">
        <v>428</v>
      </c>
      <c r="E474">
        <v>12709.621156859999</v>
      </c>
      <c r="F474">
        <v>3142.05</v>
      </c>
      <c r="G474">
        <v>23.254976452237599</v>
      </c>
      <c r="H474">
        <v>9.6588952654333795</v>
      </c>
      <c r="I474">
        <v>21.782235887020601</v>
      </c>
      <c r="J474">
        <v>3.8965071708813799</v>
      </c>
      <c r="K474">
        <v>2896.6443679972999</v>
      </c>
      <c r="L474">
        <v>2705.6680881550001</v>
      </c>
      <c r="M474">
        <v>80.147507949252102</v>
      </c>
      <c r="N474">
        <v>0.55564824198642404</v>
      </c>
      <c r="O474">
        <v>3.8493976862239601</v>
      </c>
      <c r="P474">
        <v>45.802784222737799</v>
      </c>
      <c r="Q474">
        <v>0.10547472053904999</v>
      </c>
    </row>
    <row r="475" spans="1:17" hidden="1" x14ac:dyDescent="0.3">
      <c r="A475" t="s">
        <v>1067</v>
      </c>
      <c r="B475" t="s">
        <v>1068</v>
      </c>
      <c r="C475" t="s">
        <v>3188</v>
      </c>
      <c r="D475" t="s">
        <v>1069</v>
      </c>
      <c r="E475">
        <v>12709.598694</v>
      </c>
      <c r="F475">
        <v>1255.1500000000001</v>
      </c>
      <c r="G475">
        <v>3646.8995998996002</v>
      </c>
      <c r="H475">
        <v>68.103977833804606</v>
      </c>
      <c r="I475">
        <v>466.60749254069799</v>
      </c>
      <c r="J475">
        <v>-19.333190120628199</v>
      </c>
      <c r="K475">
        <v>987.51173042330095</v>
      </c>
      <c r="L475">
        <v>492.94876444804697</v>
      </c>
      <c r="M475">
        <v>42.815842066852298</v>
      </c>
      <c r="N475">
        <v>2.8533881575511502</v>
      </c>
      <c r="O475">
        <v>35.677010715850699</v>
      </c>
      <c r="P475">
        <v>3476.9449985750898</v>
      </c>
    </row>
    <row r="476" spans="1:17" hidden="1" x14ac:dyDescent="0.3">
      <c r="A476" t="s">
        <v>1070</v>
      </c>
      <c r="B476" t="s">
        <v>1071</v>
      </c>
      <c r="C476" t="s">
        <v>3188</v>
      </c>
      <c r="D476" t="s">
        <v>250</v>
      </c>
      <c r="E476">
        <v>12582.96361112</v>
      </c>
      <c r="F476">
        <v>877.8</v>
      </c>
      <c r="G476">
        <v>-4.7621501947448897</v>
      </c>
      <c r="H476">
        <v>-4.7743072467425698</v>
      </c>
      <c r="I476">
        <v>19.496434390571501</v>
      </c>
      <c r="J476">
        <v>2.6294742611614401</v>
      </c>
      <c r="K476">
        <v>869.93138904148896</v>
      </c>
      <c r="L476">
        <v>840.13275280897801</v>
      </c>
      <c r="M476">
        <v>73.160867781602605</v>
      </c>
      <c r="N476">
        <v>0.91707633875224204</v>
      </c>
      <c r="O476">
        <v>16.769195716564099</v>
      </c>
      <c r="P476">
        <v>35.6408869659275</v>
      </c>
      <c r="Q476">
        <v>-8.3315460553120002E-2</v>
      </c>
    </row>
    <row r="477" spans="1:17" x14ac:dyDescent="0.3">
      <c r="A477" t="s">
        <v>1072</v>
      </c>
      <c r="B477" t="s">
        <v>1073</v>
      </c>
      <c r="C477" t="s">
        <v>3187</v>
      </c>
      <c r="D477" t="s">
        <v>495</v>
      </c>
      <c r="E477">
        <v>12494.94110357</v>
      </c>
      <c r="F477">
        <v>790.55</v>
      </c>
      <c r="G477">
        <v>59.323148263411603</v>
      </c>
      <c r="H477">
        <v>6.7756284269783604</v>
      </c>
      <c r="I477">
        <v>53.722898680460098</v>
      </c>
      <c r="J477">
        <v>2.9364442357665701</v>
      </c>
      <c r="K477">
        <v>719.17805325730797</v>
      </c>
      <c r="L477">
        <v>626.11413137628801</v>
      </c>
      <c r="M477">
        <v>75.082551505555799</v>
      </c>
      <c r="N477">
        <v>0.47838050618606598</v>
      </c>
      <c r="O477">
        <v>5.8756561887293604</v>
      </c>
      <c r="P477">
        <v>88.226190476190396</v>
      </c>
      <c r="Q477">
        <v>2.0030793633414E-2</v>
      </c>
    </row>
    <row r="478" spans="1:17" x14ac:dyDescent="0.3">
      <c r="A478" t="s">
        <v>1074</v>
      </c>
      <c r="B478" t="s">
        <v>1075</v>
      </c>
      <c r="C478" t="s">
        <v>3173</v>
      </c>
      <c r="D478" t="s">
        <v>210</v>
      </c>
      <c r="E478">
        <v>12479.145218400001</v>
      </c>
      <c r="F478">
        <v>3013.8</v>
      </c>
      <c r="G478">
        <v>119.48953578509099</v>
      </c>
      <c r="H478">
        <v>-19.389580337600002</v>
      </c>
      <c r="I478">
        <v>76.990538743881601</v>
      </c>
      <c r="J478">
        <v>-3.5259160074425502</v>
      </c>
      <c r="K478">
        <v>2792.9627810123002</v>
      </c>
      <c r="L478">
        <v>2176.4655751028899</v>
      </c>
      <c r="M478">
        <v>52.223289607637497</v>
      </c>
      <c r="N478">
        <v>0.81474192541381696</v>
      </c>
      <c r="O478">
        <v>23.9365584975777</v>
      </c>
      <c r="P478">
        <v>165.533039647577</v>
      </c>
      <c r="Q478">
        <v>0.176372863206882</v>
      </c>
    </row>
    <row r="479" spans="1:17" x14ac:dyDescent="0.3">
      <c r="A479" t="s">
        <v>1076</v>
      </c>
      <c r="B479" t="s">
        <v>1077</v>
      </c>
      <c r="C479" t="s">
        <v>3171</v>
      </c>
      <c r="D479" t="s">
        <v>189</v>
      </c>
      <c r="E479">
        <v>12453.90225024</v>
      </c>
      <c r="F479">
        <v>1260.8</v>
      </c>
      <c r="G479">
        <v>-1.9389174056417999</v>
      </c>
      <c r="H479">
        <v>-12.856655508706799</v>
      </c>
      <c r="I479">
        <v>-11.9728820595491</v>
      </c>
      <c r="J479">
        <v>7.7999465121154401</v>
      </c>
      <c r="K479">
        <v>1449.23690210005</v>
      </c>
      <c r="L479">
        <v>1508.68382813935</v>
      </c>
      <c r="M479">
        <v>54.140830062007097</v>
      </c>
      <c r="N479">
        <v>1.2629267288411701</v>
      </c>
      <c r="O479">
        <v>57.677664974619297</v>
      </c>
      <c r="P479">
        <v>18.4962406015037</v>
      </c>
      <c r="Q479">
        <v>2.0174523086788999E-2</v>
      </c>
    </row>
    <row r="480" spans="1:17" x14ac:dyDescent="0.3">
      <c r="A480" t="s">
        <v>1078</v>
      </c>
      <c r="B480" t="s">
        <v>1079</v>
      </c>
      <c r="C480" t="s">
        <v>3185</v>
      </c>
      <c r="D480" t="s">
        <v>513</v>
      </c>
      <c r="E480">
        <v>12370.2566484</v>
      </c>
      <c r="F480">
        <v>780.4</v>
      </c>
      <c r="G480">
        <v>-28.4919545504121</v>
      </c>
      <c r="H480">
        <v>-0.37933643794315702</v>
      </c>
      <c r="I480">
        <v>-12.8675544302591</v>
      </c>
      <c r="J480">
        <v>2.9833895934711601</v>
      </c>
      <c r="K480">
        <v>787.42243155173196</v>
      </c>
      <c r="L480">
        <v>817.85022288552295</v>
      </c>
      <c r="M480">
        <v>71.843529359065101</v>
      </c>
      <c r="N480">
        <v>0.55091581790474997</v>
      </c>
      <c r="O480">
        <v>22.6294208098411</v>
      </c>
      <c r="P480">
        <v>15.709096300689399</v>
      </c>
      <c r="Q480">
        <v>1.4137385297032999E-2</v>
      </c>
    </row>
    <row r="481" spans="1:17" hidden="1" x14ac:dyDescent="0.3">
      <c r="A481" t="s">
        <v>1080</v>
      </c>
      <c r="B481" t="s">
        <v>1081</v>
      </c>
      <c r="C481" t="s">
        <v>3188</v>
      </c>
      <c r="D481" t="s">
        <v>460</v>
      </c>
      <c r="E481">
        <v>12313.627891075001</v>
      </c>
      <c r="F481">
        <v>2021.75</v>
      </c>
      <c r="G481">
        <v>-47.4391353011479</v>
      </c>
      <c r="H481">
        <v>-11.5646709974136</v>
      </c>
      <c r="I481">
        <v>-40.966117301039098</v>
      </c>
      <c r="J481">
        <v>-1.83522786811087</v>
      </c>
      <c r="K481">
        <v>2197.6410531735601</v>
      </c>
      <c r="M481">
        <v>39.494350711240202</v>
      </c>
      <c r="O481">
        <v>53.332508965005502</v>
      </c>
      <c r="P481">
        <v>5.6765021038601198</v>
      </c>
    </row>
    <row r="482" spans="1:17" x14ac:dyDescent="0.3">
      <c r="A482" t="s">
        <v>1082</v>
      </c>
      <c r="B482" t="s">
        <v>1083</v>
      </c>
      <c r="C482" t="s">
        <v>3181</v>
      </c>
      <c r="D482" t="s">
        <v>111</v>
      </c>
      <c r="E482">
        <v>12305.4823638</v>
      </c>
      <c r="F482">
        <v>393.75</v>
      </c>
      <c r="G482">
        <v>-1.87419492000872</v>
      </c>
      <c r="H482">
        <v>-10.3231028398384</v>
      </c>
      <c r="I482">
        <v>5.8400193650502699</v>
      </c>
      <c r="J482">
        <v>1.54597513534002</v>
      </c>
      <c r="K482">
        <v>387.06433177287698</v>
      </c>
      <c r="L482">
        <v>359.881817810293</v>
      </c>
      <c r="M482">
        <v>63.871455681634899</v>
      </c>
      <c r="N482">
        <v>0.29302078940097198</v>
      </c>
      <c r="O482">
        <v>14.5396825396825</v>
      </c>
      <c r="P482">
        <v>44.204358176158102</v>
      </c>
      <c r="Q482">
        <v>0.16090354941203999</v>
      </c>
    </row>
    <row r="483" spans="1:17" x14ac:dyDescent="0.3">
      <c r="A483" t="s">
        <v>1084</v>
      </c>
      <c r="B483" t="s">
        <v>1085</v>
      </c>
      <c r="C483" t="s">
        <v>3191</v>
      </c>
      <c r="D483" t="s">
        <v>1086</v>
      </c>
      <c r="E483">
        <v>12300.534143585999</v>
      </c>
      <c r="F483">
        <v>79.77</v>
      </c>
      <c r="G483">
        <v>-28.2982116225763</v>
      </c>
      <c r="H483">
        <v>-8.6551764435342697</v>
      </c>
      <c r="I483">
        <v>-6.2867726922765801</v>
      </c>
      <c r="J483">
        <v>-2.30041310076631E-2</v>
      </c>
      <c r="K483">
        <v>82.406507227065404</v>
      </c>
      <c r="L483">
        <v>85.125920064680997</v>
      </c>
      <c r="M483">
        <v>45.167289278214398</v>
      </c>
      <c r="N483">
        <v>1.1939551046720001</v>
      </c>
      <c r="O483">
        <v>70.1140779741757</v>
      </c>
      <c r="P483">
        <v>10.7147814018043</v>
      </c>
      <c r="Q483">
        <v>-3.6754454843515999E-2</v>
      </c>
    </row>
    <row r="484" spans="1:17" hidden="1" x14ac:dyDescent="0.3">
      <c r="A484" t="s">
        <v>1087</v>
      </c>
      <c r="B484" t="s">
        <v>1088</v>
      </c>
      <c r="C484" t="s">
        <v>3188</v>
      </c>
      <c r="D484" t="s">
        <v>250</v>
      </c>
      <c r="E484">
        <v>12222.083590800001</v>
      </c>
      <c r="F484">
        <v>631.70000000000005</v>
      </c>
      <c r="G484">
        <v>-8.6927026371043298E-2</v>
      </c>
      <c r="H484">
        <v>6.0673180791097101</v>
      </c>
      <c r="I484">
        <v>39.394099145847498</v>
      </c>
      <c r="J484">
        <v>5.46748491960797</v>
      </c>
      <c r="K484">
        <v>572.59698021768997</v>
      </c>
      <c r="L484">
        <v>520.52002122325405</v>
      </c>
      <c r="M484">
        <v>73.264411167897805</v>
      </c>
      <c r="N484">
        <v>1.4468556307410601</v>
      </c>
      <c r="O484">
        <v>1.9471268006965301</v>
      </c>
      <c r="P484">
        <v>59.058290318519397</v>
      </c>
    </row>
    <row r="485" spans="1:17" x14ac:dyDescent="0.3">
      <c r="A485" t="s">
        <v>1089</v>
      </c>
      <c r="B485" t="s">
        <v>1090</v>
      </c>
      <c r="C485" t="s">
        <v>3173</v>
      </c>
      <c r="D485" t="s">
        <v>575</v>
      </c>
      <c r="E485">
        <v>12162.737147275</v>
      </c>
      <c r="F485">
        <v>166.79</v>
      </c>
      <c r="G485">
        <v>-25.133609659602499</v>
      </c>
      <c r="H485">
        <v>13.428268436690701</v>
      </c>
      <c r="I485">
        <v>2.90849596997968</v>
      </c>
      <c r="J485">
        <v>2.6684747077314399</v>
      </c>
      <c r="K485">
        <v>154.17890758315099</v>
      </c>
      <c r="L485">
        <v>159.54639176045799</v>
      </c>
      <c r="M485">
        <v>70.100210910228597</v>
      </c>
      <c r="N485">
        <v>1.44511907048823</v>
      </c>
      <c r="O485">
        <v>25.4855676462339</v>
      </c>
      <c r="P485">
        <v>27.6226184099778</v>
      </c>
      <c r="Q485">
        <v>-3.6693775401344997E-2</v>
      </c>
    </row>
    <row r="486" spans="1:17" x14ac:dyDescent="0.3">
      <c r="A486" t="s">
        <v>1091</v>
      </c>
      <c r="B486" t="s">
        <v>1092</v>
      </c>
      <c r="C486" t="s">
        <v>3176</v>
      </c>
      <c r="D486" t="s">
        <v>306</v>
      </c>
      <c r="E486">
        <v>12078.66096668</v>
      </c>
      <c r="F486">
        <v>517.29999999999995</v>
      </c>
      <c r="G486">
        <v>21.047889673974598</v>
      </c>
      <c r="H486">
        <v>-16.6346858274228</v>
      </c>
      <c r="I486">
        <v>-37.9079239025642</v>
      </c>
      <c r="J486">
        <v>5.4199035101758399</v>
      </c>
      <c r="K486">
        <v>556.26411119777197</v>
      </c>
      <c r="L486">
        <v>587.64674021226301</v>
      </c>
      <c r="M486">
        <v>60.400147474085202</v>
      </c>
      <c r="N486">
        <v>0.52287128498893598</v>
      </c>
      <c r="O486">
        <v>60.0618596559056</v>
      </c>
      <c r="P486">
        <v>44.416527079843597</v>
      </c>
      <c r="Q486">
        <v>2.5132030052942001E-2</v>
      </c>
    </row>
    <row r="487" spans="1:17" x14ac:dyDescent="0.3">
      <c r="A487" t="s">
        <v>1093</v>
      </c>
      <c r="B487" t="s">
        <v>1094</v>
      </c>
      <c r="C487" t="s">
        <v>3173</v>
      </c>
      <c r="D487" t="s">
        <v>417</v>
      </c>
      <c r="E487">
        <v>12034.141217967999</v>
      </c>
      <c r="F487">
        <v>130.87</v>
      </c>
      <c r="G487">
        <v>53.624940724246599</v>
      </c>
      <c r="H487">
        <v>10.820056401056499</v>
      </c>
      <c r="I487">
        <v>76.770841323550599</v>
      </c>
      <c r="J487">
        <v>16.1903404667062</v>
      </c>
      <c r="K487">
        <v>113.514680854665</v>
      </c>
      <c r="L487">
        <v>93.528571764769595</v>
      </c>
      <c r="M487">
        <v>80.977139843421696</v>
      </c>
      <c r="N487">
        <v>0.73095571682778304</v>
      </c>
      <c r="O487">
        <v>11.2019561396806</v>
      </c>
      <c r="P487">
        <v>120.282780676653</v>
      </c>
      <c r="Q487">
        <v>0.118718059439681</v>
      </c>
    </row>
    <row r="488" spans="1:17" x14ac:dyDescent="0.3">
      <c r="A488" t="s">
        <v>1095</v>
      </c>
      <c r="B488" t="s">
        <v>1096</v>
      </c>
      <c r="C488" t="s">
        <v>3184</v>
      </c>
      <c r="D488" t="s">
        <v>88</v>
      </c>
      <c r="E488">
        <v>11995.5</v>
      </c>
      <c r="F488">
        <v>79.97</v>
      </c>
      <c r="G488">
        <v>37.4109900635017</v>
      </c>
      <c r="H488">
        <v>-0.235917512396882</v>
      </c>
      <c r="I488">
        <v>5.8002954683209804</v>
      </c>
      <c r="J488">
        <v>1.15739549540208</v>
      </c>
      <c r="K488">
        <v>81.360188214483301</v>
      </c>
      <c r="L488">
        <v>80.216911866528307</v>
      </c>
      <c r="M488">
        <v>59.173940052729101</v>
      </c>
      <c r="N488">
        <v>1.0210945322831599</v>
      </c>
      <c r="O488">
        <v>64.811804426660004</v>
      </c>
      <c r="P488">
        <v>58.356435643564303</v>
      </c>
      <c r="Q488">
        <v>5.9579474183760001E-2</v>
      </c>
    </row>
    <row r="489" spans="1:17" x14ac:dyDescent="0.3">
      <c r="A489" t="s">
        <v>1097</v>
      </c>
      <c r="B489" t="s">
        <v>1098</v>
      </c>
      <c r="C489" t="s">
        <v>3181</v>
      </c>
      <c r="D489" t="s">
        <v>285</v>
      </c>
      <c r="E489">
        <v>11946.32931874</v>
      </c>
      <c r="F489">
        <v>5142.1000000000004</v>
      </c>
      <c r="G489">
        <v>238.18186221611501</v>
      </c>
      <c r="H489">
        <v>24.920764257746701</v>
      </c>
      <c r="I489">
        <v>198.326723128737</v>
      </c>
      <c r="J489">
        <v>6.7002658838307303</v>
      </c>
      <c r="K489">
        <v>4138.7014453813599</v>
      </c>
      <c r="L489">
        <v>2951.6132694182702</v>
      </c>
      <c r="M489">
        <v>76.553495603226807</v>
      </c>
      <c r="N489">
        <v>0.86001523972295701</v>
      </c>
      <c r="O489">
        <v>1.1240543746718199</v>
      </c>
      <c r="P489">
        <v>296.30828516377602</v>
      </c>
      <c r="Q489">
        <v>0.17045591163270599</v>
      </c>
    </row>
    <row r="490" spans="1:17" x14ac:dyDescent="0.3">
      <c r="A490" t="s">
        <v>1099</v>
      </c>
      <c r="B490" t="s">
        <v>1100</v>
      </c>
      <c r="C490" t="s">
        <v>3175</v>
      </c>
      <c r="D490" t="s">
        <v>948</v>
      </c>
      <c r="E490">
        <v>11936.468173519999</v>
      </c>
      <c r="F490">
        <v>591.20000000000005</v>
      </c>
      <c r="G490">
        <v>11.6357651680621</v>
      </c>
      <c r="H490">
        <v>-4.6999669265178596</v>
      </c>
      <c r="I490">
        <v>50.570328749417001</v>
      </c>
      <c r="J490">
        <v>5.6321806833038197</v>
      </c>
      <c r="K490">
        <v>582.58917926012396</v>
      </c>
      <c r="L490">
        <v>510.07089047456998</v>
      </c>
      <c r="M490">
        <v>59.472953231960702</v>
      </c>
      <c r="N490">
        <v>0.58151261268851095</v>
      </c>
      <c r="O490">
        <v>17.016238159675201</v>
      </c>
      <c r="P490">
        <v>72.1106259097525</v>
      </c>
      <c r="Q490">
        <v>5.6902000832924002E-2</v>
      </c>
    </row>
    <row r="491" spans="1:17" x14ac:dyDescent="0.3">
      <c r="A491" t="s">
        <v>1101</v>
      </c>
      <c r="B491" t="s">
        <v>1102</v>
      </c>
      <c r="C491" t="s">
        <v>3178</v>
      </c>
      <c r="D491" t="s">
        <v>226</v>
      </c>
      <c r="E491">
        <v>11904.037692045</v>
      </c>
      <c r="F491">
        <v>505.95</v>
      </c>
      <c r="G491">
        <v>17.2430971409871</v>
      </c>
      <c r="H491">
        <v>-3.0589760781679498</v>
      </c>
      <c r="I491">
        <v>11.2247099149506</v>
      </c>
      <c r="J491">
        <v>3.19244958649523</v>
      </c>
      <c r="K491">
        <v>515.05341742328505</v>
      </c>
      <c r="L491">
        <v>480.622361166882</v>
      </c>
      <c r="M491">
        <v>59.240088906926204</v>
      </c>
      <c r="N491">
        <v>0.26867071064850301</v>
      </c>
      <c r="O491">
        <v>28.866488783476601</v>
      </c>
      <c r="P491">
        <v>38.616438356164302</v>
      </c>
      <c r="Q491">
        <v>0.117296335539081</v>
      </c>
    </row>
    <row r="492" spans="1:17" x14ac:dyDescent="0.3">
      <c r="A492" t="s">
        <v>1103</v>
      </c>
      <c r="B492" t="s">
        <v>1104</v>
      </c>
      <c r="C492" t="s">
        <v>3181</v>
      </c>
      <c r="D492" t="s">
        <v>238</v>
      </c>
      <c r="E492">
        <v>11884.69738302</v>
      </c>
      <c r="F492">
        <v>608.29999999999995</v>
      </c>
      <c r="G492">
        <v>-9.9439137557598301</v>
      </c>
      <c r="H492">
        <v>5.45599284205794</v>
      </c>
      <c r="I492">
        <v>4.2519188249038997</v>
      </c>
      <c r="J492">
        <v>17.116006960154099</v>
      </c>
      <c r="K492">
        <v>526.005595120821</v>
      </c>
      <c r="L492">
        <v>540.13403574470203</v>
      </c>
      <c r="M492">
        <v>88.397880703869504</v>
      </c>
      <c r="N492">
        <v>1.69521039115032</v>
      </c>
      <c r="O492">
        <v>16.620088771987501</v>
      </c>
      <c r="P492">
        <v>32.224758178458799</v>
      </c>
      <c r="Q492">
        <v>2.8140404800278001E-2</v>
      </c>
    </row>
    <row r="493" spans="1:17" x14ac:dyDescent="0.3">
      <c r="A493" t="s">
        <v>1105</v>
      </c>
      <c r="B493" t="s">
        <v>1106</v>
      </c>
      <c r="C493" t="s">
        <v>3178</v>
      </c>
      <c r="D493" t="s">
        <v>271</v>
      </c>
      <c r="E493">
        <v>11855.628361425001</v>
      </c>
      <c r="F493">
        <v>4969.75</v>
      </c>
      <c r="G493">
        <v>-21.589355283800899</v>
      </c>
      <c r="H493">
        <v>-7.5913795222412697</v>
      </c>
      <c r="I493">
        <v>7.7156496876393899</v>
      </c>
      <c r="J493">
        <v>-3.28362194322496</v>
      </c>
      <c r="K493">
        <v>5326.5473515189997</v>
      </c>
      <c r="L493">
        <v>5186.01227203281</v>
      </c>
      <c r="M493">
        <v>45.166603360173902</v>
      </c>
      <c r="N493">
        <v>0.80099678769590099</v>
      </c>
      <c r="O493">
        <v>43.291916092358697</v>
      </c>
      <c r="P493">
        <v>31.403603865628401</v>
      </c>
      <c r="Q493">
        <v>9.6955804932851997E-2</v>
      </c>
    </row>
    <row r="494" spans="1:17" x14ac:dyDescent="0.3">
      <c r="A494" t="s">
        <v>1107</v>
      </c>
      <c r="B494" t="s">
        <v>1108</v>
      </c>
      <c r="C494" t="s">
        <v>3173</v>
      </c>
      <c r="D494" t="s">
        <v>24</v>
      </c>
      <c r="E494">
        <v>11794.765361193</v>
      </c>
      <c r="F494">
        <v>107.11</v>
      </c>
      <c r="G494">
        <v>-28.765477319008301</v>
      </c>
      <c r="H494">
        <v>-0.30342356857768099</v>
      </c>
      <c r="I494">
        <v>-13.129223322152299</v>
      </c>
      <c r="J494">
        <v>5.2129540130613501</v>
      </c>
      <c r="K494">
        <v>100.495749198757</v>
      </c>
      <c r="L494">
        <v>108.50353461121701</v>
      </c>
      <c r="M494">
        <v>80.853243754089902</v>
      </c>
      <c r="N494">
        <v>1.08731180876834</v>
      </c>
      <c r="O494">
        <v>42.376995611987603</v>
      </c>
      <c r="P494">
        <v>21.5639541482238</v>
      </c>
      <c r="Q494">
        <v>0.111550837774442</v>
      </c>
    </row>
    <row r="495" spans="1:17" x14ac:dyDescent="0.3">
      <c r="A495" t="s">
        <v>1109</v>
      </c>
      <c r="B495" t="s">
        <v>1110</v>
      </c>
      <c r="C495" t="s">
        <v>3179</v>
      </c>
      <c r="D495" t="s">
        <v>276</v>
      </c>
      <c r="E495">
        <v>11761.369887155</v>
      </c>
      <c r="F495">
        <v>295.45</v>
      </c>
      <c r="G495">
        <v>27.754434890599899</v>
      </c>
      <c r="H495">
        <v>-4.2591311962526204</v>
      </c>
      <c r="I495">
        <v>77.649101646771797</v>
      </c>
      <c r="J495">
        <v>2.2837169257133798</v>
      </c>
      <c r="K495">
        <v>270.36839625640903</v>
      </c>
      <c r="L495">
        <v>234.89858729727499</v>
      </c>
      <c r="M495">
        <v>72.135744500679195</v>
      </c>
      <c r="N495">
        <v>0.17751451699901599</v>
      </c>
      <c r="O495">
        <v>18.801827720426399</v>
      </c>
      <c r="P495">
        <v>104.534440983039</v>
      </c>
      <c r="Q495">
        <v>9.4806701092611995E-2</v>
      </c>
    </row>
    <row r="496" spans="1:17" x14ac:dyDescent="0.3">
      <c r="A496" t="s">
        <v>1111</v>
      </c>
      <c r="B496" t="s">
        <v>1112</v>
      </c>
      <c r="C496" t="s">
        <v>3175</v>
      </c>
      <c r="D496" t="s">
        <v>125</v>
      </c>
      <c r="E496">
        <v>11756.818816715</v>
      </c>
      <c r="F496">
        <v>1914.85</v>
      </c>
      <c r="G496">
        <v>37.891546294630203</v>
      </c>
      <c r="H496">
        <v>6.5428433476872799E-2</v>
      </c>
      <c r="I496">
        <v>39.276292317018999</v>
      </c>
      <c r="J496">
        <v>7.8664929414743598</v>
      </c>
      <c r="K496">
        <v>1761.3617380810599</v>
      </c>
      <c r="L496">
        <v>1510.3367136755301</v>
      </c>
      <c r="M496">
        <v>78.780534069427901</v>
      </c>
      <c r="N496">
        <v>0.38200509482286199</v>
      </c>
      <c r="O496">
        <v>14.891505862077899</v>
      </c>
      <c r="P496">
        <v>98.574095198589603</v>
      </c>
      <c r="Q496">
        <v>0.17686404113386001</v>
      </c>
    </row>
    <row r="497" spans="1:17" x14ac:dyDescent="0.3">
      <c r="A497" t="s">
        <v>1113</v>
      </c>
      <c r="B497" t="s">
        <v>1114</v>
      </c>
      <c r="C497" t="s">
        <v>3177</v>
      </c>
      <c r="D497" t="s">
        <v>255</v>
      </c>
      <c r="E497">
        <v>11682.31165946</v>
      </c>
      <c r="F497">
        <v>1157</v>
      </c>
      <c r="G497">
        <v>64.000823097570603</v>
      </c>
      <c r="H497">
        <v>17.274007180194499</v>
      </c>
      <c r="I497">
        <v>35.117989212485298</v>
      </c>
      <c r="J497">
        <v>-2.4632014769225101</v>
      </c>
      <c r="K497">
        <v>1021.94184280327</v>
      </c>
      <c r="L497">
        <v>846.68475037152905</v>
      </c>
      <c r="M497">
        <v>54.341053867024598</v>
      </c>
      <c r="N497">
        <v>1.61946846167433</v>
      </c>
      <c r="O497">
        <v>8.0337078651685392</v>
      </c>
      <c r="P497">
        <v>94.421105696521494</v>
      </c>
      <c r="Q497">
        <v>6.5742723746968004E-2</v>
      </c>
    </row>
    <row r="498" spans="1:17" hidden="1" x14ac:dyDescent="0.3">
      <c r="A498" t="s">
        <v>1115</v>
      </c>
      <c r="B498" t="s">
        <v>1116</v>
      </c>
      <c r="C498" t="s">
        <v>3188</v>
      </c>
      <c r="D498" t="s">
        <v>247</v>
      </c>
      <c r="E498">
        <v>11643.40185975</v>
      </c>
      <c r="F498">
        <v>692.75</v>
      </c>
      <c r="G498">
        <v>143.95259716130599</v>
      </c>
      <c r="H498">
        <v>31.583346067487899</v>
      </c>
      <c r="I498">
        <v>199.19623195739399</v>
      </c>
      <c r="J498">
        <v>14.864699849988799</v>
      </c>
      <c r="K498">
        <v>543.76313405266205</v>
      </c>
      <c r="L498">
        <v>422.34373897161601</v>
      </c>
      <c r="M498">
        <v>86.389131922429797</v>
      </c>
      <c r="N498">
        <v>2.1405381429917099</v>
      </c>
      <c r="O498">
        <v>2.28076506676289</v>
      </c>
      <c r="P498">
        <v>230.195424213536</v>
      </c>
      <c r="Q498">
        <v>0.12301503703172</v>
      </c>
    </row>
    <row r="499" spans="1:17" x14ac:dyDescent="0.3">
      <c r="A499" t="s">
        <v>1117</v>
      </c>
      <c r="B499" t="s">
        <v>1118</v>
      </c>
      <c r="C499" t="s">
        <v>3182</v>
      </c>
      <c r="D499" t="s">
        <v>114</v>
      </c>
      <c r="E499">
        <v>11606.886571499999</v>
      </c>
      <c r="F499">
        <v>839.85</v>
      </c>
      <c r="G499">
        <v>54.211053658133899</v>
      </c>
      <c r="H499">
        <v>-14.641515162497299</v>
      </c>
      <c r="I499">
        <v>4.9729382740528303</v>
      </c>
      <c r="J499">
        <v>-0.68437248532903905</v>
      </c>
      <c r="K499">
        <v>835.63266752785603</v>
      </c>
      <c r="L499">
        <v>729.19254399534498</v>
      </c>
      <c r="M499">
        <v>53.422931247991301</v>
      </c>
      <c r="N499">
        <v>0.47811960188249097</v>
      </c>
      <c r="O499">
        <v>16.687503720902502</v>
      </c>
      <c r="P499">
        <v>92.163368035693793</v>
      </c>
    </row>
    <row r="500" spans="1:17" x14ac:dyDescent="0.3">
      <c r="A500" t="s">
        <v>1119</v>
      </c>
      <c r="B500" t="s">
        <v>1120</v>
      </c>
      <c r="C500" t="s">
        <v>3192</v>
      </c>
      <c r="D500" t="s">
        <v>1121</v>
      </c>
      <c r="E500">
        <v>11572.083890100001</v>
      </c>
      <c r="F500">
        <v>1862.05</v>
      </c>
      <c r="G500">
        <v>181.35975717807301</v>
      </c>
      <c r="H500">
        <v>2.3490620810583001</v>
      </c>
      <c r="I500">
        <v>94.290326068275405</v>
      </c>
      <c r="J500">
        <v>9.0039517000787104</v>
      </c>
      <c r="K500">
        <v>1638.9567938585001</v>
      </c>
      <c r="L500">
        <v>1262.07646446429</v>
      </c>
      <c r="M500">
        <v>77.922119806576603</v>
      </c>
      <c r="N500">
        <v>0.59992623312970195</v>
      </c>
      <c r="O500">
        <v>2.34150533014689</v>
      </c>
      <c r="P500">
        <v>223.75032600191199</v>
      </c>
      <c r="Q500">
        <v>0.19658189297571901</v>
      </c>
    </row>
    <row r="501" spans="1:17" x14ac:dyDescent="0.3">
      <c r="A501" t="s">
        <v>1122</v>
      </c>
      <c r="B501" t="s">
        <v>1123</v>
      </c>
      <c r="C501" t="s">
        <v>3181</v>
      </c>
      <c r="D501" t="s">
        <v>69</v>
      </c>
      <c r="E501">
        <v>11562.01484174</v>
      </c>
      <c r="F501">
        <v>559.9</v>
      </c>
      <c r="G501">
        <v>-44.616997396178</v>
      </c>
      <c r="H501">
        <v>-9.0150356345444091</v>
      </c>
      <c r="I501">
        <v>-29.4825692544261</v>
      </c>
      <c r="J501">
        <v>3.6862355688959298</v>
      </c>
      <c r="K501">
        <v>564.08605619361299</v>
      </c>
      <c r="L501">
        <v>611.10746596978595</v>
      </c>
      <c r="M501">
        <v>66.328159432824606</v>
      </c>
      <c r="N501">
        <v>0.96122156474418297</v>
      </c>
      <c r="O501">
        <v>47.169137345954603</v>
      </c>
      <c r="P501">
        <v>14.2653061224489</v>
      </c>
      <c r="Q501">
        <v>4.0847809346711998E-2</v>
      </c>
    </row>
    <row r="502" spans="1:17" hidden="1" x14ac:dyDescent="0.3">
      <c r="A502" t="s">
        <v>1124</v>
      </c>
      <c r="B502" t="s">
        <v>1125</v>
      </c>
      <c r="C502" t="s">
        <v>3188</v>
      </c>
      <c r="D502" t="s">
        <v>80</v>
      </c>
      <c r="E502">
        <v>11516.9498752</v>
      </c>
      <c r="F502">
        <v>87.55</v>
      </c>
      <c r="G502">
        <v>-26.6774325016886</v>
      </c>
      <c r="H502">
        <v>-6.4575293006914496</v>
      </c>
      <c r="I502">
        <v>-18.891683169679901</v>
      </c>
      <c r="J502">
        <v>0.25209001603770997</v>
      </c>
      <c r="K502">
        <v>88.794048614791095</v>
      </c>
      <c r="L502">
        <v>93.857285745965996</v>
      </c>
      <c r="M502">
        <v>13.715137464591701</v>
      </c>
      <c r="N502">
        <v>0.72454681157386902</v>
      </c>
      <c r="O502">
        <v>18.7892632781267</v>
      </c>
      <c r="P502">
        <v>2.03962703962703</v>
      </c>
    </row>
    <row r="503" spans="1:17" x14ac:dyDescent="0.3">
      <c r="A503" t="s">
        <v>1126</v>
      </c>
      <c r="B503" t="s">
        <v>1127</v>
      </c>
      <c r="C503" t="s">
        <v>3191</v>
      </c>
      <c r="D503" t="s">
        <v>1086</v>
      </c>
      <c r="E503">
        <v>11492.699098949999</v>
      </c>
      <c r="F503">
        <v>869.95</v>
      </c>
      <c r="G503">
        <v>123.175904429404</v>
      </c>
      <c r="H503">
        <v>-7.9543883962309998</v>
      </c>
      <c r="I503">
        <v>122.74844623037799</v>
      </c>
      <c r="J503">
        <v>-2.9855722201286699</v>
      </c>
      <c r="K503">
        <v>821.98865930415104</v>
      </c>
      <c r="L503">
        <v>633.83429312108399</v>
      </c>
      <c r="M503">
        <v>60.131365205149102</v>
      </c>
      <c r="N503">
        <v>0.71993331771244196</v>
      </c>
      <c r="O503">
        <v>9.2016782573710998</v>
      </c>
      <c r="P503">
        <v>158.952225033487</v>
      </c>
      <c r="Q503">
        <v>0.183265667116709</v>
      </c>
    </row>
    <row r="504" spans="1:17" x14ac:dyDescent="0.3">
      <c r="A504" t="s">
        <v>1128</v>
      </c>
      <c r="B504" t="s">
        <v>1129</v>
      </c>
      <c r="C504" t="s">
        <v>585</v>
      </c>
      <c r="D504" t="s">
        <v>585</v>
      </c>
      <c r="E504">
        <v>11484.601047513001</v>
      </c>
      <c r="F504">
        <v>23.13</v>
      </c>
      <c r="G504">
        <v>-9.2930334353055404</v>
      </c>
      <c r="H504">
        <v>-4.4108230369160202</v>
      </c>
      <c r="I504">
        <v>-17.394482442843401</v>
      </c>
      <c r="J504">
        <v>3.08569640318956</v>
      </c>
      <c r="K504">
        <v>22.696705743812799</v>
      </c>
      <c r="L504">
        <v>24.555377933981699</v>
      </c>
      <c r="M504">
        <v>79.882067927130706</v>
      </c>
      <c r="N504">
        <v>0.60827533034188996</v>
      </c>
      <c r="O504">
        <v>68.828361435365295</v>
      </c>
      <c r="P504">
        <v>17.411167512690302</v>
      </c>
      <c r="Q504">
        <v>2.5926315399099999E-4</v>
      </c>
    </row>
    <row r="505" spans="1:17" x14ac:dyDescent="0.3">
      <c r="A505" t="s">
        <v>1130</v>
      </c>
      <c r="B505" t="s">
        <v>1131</v>
      </c>
      <c r="C505" t="s">
        <v>3176</v>
      </c>
      <c r="D505" t="s">
        <v>46</v>
      </c>
      <c r="E505">
        <v>11481.963638017</v>
      </c>
      <c r="F505">
        <v>204.29</v>
      </c>
      <c r="G505">
        <v>10.630783826507701</v>
      </c>
      <c r="H505">
        <v>2.03600344267026</v>
      </c>
      <c r="I505">
        <v>-19.924975368594801</v>
      </c>
      <c r="J505">
        <v>9.9299994085687899</v>
      </c>
      <c r="K505">
        <v>196.59585810575601</v>
      </c>
      <c r="L505">
        <v>207.26798551183001</v>
      </c>
      <c r="M505">
        <v>70.555167388647504</v>
      </c>
      <c r="N505">
        <v>1.21043336606466</v>
      </c>
      <c r="O505">
        <v>48.759116941602599</v>
      </c>
      <c r="P505">
        <v>38.595658073270002</v>
      </c>
      <c r="Q505">
        <v>0.111233489682365</v>
      </c>
    </row>
    <row r="506" spans="1:17" x14ac:dyDescent="0.3">
      <c r="A506" t="s">
        <v>1132</v>
      </c>
      <c r="B506" t="s">
        <v>1133</v>
      </c>
      <c r="C506" t="s">
        <v>3180</v>
      </c>
      <c r="D506" t="s">
        <v>69</v>
      </c>
      <c r="E506">
        <v>11458.449006975001</v>
      </c>
      <c r="F506">
        <v>369.75</v>
      </c>
      <c r="G506">
        <v>27.660175693434098</v>
      </c>
      <c r="H506">
        <v>0.42137833150214099</v>
      </c>
      <c r="I506">
        <v>88.386850772629998</v>
      </c>
      <c r="J506">
        <v>2.5949700897272798</v>
      </c>
      <c r="K506">
        <v>359.37641283530598</v>
      </c>
      <c r="L506">
        <v>313.128074778366</v>
      </c>
      <c r="M506">
        <v>77.620699218406997</v>
      </c>
      <c r="N506">
        <v>0.68512429351780402</v>
      </c>
      <c r="O506">
        <v>4.1244083840432602</v>
      </c>
      <c r="P506">
        <v>114.28571428571399</v>
      </c>
      <c r="Q506">
        <v>6.8985234689157002E-2</v>
      </c>
    </row>
    <row r="507" spans="1:17" x14ac:dyDescent="0.3">
      <c r="A507" t="s">
        <v>1134</v>
      </c>
      <c r="B507" t="s">
        <v>1135</v>
      </c>
      <c r="C507" t="s">
        <v>3187</v>
      </c>
      <c r="D507" t="s">
        <v>495</v>
      </c>
      <c r="E507">
        <v>11424.011782379999</v>
      </c>
      <c r="F507">
        <v>861.65</v>
      </c>
      <c r="G507">
        <v>-11.406644001015501</v>
      </c>
      <c r="H507">
        <v>-2.8432139124471201</v>
      </c>
      <c r="I507">
        <v>-4.3515919607995599</v>
      </c>
      <c r="J507">
        <v>2.6540121521700599</v>
      </c>
      <c r="K507">
        <v>861.65698884675396</v>
      </c>
      <c r="L507">
        <v>880.76229063705</v>
      </c>
      <c r="M507">
        <v>72.643325426160501</v>
      </c>
      <c r="N507">
        <v>0.15832165831526801</v>
      </c>
      <c r="O507">
        <v>24.296408054314298</v>
      </c>
      <c r="P507">
        <v>13.1442452892127</v>
      </c>
      <c r="Q507">
        <v>-2.5876554649638998E-2</v>
      </c>
    </row>
    <row r="508" spans="1:17" x14ac:dyDescent="0.3">
      <c r="A508" t="s">
        <v>1136</v>
      </c>
      <c r="B508" t="s">
        <v>1137</v>
      </c>
      <c r="C508" t="s">
        <v>3183</v>
      </c>
      <c r="D508" t="s">
        <v>128</v>
      </c>
      <c r="E508">
        <v>11341.47</v>
      </c>
      <c r="F508">
        <v>356.65</v>
      </c>
      <c r="G508">
        <v>-35.355361206803998</v>
      </c>
      <c r="H508">
        <v>-5.8644440333615604</v>
      </c>
      <c r="I508">
        <v>-9.3611693330239394</v>
      </c>
      <c r="J508">
        <v>2.55656183022883</v>
      </c>
      <c r="K508">
        <v>351.78654236025199</v>
      </c>
      <c r="L508">
        <v>363.544840924048</v>
      </c>
      <c r="M508">
        <v>63.982956851574698</v>
      </c>
      <c r="N508">
        <v>0.64874576318823796</v>
      </c>
      <c r="O508">
        <v>41.875788588251801</v>
      </c>
      <c r="P508">
        <v>15.4954663212435</v>
      </c>
      <c r="Q508">
        <v>0.146085752329152</v>
      </c>
    </row>
    <row r="509" spans="1:17" x14ac:dyDescent="0.3">
      <c r="A509" t="s">
        <v>1138</v>
      </c>
      <c r="B509" t="s">
        <v>1139</v>
      </c>
      <c r="C509" t="s">
        <v>3181</v>
      </c>
      <c r="D509" t="s">
        <v>271</v>
      </c>
      <c r="E509">
        <v>11248.666989200001</v>
      </c>
      <c r="F509">
        <v>1711.9</v>
      </c>
      <c r="G509">
        <v>184.34544355817701</v>
      </c>
      <c r="H509">
        <v>0.25326422008532301</v>
      </c>
      <c r="I509">
        <v>42.034521797242199</v>
      </c>
      <c r="J509">
        <v>2.1585301642700099</v>
      </c>
      <c r="K509">
        <v>1536.8508336222201</v>
      </c>
      <c r="L509">
        <v>1234.57698043759</v>
      </c>
      <c r="M509">
        <v>74.798417845342101</v>
      </c>
      <c r="N509">
        <v>0.86050264981087499</v>
      </c>
      <c r="O509">
        <v>6.1393773000759397</v>
      </c>
      <c r="P509">
        <v>199.70238095238</v>
      </c>
    </row>
    <row r="510" spans="1:17" x14ac:dyDescent="0.3">
      <c r="A510" t="s">
        <v>1140</v>
      </c>
      <c r="B510" t="s">
        <v>1141</v>
      </c>
      <c r="C510" t="s">
        <v>3173</v>
      </c>
      <c r="D510" t="s">
        <v>575</v>
      </c>
      <c r="E510">
        <v>11240.205461875001</v>
      </c>
      <c r="F510">
        <v>844.15</v>
      </c>
      <c r="G510">
        <v>-17.130417389407199</v>
      </c>
      <c r="H510">
        <v>-6.91051692138549</v>
      </c>
      <c r="I510">
        <v>8.9713724619626891</v>
      </c>
      <c r="J510">
        <v>0.73964056411878698</v>
      </c>
      <c r="K510">
        <v>846.588230926444</v>
      </c>
      <c r="L510">
        <v>823.80825826122202</v>
      </c>
      <c r="M510">
        <v>58.354464773858197</v>
      </c>
      <c r="N510">
        <v>1.27319458919646</v>
      </c>
      <c r="O510">
        <v>12.7465497838062</v>
      </c>
      <c r="P510">
        <v>24.139705882352899</v>
      </c>
      <c r="Q510">
        <v>2.5358672361993E-2</v>
      </c>
    </row>
    <row r="511" spans="1:17" x14ac:dyDescent="0.3">
      <c r="A511" t="s">
        <v>1142</v>
      </c>
      <c r="B511" t="s">
        <v>1143</v>
      </c>
      <c r="C511" t="s">
        <v>3172</v>
      </c>
      <c r="D511" t="s">
        <v>21</v>
      </c>
      <c r="E511">
        <v>11224.639864700001</v>
      </c>
      <c r="F511">
        <v>749.5</v>
      </c>
      <c r="G511">
        <v>-28.465152446191901</v>
      </c>
      <c r="H511">
        <v>-4.0973346594560702</v>
      </c>
      <c r="I511">
        <v>-13.8479962930022</v>
      </c>
      <c r="J511">
        <v>2.1646461611067198</v>
      </c>
      <c r="K511">
        <v>766.50680298416205</v>
      </c>
      <c r="L511">
        <v>806.114939287933</v>
      </c>
      <c r="M511">
        <v>54.104319963234403</v>
      </c>
      <c r="N511">
        <v>1.6071757154589099</v>
      </c>
      <c r="O511">
        <v>28.218812541694401</v>
      </c>
      <c r="P511">
        <v>4.3871866295264601</v>
      </c>
      <c r="Q511">
        <v>-0.13956213698761499</v>
      </c>
    </row>
    <row r="512" spans="1:17" x14ac:dyDescent="0.3">
      <c r="A512" t="s">
        <v>1144</v>
      </c>
      <c r="B512" t="s">
        <v>1145</v>
      </c>
      <c r="C512" t="s">
        <v>3181</v>
      </c>
      <c r="D512" t="s">
        <v>238</v>
      </c>
      <c r="E512">
        <v>11224.53803245</v>
      </c>
      <c r="F512">
        <v>581.65</v>
      </c>
      <c r="G512">
        <v>21.106715440772501</v>
      </c>
      <c r="H512">
        <v>10.012401242226099</v>
      </c>
      <c r="I512">
        <v>34.517036320427501</v>
      </c>
      <c r="J512">
        <v>20.596390065596399</v>
      </c>
      <c r="K512">
        <v>443.517308770206</v>
      </c>
      <c r="L512">
        <v>421.41310056906798</v>
      </c>
      <c r="M512">
        <v>90.937803097064602</v>
      </c>
      <c r="N512">
        <v>2.3363841589696102</v>
      </c>
      <c r="O512">
        <v>2.2951947047193202</v>
      </c>
      <c r="P512">
        <v>81.199376947040406</v>
      </c>
      <c r="Q512">
        <v>4.6903530491383003E-2</v>
      </c>
    </row>
    <row r="513" spans="1:17" x14ac:dyDescent="0.3">
      <c r="A513" t="s">
        <v>1146</v>
      </c>
      <c r="B513" t="s">
        <v>1147</v>
      </c>
      <c r="C513" t="s">
        <v>3181</v>
      </c>
      <c r="D513" t="s">
        <v>271</v>
      </c>
      <c r="E513">
        <v>11127.395682079999</v>
      </c>
      <c r="F513">
        <v>1706.65</v>
      </c>
      <c r="G513">
        <v>50.666129995958499</v>
      </c>
      <c r="H513">
        <v>-13.8163320691639</v>
      </c>
      <c r="I513">
        <v>11.470134096104699</v>
      </c>
      <c r="J513">
        <v>-4.45394563752071</v>
      </c>
      <c r="K513">
        <v>1851.0149537556999</v>
      </c>
      <c r="L513">
        <v>1635.9348633269001</v>
      </c>
      <c r="M513">
        <v>29.753871887572501</v>
      </c>
      <c r="N513">
        <v>1.13944784915222</v>
      </c>
      <c r="O513">
        <v>36.460316995283101</v>
      </c>
      <c r="P513">
        <v>77.047564707712993</v>
      </c>
      <c r="Q513">
        <v>0.108113999209718</v>
      </c>
    </row>
    <row r="514" spans="1:17" x14ac:dyDescent="0.3">
      <c r="A514" t="s">
        <v>1148</v>
      </c>
      <c r="B514" t="s">
        <v>1149</v>
      </c>
      <c r="C514" t="s">
        <v>3184</v>
      </c>
      <c r="D514" t="s">
        <v>451</v>
      </c>
      <c r="E514">
        <v>11065.987080569999</v>
      </c>
      <c r="F514">
        <v>237.57</v>
      </c>
      <c r="G514">
        <v>31.951973354902801</v>
      </c>
      <c r="H514">
        <v>6.1058548554772702</v>
      </c>
      <c r="I514">
        <v>-1.2535531069397401</v>
      </c>
      <c r="J514">
        <v>4.5864284061790004</v>
      </c>
      <c r="K514">
        <v>231.39917054455901</v>
      </c>
      <c r="L514">
        <v>230.34787048067301</v>
      </c>
      <c r="M514">
        <v>71.660647450424193</v>
      </c>
      <c r="N514">
        <v>1.0049478692504901</v>
      </c>
      <c r="O514">
        <v>61.720755987708799</v>
      </c>
      <c r="P514">
        <v>60.195549561699202</v>
      </c>
      <c r="Q514">
        <v>7.2237167714386E-2</v>
      </c>
    </row>
    <row r="515" spans="1:17" hidden="1" x14ac:dyDescent="0.3">
      <c r="A515" t="s">
        <v>1150</v>
      </c>
      <c r="B515" t="s">
        <v>1151</v>
      </c>
      <c r="C515" t="s">
        <v>3188</v>
      </c>
      <c r="D515" t="s">
        <v>51</v>
      </c>
      <c r="E515">
        <v>11056.19555043</v>
      </c>
      <c r="F515">
        <v>4800.6499999999996</v>
      </c>
      <c r="G515">
        <v>-20.3313382264597</v>
      </c>
      <c r="H515">
        <v>-4.6217667491055501</v>
      </c>
      <c r="I515">
        <v>-13.900127098992799</v>
      </c>
      <c r="J515">
        <v>-0.92732966961267305</v>
      </c>
      <c r="K515">
        <v>4904.3367022770699</v>
      </c>
      <c r="M515">
        <v>43.525633985939798</v>
      </c>
      <c r="O515">
        <v>11.964004874339899</v>
      </c>
      <c r="P515">
        <v>13.9877242345454</v>
      </c>
    </row>
    <row r="516" spans="1:17" hidden="1" x14ac:dyDescent="0.3">
      <c r="A516" t="s">
        <v>1152</v>
      </c>
      <c r="B516" t="s">
        <v>1153</v>
      </c>
      <c r="C516" t="s">
        <v>3188</v>
      </c>
      <c r="D516" t="s">
        <v>417</v>
      </c>
      <c r="E516">
        <v>10983.702414380001</v>
      </c>
      <c r="F516">
        <v>354.7</v>
      </c>
      <c r="G516">
        <v>168.24310762279899</v>
      </c>
      <c r="H516">
        <v>-18.435126221128201</v>
      </c>
      <c r="I516">
        <v>95.867143519016594</v>
      </c>
      <c r="J516">
        <v>0.54978464402194205</v>
      </c>
      <c r="K516">
        <v>341.453618935446</v>
      </c>
      <c r="L516">
        <v>257.22261308164502</v>
      </c>
      <c r="M516">
        <v>65.434587824104895</v>
      </c>
      <c r="N516">
        <v>0.405519962649594</v>
      </c>
      <c r="O516">
        <v>26.571750775302998</v>
      </c>
      <c r="P516">
        <v>228.42592592592499</v>
      </c>
      <c r="Q516">
        <v>0.13430765660635399</v>
      </c>
    </row>
    <row r="517" spans="1:17" hidden="1" x14ac:dyDescent="0.3">
      <c r="A517" t="s">
        <v>1154</v>
      </c>
      <c r="B517" t="s">
        <v>1155</v>
      </c>
      <c r="C517" t="s">
        <v>3188</v>
      </c>
      <c r="D517" t="s">
        <v>417</v>
      </c>
      <c r="E517">
        <v>10965.6279978</v>
      </c>
      <c r="F517">
        <v>9798</v>
      </c>
      <c r="G517">
        <v>3.3103525743239799</v>
      </c>
      <c r="H517">
        <v>-6.4922951900969199</v>
      </c>
      <c r="I517">
        <v>10.184406084679001</v>
      </c>
      <c r="J517">
        <v>-3.6658047356384</v>
      </c>
      <c r="K517">
        <v>9568.6475927780793</v>
      </c>
      <c r="L517">
        <v>8911.1224395006702</v>
      </c>
      <c r="M517">
        <v>66.681284152893198</v>
      </c>
      <c r="N517">
        <v>0.21939132987572099</v>
      </c>
      <c r="O517">
        <v>17.3596652378036</v>
      </c>
      <c r="P517">
        <v>34.237566789971197</v>
      </c>
      <c r="Q517">
        <v>0.167710297549548</v>
      </c>
    </row>
    <row r="518" spans="1:17" hidden="1" x14ac:dyDescent="0.3">
      <c r="A518" t="s">
        <v>1156</v>
      </c>
      <c r="B518" t="s">
        <v>1157</v>
      </c>
      <c r="C518" t="s">
        <v>3188</v>
      </c>
      <c r="D518" t="s">
        <v>139</v>
      </c>
      <c r="E518">
        <v>10949.086516244901</v>
      </c>
      <c r="F518">
        <v>834.15</v>
      </c>
      <c r="G518">
        <v>88.503640243877697</v>
      </c>
      <c r="H518">
        <v>-2.6293542551142299</v>
      </c>
      <c r="I518">
        <v>-16.7671847152418</v>
      </c>
      <c r="J518">
        <v>7.1157648250436196</v>
      </c>
      <c r="K518">
        <v>802.37324592218295</v>
      </c>
      <c r="L518">
        <v>787.19584513023699</v>
      </c>
      <c r="M518">
        <v>69.8401533538226</v>
      </c>
      <c r="N518">
        <v>1.1860555342971699</v>
      </c>
      <c r="O518">
        <v>34.028651921117302</v>
      </c>
      <c r="P518">
        <v>122.796474358974</v>
      </c>
      <c r="Q518">
        <v>0.23457780531870501</v>
      </c>
    </row>
    <row r="519" spans="1:17" hidden="1" x14ac:dyDescent="0.3">
      <c r="A519" t="s">
        <v>1158</v>
      </c>
      <c r="B519" t="s">
        <v>1159</v>
      </c>
      <c r="C519" t="s">
        <v>3188</v>
      </c>
      <c r="D519" t="s">
        <v>105</v>
      </c>
      <c r="E519">
        <v>10933.1395772</v>
      </c>
      <c r="F519">
        <v>9566.5</v>
      </c>
      <c r="G519">
        <v>0.46226771409962403</v>
      </c>
      <c r="H519">
        <v>-15.6001918023132</v>
      </c>
      <c r="I519">
        <v>16.389941325859901</v>
      </c>
      <c r="J519">
        <v>-0.57537340245576296</v>
      </c>
      <c r="K519">
        <v>10238.551340230701</v>
      </c>
      <c r="L519">
        <v>9273.7355009527892</v>
      </c>
      <c r="M519">
        <v>43.272702422703901</v>
      </c>
      <c r="N519">
        <v>0.69614726021825002</v>
      </c>
      <c r="O519">
        <v>33.674802696911101</v>
      </c>
      <c r="P519">
        <v>42.102761396889498</v>
      </c>
      <c r="Q519">
        <v>0.104766365561605</v>
      </c>
    </row>
    <row r="520" spans="1:17" x14ac:dyDescent="0.3">
      <c r="A520" t="s">
        <v>1160</v>
      </c>
      <c r="B520" t="s">
        <v>1161</v>
      </c>
      <c r="C520" t="s">
        <v>3185</v>
      </c>
      <c r="D520" t="s">
        <v>513</v>
      </c>
      <c r="E520">
        <v>10928.37339927</v>
      </c>
      <c r="F520">
        <v>341.05</v>
      </c>
      <c r="G520">
        <v>-5.8477882288678904</v>
      </c>
      <c r="H520">
        <v>3.65577820705884</v>
      </c>
      <c r="I520">
        <v>8.6501338355390107</v>
      </c>
      <c r="J520">
        <v>4.0927873341323302</v>
      </c>
      <c r="K520">
        <v>327.00037141424201</v>
      </c>
      <c r="L520">
        <v>314.88563231329198</v>
      </c>
      <c r="M520">
        <v>79.170478174190507</v>
      </c>
      <c r="N520">
        <v>0.366555883505922</v>
      </c>
      <c r="O520">
        <v>17.578067732004101</v>
      </c>
      <c r="P520">
        <v>31.522116385793002</v>
      </c>
      <c r="Q520">
        <v>2.3861835280722998E-2</v>
      </c>
    </row>
    <row r="521" spans="1:17" x14ac:dyDescent="0.3">
      <c r="A521" t="s">
        <v>1162</v>
      </c>
      <c r="B521" t="s">
        <v>1163</v>
      </c>
      <c r="C521" t="s">
        <v>3178</v>
      </c>
      <c r="D521" t="s">
        <v>428</v>
      </c>
      <c r="E521">
        <v>10837.49206785</v>
      </c>
      <c r="F521">
        <v>395.5</v>
      </c>
      <c r="G521">
        <v>-8.3912869457090693</v>
      </c>
      <c r="H521">
        <v>-3.1091618529399998</v>
      </c>
      <c r="I521">
        <v>-6.1528527336604899</v>
      </c>
      <c r="J521">
        <v>3.1134605154569699</v>
      </c>
      <c r="K521">
        <v>391.08183997428603</v>
      </c>
      <c r="L521">
        <v>397.84976121918299</v>
      </c>
      <c r="M521">
        <v>73.321482091153499</v>
      </c>
      <c r="N521">
        <v>0.576647126983449</v>
      </c>
      <c r="O521">
        <v>40.063211125157999</v>
      </c>
      <c r="P521">
        <v>15.643274853801101</v>
      </c>
      <c r="Q521">
        <v>0.111900712269283</v>
      </c>
    </row>
    <row r="522" spans="1:17" x14ac:dyDescent="0.3">
      <c r="A522" t="s">
        <v>1164</v>
      </c>
      <c r="B522" t="s">
        <v>1165</v>
      </c>
      <c r="C522" t="s">
        <v>3173</v>
      </c>
      <c r="D522" t="s">
        <v>508</v>
      </c>
      <c r="E522">
        <v>10814.31696</v>
      </c>
      <c r="F522">
        <v>542.4</v>
      </c>
      <c r="G522">
        <v>122.513809975952</v>
      </c>
      <c r="H522">
        <v>-1.16974373186514</v>
      </c>
      <c r="I522">
        <v>51.595456415664202</v>
      </c>
      <c r="J522">
        <v>-0.623330726521103</v>
      </c>
      <c r="K522">
        <v>499.862825915911</v>
      </c>
      <c r="L522">
        <v>403.66698046569797</v>
      </c>
      <c r="M522">
        <v>65.417803310794199</v>
      </c>
      <c r="N522">
        <v>0.79585179944623097</v>
      </c>
      <c r="O522">
        <v>2.3230088495575099</v>
      </c>
      <c r="P522">
        <v>152.39646347138199</v>
      </c>
      <c r="Q522">
        <v>0.34141793599207199</v>
      </c>
    </row>
    <row r="523" spans="1:17" x14ac:dyDescent="0.3">
      <c r="A523" t="s">
        <v>1166</v>
      </c>
      <c r="B523" t="s">
        <v>1167</v>
      </c>
      <c r="C523" t="s">
        <v>3186</v>
      </c>
      <c r="D523" t="s">
        <v>460</v>
      </c>
      <c r="E523">
        <v>10806.62136578</v>
      </c>
      <c r="F523">
        <v>1623.8</v>
      </c>
      <c r="G523">
        <v>50.6184748647023</v>
      </c>
      <c r="H523">
        <v>19.851403394942299</v>
      </c>
      <c r="I523">
        <v>13.0725048523085</v>
      </c>
      <c r="J523">
        <v>-3.9607626932938</v>
      </c>
      <c r="K523">
        <v>1654.4219089723699</v>
      </c>
      <c r="L523">
        <v>1568.13791075889</v>
      </c>
      <c r="M523">
        <v>53.139762616924699</v>
      </c>
      <c r="N523">
        <v>1.5629140069937699</v>
      </c>
      <c r="O523">
        <v>46.569774602783497</v>
      </c>
      <c r="P523">
        <v>70.609882098209695</v>
      </c>
      <c r="Q523">
        <v>0.15333913622870399</v>
      </c>
    </row>
    <row r="524" spans="1:17" x14ac:dyDescent="0.3">
      <c r="A524" t="s">
        <v>1168</v>
      </c>
      <c r="B524" t="s">
        <v>1169</v>
      </c>
      <c r="C524" t="s">
        <v>3177</v>
      </c>
      <c r="D524" t="s">
        <v>255</v>
      </c>
      <c r="E524">
        <v>10791.774228</v>
      </c>
      <c r="F524">
        <v>2105</v>
      </c>
      <c r="G524">
        <v>4.98277326303955</v>
      </c>
      <c r="H524">
        <v>-4.5457031632836999</v>
      </c>
      <c r="I524">
        <v>-0.38866735580620299</v>
      </c>
      <c r="J524">
        <v>-4.8546593105027398</v>
      </c>
      <c r="K524">
        <v>2127.3787634799401</v>
      </c>
      <c r="L524">
        <v>1985.69510334542</v>
      </c>
      <c r="M524">
        <v>48.3002487065528</v>
      </c>
      <c r="N524">
        <v>0.72329811665661903</v>
      </c>
      <c r="O524">
        <v>10.1330166270783</v>
      </c>
      <c r="P524">
        <v>45.172413793103402</v>
      </c>
      <c r="Q524">
        <v>-7.9146590806973005E-2</v>
      </c>
    </row>
    <row r="525" spans="1:17" x14ac:dyDescent="0.3">
      <c r="A525" t="s">
        <v>1170</v>
      </c>
      <c r="B525" t="s">
        <v>1171</v>
      </c>
      <c r="C525" t="s">
        <v>3172</v>
      </c>
      <c r="D525" t="s">
        <v>247</v>
      </c>
      <c r="E525">
        <v>10788.286761359999</v>
      </c>
      <c r="F525">
        <v>779.4</v>
      </c>
      <c r="G525">
        <v>-17.526475880903099</v>
      </c>
      <c r="H525">
        <v>0.286757931890397</v>
      </c>
      <c r="I525">
        <v>-23.2042598948041</v>
      </c>
      <c r="J525">
        <v>3.3317767184627698</v>
      </c>
      <c r="K525">
        <v>802.29604065892602</v>
      </c>
      <c r="L525">
        <v>884.33948338086202</v>
      </c>
      <c r="M525">
        <v>72.649057548040204</v>
      </c>
      <c r="N525">
        <v>1.17922795157412</v>
      </c>
      <c r="O525">
        <v>53.8362843212727</v>
      </c>
      <c r="P525">
        <v>12.467532467532401</v>
      </c>
      <c r="Q525">
        <v>4.2530019145299998E-4</v>
      </c>
    </row>
    <row r="526" spans="1:17" x14ac:dyDescent="0.3">
      <c r="A526" t="s">
        <v>1172</v>
      </c>
      <c r="B526" t="s">
        <v>1173</v>
      </c>
      <c r="C526" t="s">
        <v>3176</v>
      </c>
      <c r="D526" t="s">
        <v>962</v>
      </c>
      <c r="E526">
        <v>10782.3673464</v>
      </c>
      <c r="F526">
        <v>1466.4</v>
      </c>
      <c r="G526">
        <v>35.156985526036799</v>
      </c>
      <c r="H526">
        <v>7.0803660642242097</v>
      </c>
      <c r="I526">
        <v>36.348495936627103</v>
      </c>
      <c r="J526">
        <v>10.951862134071</v>
      </c>
      <c r="K526">
        <v>1356.4906089998699</v>
      </c>
      <c r="L526">
        <v>1227.6034592733299</v>
      </c>
      <c r="M526">
        <v>79.547203541687907</v>
      </c>
      <c r="N526">
        <v>1.3111690916693599</v>
      </c>
      <c r="O526">
        <v>8.5140480087288495</v>
      </c>
      <c r="P526">
        <v>81.037037037036995</v>
      </c>
      <c r="Q526">
        <v>9.4781894274142006E-2</v>
      </c>
    </row>
    <row r="527" spans="1:17" x14ac:dyDescent="0.3">
      <c r="A527" t="s">
        <v>1174</v>
      </c>
      <c r="B527" t="s">
        <v>1175</v>
      </c>
      <c r="C527" t="s">
        <v>3186</v>
      </c>
      <c r="D527" t="s">
        <v>131</v>
      </c>
      <c r="E527">
        <v>10756.1007391</v>
      </c>
      <c r="F527">
        <v>1289.9000000000001</v>
      </c>
      <c r="G527">
        <v>210.02381246396499</v>
      </c>
      <c r="H527">
        <v>16.120770764531599</v>
      </c>
      <c r="I527">
        <v>54.8511010618762</v>
      </c>
      <c r="J527">
        <v>3.7130570666201401</v>
      </c>
      <c r="K527">
        <v>1070.29593873509</v>
      </c>
      <c r="L527">
        <v>877.11663469724897</v>
      </c>
      <c r="M527">
        <v>81.005459398689297</v>
      </c>
      <c r="N527">
        <v>1.0906901184209901</v>
      </c>
      <c r="O527">
        <v>2.8761919528645401</v>
      </c>
      <c r="P527">
        <v>245.771344323817</v>
      </c>
      <c r="Q527">
        <v>0.17152638444566401</v>
      </c>
    </row>
    <row r="528" spans="1:17" hidden="1" x14ac:dyDescent="0.3">
      <c r="A528" t="s">
        <v>1176</v>
      </c>
      <c r="B528" t="s">
        <v>1177</v>
      </c>
      <c r="C528" t="s">
        <v>3188</v>
      </c>
      <c r="D528" t="s">
        <v>761</v>
      </c>
      <c r="E528">
        <v>10739.054693185</v>
      </c>
      <c r="F528">
        <v>114.26</v>
      </c>
      <c r="G528">
        <v>17.976421114233801</v>
      </c>
      <c r="H528">
        <v>-1.2009447057973901</v>
      </c>
      <c r="I528">
        <v>-1.02118361778698</v>
      </c>
      <c r="J528">
        <v>0.634605129386272</v>
      </c>
      <c r="K528">
        <v>113.646377040177</v>
      </c>
      <c r="L528">
        <v>108.23782811045901</v>
      </c>
      <c r="M528">
        <v>54.041415573722702</v>
      </c>
      <c r="N528">
        <v>0.74315994133493402</v>
      </c>
      <c r="O528">
        <v>8.52441799404866</v>
      </c>
      <c r="P528">
        <v>39.341463414634099</v>
      </c>
      <c r="Q528">
        <v>2.1133606920337E-2</v>
      </c>
    </row>
    <row r="529" spans="1:17" x14ac:dyDescent="0.3">
      <c r="A529" t="s">
        <v>1178</v>
      </c>
      <c r="B529" t="s">
        <v>1179</v>
      </c>
      <c r="C529" t="s">
        <v>3181</v>
      </c>
      <c r="D529" t="s">
        <v>271</v>
      </c>
      <c r="E529">
        <v>10701.8185428</v>
      </c>
      <c r="F529">
        <v>5246.65</v>
      </c>
      <c r="G529">
        <v>18.677645034946099</v>
      </c>
      <c r="H529">
        <v>-2.6931031293967398</v>
      </c>
      <c r="I529">
        <v>-10.8210553392833</v>
      </c>
      <c r="J529">
        <v>-1.72504149864171</v>
      </c>
      <c r="K529">
        <v>5353.5667175359604</v>
      </c>
      <c r="L529">
        <v>4825.4297497838197</v>
      </c>
      <c r="M529">
        <v>42.977583911689102</v>
      </c>
      <c r="N529">
        <v>0.41931163512733199</v>
      </c>
      <c r="O529">
        <v>14.3396262376945</v>
      </c>
      <c r="P529">
        <v>74.191567065073002</v>
      </c>
      <c r="Q529">
        <v>0.181931561790455</v>
      </c>
    </row>
    <row r="530" spans="1:17" x14ac:dyDescent="0.3">
      <c r="A530" t="s">
        <v>1180</v>
      </c>
      <c r="B530" t="s">
        <v>1181</v>
      </c>
      <c r="C530" t="s">
        <v>3175</v>
      </c>
      <c r="D530" t="s">
        <v>290</v>
      </c>
      <c r="E530">
        <v>10673.5542852</v>
      </c>
      <c r="F530">
        <v>799.35</v>
      </c>
      <c r="G530">
        <v>2.8909526515363302</v>
      </c>
      <c r="H530">
        <v>16.656944453865599</v>
      </c>
      <c r="I530">
        <v>27.6512970692404</v>
      </c>
      <c r="J530">
        <v>6.2820139074726402</v>
      </c>
      <c r="K530">
        <v>712.21765224704995</v>
      </c>
      <c r="L530">
        <v>661.93475544271803</v>
      </c>
      <c r="M530">
        <v>80.799453746758303</v>
      </c>
      <c r="N530">
        <v>0.60906333991111505</v>
      </c>
      <c r="O530">
        <v>6.9619065490711103</v>
      </c>
      <c r="P530">
        <v>44.914793328498902</v>
      </c>
      <c r="Q530">
        <v>7.6071807926061996E-2</v>
      </c>
    </row>
    <row r="531" spans="1:17" hidden="1" x14ac:dyDescent="0.3">
      <c r="A531" t="s">
        <v>1182</v>
      </c>
      <c r="B531" t="s">
        <v>1183</v>
      </c>
      <c r="C531" t="s">
        <v>3188</v>
      </c>
      <c r="D531" t="s">
        <v>761</v>
      </c>
      <c r="E531">
        <v>10625.948094249999</v>
      </c>
      <c r="F531">
        <v>546</v>
      </c>
      <c r="G531">
        <v>-4.2216096542043697</v>
      </c>
      <c r="H531">
        <v>0.60157850188483097</v>
      </c>
      <c r="I531">
        <v>-3.2841419119894799</v>
      </c>
      <c r="J531">
        <v>0.7268461999168</v>
      </c>
      <c r="K531">
        <v>530.57218203898105</v>
      </c>
      <c r="L531">
        <v>513.47547107782702</v>
      </c>
      <c r="M531">
        <v>77.9215973242584</v>
      </c>
      <c r="N531">
        <v>0.79689964041194805</v>
      </c>
      <c r="O531">
        <v>2.3406593406593399</v>
      </c>
      <c r="P531">
        <v>20.317320405464901</v>
      </c>
      <c r="Q531">
        <v>-1.3416788414562999E-2</v>
      </c>
    </row>
    <row r="532" spans="1:17" hidden="1" x14ac:dyDescent="0.3">
      <c r="A532" t="s">
        <v>1184</v>
      </c>
      <c r="B532" t="s">
        <v>1185</v>
      </c>
      <c r="C532" t="s">
        <v>3188</v>
      </c>
      <c r="D532" t="s">
        <v>111</v>
      </c>
      <c r="E532">
        <v>10613.261276285</v>
      </c>
      <c r="F532">
        <v>644.95000000000005</v>
      </c>
      <c r="G532">
        <v>-4.5291072344292003</v>
      </c>
      <c r="H532">
        <v>-4.40130195869747</v>
      </c>
      <c r="I532">
        <v>-16.204928373235099</v>
      </c>
      <c r="J532">
        <v>1.41819742994387</v>
      </c>
      <c r="K532">
        <v>637.88080243789204</v>
      </c>
      <c r="L532">
        <v>639.86543923453996</v>
      </c>
      <c r="M532">
        <v>72.986705556941104</v>
      </c>
      <c r="N532">
        <v>1.1825968258783</v>
      </c>
      <c r="O532">
        <v>28.692146678036998</v>
      </c>
      <c r="P532">
        <v>30.0040314452731</v>
      </c>
      <c r="Q532">
        <v>0.112809974009754</v>
      </c>
    </row>
    <row r="533" spans="1:17" x14ac:dyDescent="0.3">
      <c r="A533" t="s">
        <v>1186</v>
      </c>
      <c r="B533" t="s">
        <v>1187</v>
      </c>
      <c r="C533" t="s">
        <v>3187</v>
      </c>
      <c r="D533" t="s">
        <v>495</v>
      </c>
      <c r="E533">
        <v>10569.30769422</v>
      </c>
      <c r="F533">
        <v>2066.9</v>
      </c>
      <c r="G533">
        <v>-22.2850976705225</v>
      </c>
      <c r="H533">
        <v>-4.7832004981896699</v>
      </c>
      <c r="I533">
        <v>0.42823420931570899</v>
      </c>
      <c r="J533">
        <v>4.5364374288758897</v>
      </c>
      <c r="K533">
        <v>2075.2176112862398</v>
      </c>
      <c r="L533">
        <v>2139.9778062333098</v>
      </c>
      <c r="M533">
        <v>71.405561953955299</v>
      </c>
      <c r="N533">
        <v>0.21930576946629399</v>
      </c>
      <c r="O533">
        <v>32.323769896947098</v>
      </c>
      <c r="P533">
        <v>14.319690265486701</v>
      </c>
      <c r="Q533">
        <v>-0.107238813564284</v>
      </c>
    </row>
    <row r="534" spans="1:17" x14ac:dyDescent="0.3">
      <c r="A534" t="s">
        <v>1188</v>
      </c>
      <c r="B534" t="s">
        <v>1189</v>
      </c>
      <c r="C534" t="s">
        <v>3173</v>
      </c>
      <c r="D534" t="s">
        <v>24</v>
      </c>
      <c r="E534">
        <v>10538.504541959999</v>
      </c>
      <c r="F534">
        <v>173.4</v>
      </c>
      <c r="G534">
        <v>-51.164919224859702</v>
      </c>
      <c r="H534">
        <v>-8.5954916155494399</v>
      </c>
      <c r="I534">
        <v>-34.460986475321697</v>
      </c>
      <c r="J534">
        <v>1.6109728405456301</v>
      </c>
      <c r="K534">
        <v>177.35919451132401</v>
      </c>
      <c r="L534">
        <v>212.84667882213699</v>
      </c>
      <c r="M534">
        <v>75.4664252024224</v>
      </c>
      <c r="N534">
        <v>1.2236775245179401</v>
      </c>
      <c r="O534">
        <v>73.414071510957299</v>
      </c>
      <c r="P534">
        <v>17.559322033898301</v>
      </c>
      <c r="Q534">
        <v>-9.8955161155789995E-3</v>
      </c>
    </row>
    <row r="535" spans="1:17" x14ac:dyDescent="0.3">
      <c r="A535" t="s">
        <v>1190</v>
      </c>
      <c r="B535" t="s">
        <v>1191</v>
      </c>
      <c r="C535" t="s">
        <v>3185</v>
      </c>
      <c r="D535" t="s">
        <v>219</v>
      </c>
      <c r="E535">
        <v>10516.764941085999</v>
      </c>
      <c r="F535">
        <v>132.82</v>
      </c>
      <c r="G535">
        <v>-4.8817243143190101</v>
      </c>
      <c r="H535">
        <v>7.1742021370807096</v>
      </c>
      <c r="I535">
        <v>-11.598948989929999</v>
      </c>
      <c r="J535">
        <v>0.74179656217894396</v>
      </c>
      <c r="K535">
        <v>124.826889975276</v>
      </c>
      <c r="L535">
        <v>128.36107902391899</v>
      </c>
      <c r="M535">
        <v>79.097882939389095</v>
      </c>
      <c r="N535">
        <v>1.2573092042529701</v>
      </c>
      <c r="O535">
        <v>18.957988254780901</v>
      </c>
      <c r="P535">
        <v>18.801431127012499</v>
      </c>
      <c r="Q535">
        <v>0.114096279059586</v>
      </c>
    </row>
    <row r="536" spans="1:17" x14ac:dyDescent="0.3">
      <c r="A536" t="s">
        <v>1192</v>
      </c>
      <c r="B536" t="s">
        <v>1193</v>
      </c>
      <c r="C536" t="s">
        <v>3181</v>
      </c>
      <c r="D536" t="s">
        <v>271</v>
      </c>
      <c r="E536">
        <v>10457.3166525</v>
      </c>
      <c r="F536">
        <v>1152.1500000000001</v>
      </c>
      <c r="G536">
        <v>2.5552315521277702</v>
      </c>
      <c r="H536">
        <v>-1.3784998674656599</v>
      </c>
      <c r="I536">
        <v>-15.279376743210101</v>
      </c>
      <c r="J536">
        <v>-1.3230712764505199</v>
      </c>
      <c r="K536">
        <v>1152.93733459277</v>
      </c>
      <c r="L536">
        <v>1173.08759427122</v>
      </c>
      <c r="M536">
        <v>54.616822793721703</v>
      </c>
      <c r="N536">
        <v>0.51798361531429205</v>
      </c>
      <c r="O536">
        <v>30.790261684676398</v>
      </c>
      <c r="P536">
        <v>43.740253259310101</v>
      </c>
    </row>
    <row r="537" spans="1:17" x14ac:dyDescent="0.3">
      <c r="A537" t="s">
        <v>1194</v>
      </c>
      <c r="B537" t="s">
        <v>1195</v>
      </c>
      <c r="C537" t="s">
        <v>3184</v>
      </c>
      <c r="D537" t="s">
        <v>1196</v>
      </c>
      <c r="E537">
        <v>10439.46762272</v>
      </c>
      <c r="F537">
        <v>702.4</v>
      </c>
      <c r="G537">
        <v>27.628305431930301</v>
      </c>
      <c r="H537">
        <v>-2.9730434262041801</v>
      </c>
      <c r="I537">
        <v>18.803527590474399</v>
      </c>
      <c r="J537">
        <v>8.8908597828562392</v>
      </c>
      <c r="K537">
        <v>705.775007475282</v>
      </c>
      <c r="L537">
        <v>656.430195163907</v>
      </c>
      <c r="M537">
        <v>58.671457998191599</v>
      </c>
      <c r="N537">
        <v>1.6936527804068799</v>
      </c>
      <c r="O537">
        <v>24.572892938496501</v>
      </c>
      <c r="P537">
        <v>52.8618063112078</v>
      </c>
      <c r="Q537">
        <v>-4.7307705841744999E-2</v>
      </c>
    </row>
    <row r="538" spans="1:17" x14ac:dyDescent="0.3">
      <c r="A538" t="s">
        <v>1197</v>
      </c>
      <c r="B538" t="s">
        <v>1198</v>
      </c>
      <c r="C538" t="s">
        <v>3181</v>
      </c>
      <c r="D538" t="s">
        <v>962</v>
      </c>
      <c r="E538">
        <v>10420.00199802</v>
      </c>
      <c r="F538">
        <v>1106.0999999999999</v>
      </c>
      <c r="G538">
        <v>-11.373257809927001</v>
      </c>
      <c r="H538">
        <v>0.37291160229239101</v>
      </c>
      <c r="I538">
        <v>-7.5519388278480104</v>
      </c>
      <c r="J538">
        <v>-1.0692242507571801</v>
      </c>
      <c r="K538">
        <v>1119.1791135122301</v>
      </c>
      <c r="L538">
        <v>1080.16015384658</v>
      </c>
      <c r="M538">
        <v>60.082678589584397</v>
      </c>
      <c r="N538">
        <v>0.50966890742767201</v>
      </c>
      <c r="O538">
        <v>17.525540186239901</v>
      </c>
      <c r="P538">
        <v>36.018199704869602</v>
      </c>
    </row>
    <row r="539" spans="1:17" x14ac:dyDescent="0.3">
      <c r="A539" t="s">
        <v>1199</v>
      </c>
      <c r="B539" t="s">
        <v>1200</v>
      </c>
      <c r="C539" t="s">
        <v>3181</v>
      </c>
      <c r="D539" t="s">
        <v>169</v>
      </c>
      <c r="E539">
        <v>10369.390387199999</v>
      </c>
      <c r="F539">
        <v>10306.950000000001</v>
      </c>
      <c r="G539">
        <v>52.403528729598897</v>
      </c>
      <c r="H539">
        <v>-16.076214529585901</v>
      </c>
      <c r="I539">
        <v>-10.935578128745799</v>
      </c>
      <c r="J539">
        <v>-0.53104661813574505</v>
      </c>
      <c r="K539">
        <v>11355.603691881501</v>
      </c>
      <c r="L539">
        <v>10860.5787322222</v>
      </c>
      <c r="M539">
        <v>52.379359892872799</v>
      </c>
      <c r="N539">
        <v>1.16902154049913</v>
      </c>
      <c r="O539">
        <v>43.592430350394601</v>
      </c>
      <c r="P539">
        <v>83.234666666666598</v>
      </c>
      <c r="Q539">
        <v>0.160722956364308</v>
      </c>
    </row>
    <row r="540" spans="1:17" hidden="1" x14ac:dyDescent="0.3">
      <c r="A540" t="s">
        <v>1201</v>
      </c>
      <c r="B540" t="s">
        <v>1202</v>
      </c>
      <c r="C540" t="s">
        <v>3188</v>
      </c>
      <c r="D540" t="s">
        <v>238</v>
      </c>
      <c r="E540">
        <v>10326.796765249999</v>
      </c>
      <c r="F540">
        <v>13045</v>
      </c>
      <c r="G540">
        <v>50.6060790835975</v>
      </c>
      <c r="H540">
        <v>-5.5883967044163496</v>
      </c>
      <c r="I540">
        <v>10.1907706686131</v>
      </c>
      <c r="J540">
        <v>-1.8718586814751199</v>
      </c>
      <c r="K540">
        <v>12995.945727234401</v>
      </c>
      <c r="L540">
        <v>11429.517535912901</v>
      </c>
      <c r="M540">
        <v>47.693224744906601</v>
      </c>
      <c r="N540">
        <v>0.39052372252769102</v>
      </c>
      <c r="O540">
        <v>14.8332694518972</v>
      </c>
      <c r="P540">
        <v>102.40496508921601</v>
      </c>
      <c r="Q540">
        <v>0.15590764497221801</v>
      </c>
    </row>
    <row r="541" spans="1:17" hidden="1" x14ac:dyDescent="0.3">
      <c r="A541" t="s">
        <v>1203</v>
      </c>
      <c r="B541" t="s">
        <v>1204</v>
      </c>
      <c r="C541" t="s">
        <v>3188</v>
      </c>
      <c r="D541" t="s">
        <v>495</v>
      </c>
      <c r="E541">
        <v>10287.196292799999</v>
      </c>
      <c r="F541">
        <v>2901.5</v>
      </c>
      <c r="G541">
        <v>-15.8552475602946</v>
      </c>
      <c r="H541">
        <v>-4.1749325637507599</v>
      </c>
      <c r="I541">
        <v>7.4926425082799604</v>
      </c>
      <c r="J541">
        <v>1.0296368473758899</v>
      </c>
      <c r="K541">
        <v>2887.4116689955999</v>
      </c>
      <c r="L541">
        <v>2813.1714392067602</v>
      </c>
      <c r="M541">
        <v>62.267077514079297</v>
      </c>
      <c r="N541">
        <v>0.48141650248057799</v>
      </c>
      <c r="O541">
        <v>16.146820610029302</v>
      </c>
      <c r="P541">
        <v>29.127725856697801</v>
      </c>
      <c r="Q541">
        <v>-4.2812158627350001E-2</v>
      </c>
    </row>
    <row r="542" spans="1:17" hidden="1" x14ac:dyDescent="0.3">
      <c r="A542" t="s">
        <v>1205</v>
      </c>
      <c r="B542" t="s">
        <v>1206</v>
      </c>
      <c r="C542" t="s">
        <v>3188</v>
      </c>
      <c r="D542" t="s">
        <v>83</v>
      </c>
      <c r="E542">
        <v>10209.337891589999</v>
      </c>
      <c r="F542">
        <v>752.3</v>
      </c>
      <c r="G542">
        <v>-25.4860506993084</v>
      </c>
      <c r="H542">
        <v>-0.14852822693708401</v>
      </c>
      <c r="I542">
        <v>-16.970930089846298</v>
      </c>
      <c r="J542">
        <v>9.2366892150085498</v>
      </c>
      <c r="K542">
        <v>725.52343531212102</v>
      </c>
      <c r="M542">
        <v>74.711531057517803</v>
      </c>
      <c r="O542">
        <v>12.720988967167299</v>
      </c>
      <c r="P542">
        <v>23.1260229132569</v>
      </c>
    </row>
    <row r="543" spans="1:17" x14ac:dyDescent="0.3">
      <c r="A543" t="s">
        <v>1207</v>
      </c>
      <c r="B543" t="s">
        <v>1208</v>
      </c>
      <c r="C543" t="s">
        <v>3181</v>
      </c>
      <c r="D543" t="s">
        <v>306</v>
      </c>
      <c r="E543">
        <v>10205.562676485</v>
      </c>
      <c r="F543">
        <v>1726.45</v>
      </c>
      <c r="G543">
        <v>142.07857983417699</v>
      </c>
      <c r="H543">
        <v>10.029741730930199</v>
      </c>
      <c r="I543">
        <v>5.7909244311413302</v>
      </c>
      <c r="J543">
        <v>1.96224066225881</v>
      </c>
      <c r="K543">
        <v>1598.94699160095</v>
      </c>
      <c r="L543">
        <v>1430.56188772677</v>
      </c>
      <c r="M543">
        <v>58.2454099778871</v>
      </c>
      <c r="N543">
        <v>1.4100720939037401</v>
      </c>
      <c r="O543">
        <v>20.4784384140866</v>
      </c>
      <c r="P543">
        <v>168.75</v>
      </c>
    </row>
    <row r="544" spans="1:17" x14ac:dyDescent="0.3">
      <c r="A544" t="s">
        <v>1209</v>
      </c>
      <c r="B544" t="s">
        <v>1210</v>
      </c>
      <c r="C544" t="s">
        <v>3185</v>
      </c>
      <c r="D544" t="s">
        <v>97</v>
      </c>
      <c r="E544">
        <v>10173.400322085001</v>
      </c>
      <c r="F544">
        <v>851.55</v>
      </c>
      <c r="G544">
        <v>-17.318846384828898</v>
      </c>
      <c r="H544">
        <v>15.8290833954966</v>
      </c>
      <c r="I544">
        <v>9.2163267923833203</v>
      </c>
      <c r="J544">
        <v>4.9983505770225003</v>
      </c>
      <c r="K544">
        <v>710.57003987018095</v>
      </c>
      <c r="L544">
        <v>699.98395235507496</v>
      </c>
      <c r="M544">
        <v>86.764950474478198</v>
      </c>
      <c r="N544">
        <v>1.94938675601052</v>
      </c>
      <c r="O544">
        <v>2.2781985790617298</v>
      </c>
      <c r="P544">
        <v>42.256932843301001</v>
      </c>
      <c r="Q544">
        <v>-5.9350383104656998E-2</v>
      </c>
    </row>
    <row r="545" spans="1:17" x14ac:dyDescent="0.3">
      <c r="A545" t="s">
        <v>1211</v>
      </c>
      <c r="B545" t="s">
        <v>1212</v>
      </c>
      <c r="C545" t="s">
        <v>3185</v>
      </c>
      <c r="D545" t="s">
        <v>943</v>
      </c>
      <c r="E545">
        <v>10154.761809324</v>
      </c>
      <c r="F545">
        <v>210.5</v>
      </c>
      <c r="G545">
        <v>19.162058711670301</v>
      </c>
      <c r="H545">
        <v>5.43597442138093</v>
      </c>
      <c r="I545">
        <v>4.6450997482704502E-2</v>
      </c>
      <c r="J545">
        <v>3.4147146408695201</v>
      </c>
      <c r="K545">
        <v>200.89009025135701</v>
      </c>
      <c r="L545">
        <v>195.13709600947601</v>
      </c>
      <c r="M545">
        <v>78.155631261337106</v>
      </c>
      <c r="N545">
        <v>0.71034760034385802</v>
      </c>
      <c r="O545">
        <v>25.415676959619901</v>
      </c>
      <c r="P545">
        <v>56.273199703043801</v>
      </c>
      <c r="Q545">
        <v>0.129157644989742</v>
      </c>
    </row>
    <row r="546" spans="1:17" x14ac:dyDescent="0.3">
      <c r="A546" t="s">
        <v>1213</v>
      </c>
      <c r="B546" t="s">
        <v>1214</v>
      </c>
      <c r="C546" t="s">
        <v>3181</v>
      </c>
      <c r="D546" t="s">
        <v>399</v>
      </c>
      <c r="E546">
        <v>10118.76705294</v>
      </c>
      <c r="F546">
        <v>449.45</v>
      </c>
      <c r="G546">
        <v>133.33272790013299</v>
      </c>
      <c r="H546">
        <v>3.0442177134046999</v>
      </c>
      <c r="I546">
        <v>58.025429107644797</v>
      </c>
      <c r="J546">
        <v>4.4520812858585703</v>
      </c>
      <c r="K546">
        <v>406.65812034605199</v>
      </c>
      <c r="L546">
        <v>334.42860380762198</v>
      </c>
      <c r="M546">
        <v>70.029146087758605</v>
      </c>
      <c r="N546">
        <v>0.97526033055007999</v>
      </c>
      <c r="O546">
        <v>5.4622316164200697</v>
      </c>
      <c r="P546">
        <v>177.86707882534699</v>
      </c>
      <c r="Q546">
        <v>0.17887400129778699</v>
      </c>
    </row>
    <row r="547" spans="1:17" x14ac:dyDescent="0.3">
      <c r="A547" t="s">
        <v>1215</v>
      </c>
      <c r="B547" t="s">
        <v>1216</v>
      </c>
      <c r="C547" t="s">
        <v>585</v>
      </c>
      <c r="D547" t="s">
        <v>460</v>
      </c>
      <c r="E547">
        <v>10102.7962964</v>
      </c>
      <c r="F547">
        <v>386</v>
      </c>
      <c r="G547">
        <v>53.1180876766296</v>
      </c>
      <c r="H547">
        <v>1.1658688037473799</v>
      </c>
      <c r="I547">
        <v>-1.5484326261730299</v>
      </c>
      <c r="J547">
        <v>2.6020618610881301</v>
      </c>
      <c r="K547">
        <v>367.82267740460998</v>
      </c>
      <c r="L547">
        <v>342.66536106263101</v>
      </c>
      <c r="M547">
        <v>65.045993053237197</v>
      </c>
      <c r="N547">
        <v>1.21757941416417</v>
      </c>
      <c r="O547">
        <v>9.1450777202072508</v>
      </c>
      <c r="P547">
        <v>74.345076784101096</v>
      </c>
      <c r="Q547">
        <v>0.13851425388077501</v>
      </c>
    </row>
    <row r="548" spans="1:17" x14ac:dyDescent="0.3">
      <c r="A548" t="s">
        <v>1217</v>
      </c>
      <c r="B548" t="s">
        <v>1218</v>
      </c>
      <c r="C548" t="s">
        <v>3181</v>
      </c>
      <c r="D548" t="s">
        <v>120</v>
      </c>
      <c r="E548">
        <v>10099.777700279999</v>
      </c>
      <c r="F548">
        <v>566.9</v>
      </c>
      <c r="G548">
        <v>-17.274096037120898</v>
      </c>
      <c r="H548">
        <v>14.393635510270499</v>
      </c>
      <c r="I548">
        <v>15.2195366803782</v>
      </c>
      <c r="J548">
        <v>5.4670304274982202</v>
      </c>
      <c r="K548">
        <v>504.33937386214302</v>
      </c>
      <c r="L548">
        <v>480.55558344642498</v>
      </c>
      <c r="M548">
        <v>55.620448107113901</v>
      </c>
      <c r="N548">
        <v>0.61885352626137602</v>
      </c>
      <c r="O548">
        <v>24.395837008290702</v>
      </c>
      <c r="P548">
        <v>50.631061511890501</v>
      </c>
      <c r="Q548">
        <v>6.8451399013347E-2</v>
      </c>
    </row>
    <row r="549" spans="1:17" x14ac:dyDescent="0.3">
      <c r="A549" t="s">
        <v>1219</v>
      </c>
      <c r="B549" t="s">
        <v>1220</v>
      </c>
      <c r="C549" t="s">
        <v>3178</v>
      </c>
      <c r="D549" t="s">
        <v>226</v>
      </c>
      <c r="E549">
        <v>10064.15519243</v>
      </c>
      <c r="F549">
        <v>1625.3</v>
      </c>
      <c r="G549">
        <v>60.050312712370697</v>
      </c>
      <c r="H549">
        <v>-1.6058293094601599</v>
      </c>
      <c r="I549">
        <v>53.866790100422797</v>
      </c>
      <c r="J549">
        <v>0.85339554316574895</v>
      </c>
      <c r="K549">
        <v>1536.79706828497</v>
      </c>
      <c r="L549">
        <v>1341.9248099469501</v>
      </c>
      <c r="M549">
        <v>66.955557425041405</v>
      </c>
      <c r="N549">
        <v>1.30660991533408</v>
      </c>
      <c r="O549">
        <v>8.1831046576016799</v>
      </c>
      <c r="P549">
        <v>86.719512895628696</v>
      </c>
      <c r="Q549">
        <v>8.6263054384931995E-2</v>
      </c>
    </row>
    <row r="550" spans="1:17" x14ac:dyDescent="0.3">
      <c r="A550" t="s">
        <v>1221</v>
      </c>
      <c r="B550" t="s">
        <v>1222</v>
      </c>
      <c r="C550" t="s">
        <v>3172</v>
      </c>
      <c r="D550" t="s">
        <v>21</v>
      </c>
      <c r="E550">
        <v>10049.860496525</v>
      </c>
      <c r="F550">
        <v>3254.75</v>
      </c>
      <c r="G550">
        <v>18.986042065814299</v>
      </c>
      <c r="H550">
        <v>10.2712897956735</v>
      </c>
      <c r="I550">
        <v>33.071831279298102</v>
      </c>
      <c r="J550">
        <v>-0.38304657591831398</v>
      </c>
      <c r="K550">
        <v>2975.0595751046098</v>
      </c>
      <c r="L550">
        <v>2761.0236255812702</v>
      </c>
      <c r="M550">
        <v>70.061555732291595</v>
      </c>
      <c r="N550">
        <v>1.0013030847867701</v>
      </c>
      <c r="O550">
        <v>3.6946001997081002</v>
      </c>
      <c r="P550">
        <v>52.265444083179297</v>
      </c>
      <c r="Q550">
        <v>6.4266060806829998E-3</v>
      </c>
    </row>
    <row r="551" spans="1:17" x14ac:dyDescent="0.3">
      <c r="A551" t="s">
        <v>1223</v>
      </c>
      <c r="B551" t="s">
        <v>1224</v>
      </c>
      <c r="C551" t="s">
        <v>3191</v>
      </c>
      <c r="D551" t="s">
        <v>1086</v>
      </c>
      <c r="E551">
        <v>10016.500749250001</v>
      </c>
      <c r="F551">
        <v>520.75</v>
      </c>
      <c r="G551">
        <v>20.668319138163401</v>
      </c>
      <c r="H551">
        <v>-3.5900093630616201</v>
      </c>
      <c r="I551">
        <v>-8.2326377527001195</v>
      </c>
      <c r="J551">
        <v>6.2921068006597496</v>
      </c>
      <c r="K551">
        <v>512.11631151377799</v>
      </c>
      <c r="L551">
        <v>486.744595040028</v>
      </c>
      <c r="M551">
        <v>68.204082284606301</v>
      </c>
      <c r="N551">
        <v>0.35329527006696398</v>
      </c>
      <c r="O551">
        <v>32.2899663946231</v>
      </c>
      <c r="P551">
        <v>59.8127972993708</v>
      </c>
      <c r="Q551">
        <v>-3.9784926524850002E-3</v>
      </c>
    </row>
    <row r="552" spans="1:17" x14ac:dyDescent="0.3">
      <c r="A552" t="s">
        <v>1225</v>
      </c>
      <c r="B552" t="s">
        <v>1226</v>
      </c>
      <c r="C552" t="s">
        <v>3181</v>
      </c>
      <c r="D552" t="s">
        <v>468</v>
      </c>
      <c r="E552">
        <v>10002.22668238</v>
      </c>
      <c r="F552">
        <v>161.80000000000001</v>
      </c>
      <c r="G552">
        <v>27.559903762697701</v>
      </c>
      <c r="H552">
        <v>-6.5347159915742496</v>
      </c>
      <c r="I552">
        <v>0.480491002468033</v>
      </c>
      <c r="J552">
        <v>12.133234925532401</v>
      </c>
      <c r="K552">
        <v>171.37879869291299</v>
      </c>
      <c r="L552">
        <v>172.28766497674701</v>
      </c>
      <c r="M552">
        <v>66.223072841295604</v>
      </c>
      <c r="N552">
        <v>0.79521537044148105</v>
      </c>
      <c r="O552">
        <v>46.229913473423899</v>
      </c>
      <c r="P552">
        <v>52.641509433962199</v>
      </c>
      <c r="Q552">
        <v>0.16161490287239599</v>
      </c>
    </row>
    <row r="553" spans="1:17" x14ac:dyDescent="0.3">
      <c r="A553" t="s">
        <v>1227</v>
      </c>
      <c r="B553" t="s">
        <v>1228</v>
      </c>
      <c r="C553" t="s">
        <v>3185</v>
      </c>
      <c r="D553" t="s">
        <v>967</v>
      </c>
      <c r="E553">
        <v>9971.6928366880002</v>
      </c>
      <c r="F553">
        <v>72.14</v>
      </c>
      <c r="G553">
        <v>-31.903423960624298</v>
      </c>
      <c r="H553">
        <v>-9.6794774728244501</v>
      </c>
      <c r="I553">
        <v>-2.4996154051192998</v>
      </c>
      <c r="J553">
        <v>7.70259350008212</v>
      </c>
      <c r="K553">
        <v>69.329268082866506</v>
      </c>
      <c r="L553">
        <v>72.505613646047394</v>
      </c>
      <c r="M553">
        <v>76.844736321414999</v>
      </c>
      <c r="N553">
        <v>1.0281379711118701</v>
      </c>
      <c r="O553">
        <v>31.480454671472099</v>
      </c>
      <c r="P553">
        <v>21.858108108108102</v>
      </c>
      <c r="Q553">
        <v>3.8994765562897001E-2</v>
      </c>
    </row>
    <row r="554" spans="1:17" x14ac:dyDescent="0.3">
      <c r="A554" t="s">
        <v>1229</v>
      </c>
      <c r="B554" t="s">
        <v>1230</v>
      </c>
      <c r="C554" t="s">
        <v>3172</v>
      </c>
      <c r="D554" t="s">
        <v>21</v>
      </c>
      <c r="E554">
        <v>9958.1165865999992</v>
      </c>
      <c r="F554">
        <v>482.3</v>
      </c>
      <c r="G554">
        <v>-22.434685114986198</v>
      </c>
      <c r="H554">
        <v>0.49548228819958001</v>
      </c>
      <c r="I554">
        <v>-7.1936011359773904</v>
      </c>
      <c r="J554">
        <v>3.8129353708196998</v>
      </c>
      <c r="K554">
        <v>464.73493509096699</v>
      </c>
      <c r="L554">
        <v>474.62897017019498</v>
      </c>
      <c r="M554">
        <v>72.719002525865506</v>
      </c>
      <c r="N554">
        <v>0.79889916141428496</v>
      </c>
      <c r="O554">
        <v>19.220402239270101</v>
      </c>
      <c r="P554">
        <v>12.162790697674399</v>
      </c>
      <c r="Q554">
        <v>-5.8149158810970998E-2</v>
      </c>
    </row>
    <row r="555" spans="1:17" x14ac:dyDescent="0.3">
      <c r="A555" t="s">
        <v>1231</v>
      </c>
      <c r="B555" t="s">
        <v>1232</v>
      </c>
      <c r="C555" t="s">
        <v>3182</v>
      </c>
      <c r="D555" t="s">
        <v>825</v>
      </c>
      <c r="E555">
        <v>9953.9412936999997</v>
      </c>
      <c r="F555">
        <v>7718.6</v>
      </c>
      <c r="G555">
        <v>-27.259641438640202</v>
      </c>
      <c r="H555">
        <v>5.1556544854619197</v>
      </c>
      <c r="I555">
        <v>-1.38629196840465</v>
      </c>
      <c r="J555">
        <v>7.2469983203995296</v>
      </c>
      <c r="K555">
        <v>7594.0557977930102</v>
      </c>
      <c r="L555">
        <v>7969.6754400171103</v>
      </c>
      <c r="M555">
        <v>69.955581549378394</v>
      </c>
      <c r="N555">
        <v>1.2168787630911899</v>
      </c>
      <c r="O555">
        <v>39.791542507708598</v>
      </c>
      <c r="P555">
        <v>17.104624347615001</v>
      </c>
      <c r="Q555">
        <v>3.8181726866955E-2</v>
      </c>
    </row>
    <row r="556" spans="1:17" x14ac:dyDescent="0.3">
      <c r="A556" t="s">
        <v>1233</v>
      </c>
      <c r="B556" t="s">
        <v>1234</v>
      </c>
      <c r="C556" t="s">
        <v>3187</v>
      </c>
      <c r="D556" t="s">
        <v>379</v>
      </c>
      <c r="E556">
        <v>9928.1790476000006</v>
      </c>
      <c r="F556">
        <v>179.96</v>
      </c>
      <c r="G556">
        <v>14.4428548102601</v>
      </c>
      <c r="H556">
        <v>8.3249331312327595</v>
      </c>
      <c r="I556">
        <v>17.293480547230502</v>
      </c>
      <c r="J556">
        <v>10.2442256782399</v>
      </c>
      <c r="K556">
        <v>169.882004794289</v>
      </c>
      <c r="L556">
        <v>169.58948426997199</v>
      </c>
      <c r="M556">
        <v>75.643085336049097</v>
      </c>
      <c r="N556">
        <v>1.3616053278151401</v>
      </c>
      <c r="O556">
        <v>36.141364747721703</v>
      </c>
      <c r="P556">
        <v>51.993243243243199</v>
      </c>
      <c r="Q556">
        <v>9.0192677232868002E-2</v>
      </c>
    </row>
    <row r="557" spans="1:17" x14ac:dyDescent="0.3">
      <c r="A557" t="s">
        <v>1235</v>
      </c>
      <c r="B557" t="s">
        <v>1236</v>
      </c>
      <c r="C557" t="s">
        <v>3177</v>
      </c>
      <c r="D557" t="s">
        <v>255</v>
      </c>
      <c r="E557">
        <v>9915.5495070600009</v>
      </c>
      <c r="F557">
        <v>1512.3</v>
      </c>
      <c r="G557">
        <v>17.726336655444001</v>
      </c>
      <c r="H557">
        <v>8.7263375055666792</v>
      </c>
      <c r="I557">
        <v>23.781001413959</v>
      </c>
      <c r="J557">
        <v>-1.54630813515234</v>
      </c>
      <c r="K557">
        <v>1426.4183286421501</v>
      </c>
      <c r="L557">
        <v>1305.18956202711</v>
      </c>
      <c r="M557">
        <v>58.063705963881702</v>
      </c>
      <c r="N557">
        <v>0.729143535573618</v>
      </c>
      <c r="O557">
        <v>9.3665278053296195</v>
      </c>
      <c r="P557">
        <v>44.028571428571396</v>
      </c>
    </row>
    <row r="558" spans="1:17" x14ac:dyDescent="0.3">
      <c r="A558" t="s">
        <v>1237</v>
      </c>
      <c r="B558" t="s">
        <v>1238</v>
      </c>
      <c r="C558" t="s">
        <v>3180</v>
      </c>
      <c r="D558" t="s">
        <v>69</v>
      </c>
      <c r="E558">
        <v>9914.8234529849997</v>
      </c>
      <c r="F558">
        <v>1287.55</v>
      </c>
      <c r="G558">
        <v>-28.884659516789199</v>
      </c>
      <c r="H558">
        <v>4.1453422605633197</v>
      </c>
      <c r="I558">
        <v>-18.159240493414501</v>
      </c>
      <c r="J558">
        <v>10.900306743781901</v>
      </c>
      <c r="K558">
        <v>1205.71075275577</v>
      </c>
      <c r="L558">
        <v>1325.0110485014</v>
      </c>
      <c r="M558">
        <v>83.349579906380995</v>
      </c>
      <c r="N558">
        <v>1.12123713182959</v>
      </c>
      <c r="O558">
        <v>39.955729874567901</v>
      </c>
      <c r="P558">
        <v>20.045685515826701</v>
      </c>
      <c r="Q558">
        <v>-2.7861014291544001E-2</v>
      </c>
    </row>
    <row r="559" spans="1:17" x14ac:dyDescent="0.3">
      <c r="A559" t="s">
        <v>1239</v>
      </c>
      <c r="B559" t="s">
        <v>1240</v>
      </c>
      <c r="C559" t="s">
        <v>3186</v>
      </c>
      <c r="D559" t="s">
        <v>131</v>
      </c>
      <c r="E559">
        <v>9895.0706483499998</v>
      </c>
      <c r="F559">
        <v>417.25</v>
      </c>
      <c r="G559">
        <v>132.84020299917</v>
      </c>
      <c r="H559">
        <v>-5.2297422353921004</v>
      </c>
      <c r="I559">
        <v>-6.68865150233023</v>
      </c>
      <c r="J559">
        <v>10.2968668809785</v>
      </c>
      <c r="K559">
        <v>396.503398116433</v>
      </c>
      <c r="L559">
        <v>370.45641025958003</v>
      </c>
      <c r="M559">
        <v>73.6238662764477</v>
      </c>
      <c r="N559">
        <v>0.94068096086971698</v>
      </c>
      <c r="O559">
        <v>36.512881965248603</v>
      </c>
      <c r="P559">
        <v>163.665086887835</v>
      </c>
      <c r="Q559">
        <v>0.10468700432583999</v>
      </c>
    </row>
    <row r="560" spans="1:17" x14ac:dyDescent="0.3">
      <c r="A560" t="s">
        <v>1241</v>
      </c>
      <c r="B560" t="s">
        <v>1242</v>
      </c>
      <c r="C560" t="s">
        <v>3186</v>
      </c>
      <c r="D560" t="s">
        <v>131</v>
      </c>
      <c r="E560">
        <v>9886.2264147599999</v>
      </c>
      <c r="F560">
        <v>183.6</v>
      </c>
      <c r="G560">
        <v>-32.045600875972198</v>
      </c>
      <c r="H560">
        <v>6.61387562013104</v>
      </c>
      <c r="I560">
        <v>-5.5841082464894498E-2</v>
      </c>
      <c r="J560">
        <v>9.3976406155125698</v>
      </c>
      <c r="K560">
        <v>173.63818263353701</v>
      </c>
      <c r="L560">
        <v>187.61719178698601</v>
      </c>
      <c r="M560">
        <v>77.1601839620253</v>
      </c>
      <c r="N560">
        <v>0.92115563213371598</v>
      </c>
      <c r="O560">
        <v>55.174291938997797</v>
      </c>
      <c r="P560">
        <v>21.6619176992909</v>
      </c>
      <c r="Q560">
        <v>0.119581820857964</v>
      </c>
    </row>
    <row r="561" spans="1:17" x14ac:dyDescent="0.3">
      <c r="A561" t="s">
        <v>1243</v>
      </c>
      <c r="B561" t="s">
        <v>1244</v>
      </c>
      <c r="C561" t="s">
        <v>3187</v>
      </c>
      <c r="D561" t="s">
        <v>379</v>
      </c>
      <c r="E561">
        <v>9872.9781900750004</v>
      </c>
      <c r="F561">
        <v>635.25</v>
      </c>
      <c r="G561">
        <v>-28.731710366961199</v>
      </c>
      <c r="H561">
        <v>-0.59117176904498203</v>
      </c>
      <c r="I561">
        <v>-8.6190186473195798</v>
      </c>
      <c r="J561">
        <v>6.7517343500984301</v>
      </c>
      <c r="K561">
        <v>622.27034923592305</v>
      </c>
      <c r="L561">
        <v>651.92516499822898</v>
      </c>
      <c r="M561">
        <v>64.875354591963898</v>
      </c>
      <c r="N561">
        <v>1.12680882056801</v>
      </c>
      <c r="O561">
        <v>28.280204643841</v>
      </c>
      <c r="P561">
        <v>21.230916030534299</v>
      </c>
      <c r="Q561">
        <v>3.7926664425158997E-2</v>
      </c>
    </row>
    <row r="562" spans="1:17" hidden="1" x14ac:dyDescent="0.3">
      <c r="A562" t="s">
        <v>1245</v>
      </c>
      <c r="B562" t="s">
        <v>1246</v>
      </c>
      <c r="C562" t="s">
        <v>3188</v>
      </c>
      <c r="D562" t="s">
        <v>235</v>
      </c>
      <c r="E562">
        <v>9862.5799242600006</v>
      </c>
      <c r="F562">
        <v>352.6</v>
      </c>
      <c r="G562">
        <v>-9.6408728935367805</v>
      </c>
      <c r="H562">
        <v>3.3542799046927998</v>
      </c>
      <c r="I562">
        <v>-0.887263512490578</v>
      </c>
      <c r="J562">
        <v>7.3822049686023803</v>
      </c>
      <c r="K562">
        <v>326.745283830593</v>
      </c>
      <c r="M562">
        <v>83.521831945032702</v>
      </c>
      <c r="N562">
        <v>0.81568155427579803</v>
      </c>
      <c r="O562">
        <v>5.6154282473057204</v>
      </c>
      <c r="P562">
        <v>25.0132955149796</v>
      </c>
    </row>
    <row r="563" spans="1:17" hidden="1" x14ac:dyDescent="0.3">
      <c r="A563" t="s">
        <v>1247</v>
      </c>
      <c r="B563" t="s">
        <v>1248</v>
      </c>
      <c r="C563" t="s">
        <v>3188</v>
      </c>
      <c r="D563" t="s">
        <v>585</v>
      </c>
      <c r="E563">
        <v>9788.0421340800003</v>
      </c>
      <c r="F563">
        <v>4803.2</v>
      </c>
      <c r="G563">
        <v>28.476820483250101</v>
      </c>
      <c r="H563">
        <v>19.477571041862099</v>
      </c>
      <c r="I563">
        <v>26.048029453645199</v>
      </c>
      <c r="J563">
        <v>4.9545562572524702</v>
      </c>
      <c r="K563">
        <v>4223.4888820245296</v>
      </c>
      <c r="L563">
        <v>3825.3268663122899</v>
      </c>
      <c r="M563">
        <v>65.662631121358601</v>
      </c>
      <c r="N563">
        <v>1.2772125776498899</v>
      </c>
      <c r="O563">
        <v>2.4317121918720801</v>
      </c>
      <c r="P563">
        <v>53.356427898660598</v>
      </c>
      <c r="Q563">
        <v>2.501647513224E-2</v>
      </c>
    </row>
    <row r="564" spans="1:17" x14ac:dyDescent="0.3">
      <c r="A564" t="s">
        <v>1249</v>
      </c>
      <c r="B564" t="s">
        <v>1250</v>
      </c>
      <c r="C564" t="s">
        <v>3180</v>
      </c>
      <c r="D564" t="s">
        <v>69</v>
      </c>
      <c r="E564">
        <v>9751.3183694199997</v>
      </c>
      <c r="F564">
        <v>828.7</v>
      </c>
      <c r="G564">
        <v>-17.779055181126601</v>
      </c>
      <c r="H564">
        <v>-2.8396270146516498</v>
      </c>
      <c r="I564">
        <v>-2.9851025396117401</v>
      </c>
      <c r="J564">
        <v>6.1613539519163298</v>
      </c>
      <c r="K564">
        <v>784.54706267019299</v>
      </c>
      <c r="L564">
        <v>801.513844167456</v>
      </c>
      <c r="M564">
        <v>76.6731422503738</v>
      </c>
      <c r="N564">
        <v>0.72192600085361802</v>
      </c>
      <c r="O564">
        <v>20.658863279835799</v>
      </c>
      <c r="P564">
        <v>20.8986796994675</v>
      </c>
      <c r="Q564">
        <v>2.0232973219419002E-2</v>
      </c>
    </row>
    <row r="565" spans="1:17" x14ac:dyDescent="0.3">
      <c r="A565" t="s">
        <v>1251</v>
      </c>
      <c r="B565" t="s">
        <v>1252</v>
      </c>
      <c r="C565" t="s">
        <v>3172</v>
      </c>
      <c r="D565" t="s">
        <v>247</v>
      </c>
      <c r="E565">
        <v>9749.6622255750008</v>
      </c>
      <c r="F565">
        <v>724.25</v>
      </c>
      <c r="G565">
        <v>-40.778789897569503</v>
      </c>
      <c r="H565">
        <v>-9.4150328693041292</v>
      </c>
      <c r="I565">
        <v>-27.523830324429301</v>
      </c>
      <c r="J565">
        <v>-0.48356505339123801</v>
      </c>
      <c r="K565">
        <v>775.53434785254296</v>
      </c>
      <c r="L565">
        <v>878.56760993379703</v>
      </c>
      <c r="M565">
        <v>58.7896647514373</v>
      </c>
      <c r="N565">
        <v>1.01996381441586</v>
      </c>
      <c r="O565">
        <v>72.316189161201194</v>
      </c>
      <c r="P565">
        <v>8.8197731199759701</v>
      </c>
      <c r="Q565">
        <v>-9.9307763004324007E-2</v>
      </c>
    </row>
    <row r="566" spans="1:17" hidden="1" x14ac:dyDescent="0.3">
      <c r="A566" t="s">
        <v>1253</v>
      </c>
      <c r="B566" t="s">
        <v>1254</v>
      </c>
      <c r="C566" t="s">
        <v>3188</v>
      </c>
      <c r="D566" t="s">
        <v>131</v>
      </c>
      <c r="E566">
        <v>9717.1900299270001</v>
      </c>
      <c r="F566">
        <v>281.23</v>
      </c>
      <c r="G566">
        <v>0.622996258240746</v>
      </c>
      <c r="H566">
        <v>-6.2779255702977297</v>
      </c>
      <c r="I566">
        <v>-0.92939516606405004</v>
      </c>
      <c r="J566">
        <v>-2.6154744776273802</v>
      </c>
      <c r="K566">
        <v>285.98862963041302</v>
      </c>
      <c r="L566">
        <v>272.78120755472298</v>
      </c>
      <c r="M566">
        <v>22.227502817667499</v>
      </c>
      <c r="N566">
        <v>1.60120311398862</v>
      </c>
      <c r="O566">
        <v>6.65647334921593</v>
      </c>
      <c r="P566">
        <v>21.167600172339501</v>
      </c>
    </row>
    <row r="567" spans="1:17" hidden="1" x14ac:dyDescent="0.3">
      <c r="A567" t="s">
        <v>1255</v>
      </c>
      <c r="B567" t="s">
        <v>1256</v>
      </c>
      <c r="C567" t="s">
        <v>3188</v>
      </c>
      <c r="D567" t="s">
        <v>69</v>
      </c>
      <c r="E567">
        <v>9712.2652111000007</v>
      </c>
      <c r="F567">
        <v>192.95</v>
      </c>
      <c r="G567">
        <v>-15.8680029695443</v>
      </c>
      <c r="H567">
        <v>-3.9575142808297201</v>
      </c>
      <c r="I567">
        <v>18.613035265152099</v>
      </c>
      <c r="J567">
        <v>2.0364641784606499</v>
      </c>
      <c r="K567">
        <v>188.02661615602401</v>
      </c>
      <c r="L567">
        <v>175.674191238281</v>
      </c>
      <c r="M567">
        <v>65.286793892244006</v>
      </c>
      <c r="N567">
        <v>0.134167648390183</v>
      </c>
      <c r="O567">
        <v>27.494169473956902</v>
      </c>
      <c r="P567">
        <v>35.880281690140798</v>
      </c>
      <c r="Q567">
        <v>2.9007535404787999E-2</v>
      </c>
    </row>
    <row r="568" spans="1:17" x14ac:dyDescent="0.3">
      <c r="A568" t="s">
        <v>1257</v>
      </c>
      <c r="B568" t="s">
        <v>1258</v>
      </c>
      <c r="C568" t="s">
        <v>3171</v>
      </c>
      <c r="D568" t="s">
        <v>18</v>
      </c>
      <c r="E568">
        <v>9624.8883389999992</v>
      </c>
      <c r="F568">
        <v>646.35</v>
      </c>
      <c r="G568">
        <v>-21.2686477357251</v>
      </c>
      <c r="H568">
        <v>-2.9049645295859401</v>
      </c>
      <c r="I568">
        <v>-37.705431447000898</v>
      </c>
      <c r="J568">
        <v>6.4162304568906299</v>
      </c>
      <c r="K568">
        <v>722.694938970306</v>
      </c>
      <c r="L568">
        <v>816.48088502489998</v>
      </c>
      <c r="M568">
        <v>63.310077548390304</v>
      </c>
      <c r="N568">
        <v>1.1726909933018499</v>
      </c>
      <c r="O568">
        <v>97.261545602227798</v>
      </c>
      <c r="P568">
        <v>14.357749469214401</v>
      </c>
      <c r="Q568">
        <v>0.163220085289663</v>
      </c>
    </row>
    <row r="569" spans="1:17" hidden="1" x14ac:dyDescent="0.3">
      <c r="A569" t="s">
        <v>1259</v>
      </c>
      <c r="B569" t="s">
        <v>1260</v>
      </c>
      <c r="C569" t="s">
        <v>3177</v>
      </c>
      <c r="D569" t="s">
        <v>51</v>
      </c>
      <c r="E569">
        <v>9620.7075165000006</v>
      </c>
      <c r="F569">
        <v>611.25</v>
      </c>
      <c r="G569">
        <v>-39.977390552842301</v>
      </c>
      <c r="H569">
        <v>-29.104728597838101</v>
      </c>
      <c r="I569">
        <v>-35.036554656344201</v>
      </c>
      <c r="J569">
        <v>-2.5811708645051898</v>
      </c>
      <c r="K569">
        <v>752.35661603499898</v>
      </c>
      <c r="M569">
        <v>37.387099477636198</v>
      </c>
      <c r="N569">
        <v>2.3236086221972299</v>
      </c>
      <c r="O569">
        <v>92.376278118609406</v>
      </c>
      <c r="P569">
        <v>15.319309499103801</v>
      </c>
    </row>
    <row r="570" spans="1:17" hidden="1" x14ac:dyDescent="0.3">
      <c r="A570" t="s">
        <v>1261</v>
      </c>
      <c r="B570" t="s">
        <v>1262</v>
      </c>
      <c r="C570" t="s">
        <v>3188</v>
      </c>
      <c r="D570" t="s">
        <v>80</v>
      </c>
      <c r="E570">
        <v>9591.9028099999996</v>
      </c>
      <c r="F570">
        <v>144.65</v>
      </c>
      <c r="G570">
        <v>-5.29118269757448</v>
      </c>
      <c r="H570">
        <v>-2.73458781725718</v>
      </c>
      <c r="I570">
        <v>-2.4512698387815899</v>
      </c>
      <c r="J570">
        <v>-1.1508402640019799</v>
      </c>
      <c r="K570">
        <v>143.952737088188</v>
      </c>
      <c r="L570">
        <v>140.04751909510099</v>
      </c>
      <c r="M570">
        <v>19.599037825510401</v>
      </c>
      <c r="N570">
        <v>0.67075948452645895</v>
      </c>
      <c r="O570">
        <v>5.18492913930175</v>
      </c>
      <c r="P570">
        <v>14.801587301587301</v>
      </c>
      <c r="Q570">
        <v>-1.3388827299693999E-2</v>
      </c>
    </row>
    <row r="571" spans="1:17" x14ac:dyDescent="0.3">
      <c r="A571" t="s">
        <v>1263</v>
      </c>
      <c r="B571" t="s">
        <v>1264</v>
      </c>
      <c r="C571" t="s">
        <v>3176</v>
      </c>
      <c r="D571" t="s">
        <v>46</v>
      </c>
      <c r="E571">
        <v>9584.7152947699997</v>
      </c>
      <c r="F571">
        <v>1470.7</v>
      </c>
      <c r="G571">
        <v>50.560114805702703</v>
      </c>
      <c r="H571">
        <v>-0.937339569410371</v>
      </c>
      <c r="I571">
        <v>-0.51244517844850701</v>
      </c>
      <c r="J571">
        <v>6.4758309081002503</v>
      </c>
      <c r="K571">
        <v>1387.14011573175</v>
      </c>
      <c r="L571">
        <v>1351.4520796023</v>
      </c>
      <c r="M571">
        <v>80.385086744327296</v>
      </c>
      <c r="N571">
        <v>0.76386203933661401</v>
      </c>
      <c r="O571">
        <v>27.823485415108401</v>
      </c>
      <c r="P571">
        <v>82.672959880760104</v>
      </c>
      <c r="Q571">
        <v>9.9771347532257998E-2</v>
      </c>
    </row>
    <row r="572" spans="1:17" hidden="1" x14ac:dyDescent="0.3">
      <c r="A572" t="s">
        <v>1265</v>
      </c>
      <c r="B572" t="s">
        <v>1266</v>
      </c>
      <c r="C572" t="s">
        <v>3188</v>
      </c>
      <c r="D572" t="s">
        <v>271</v>
      </c>
      <c r="E572">
        <v>9569.3017782999996</v>
      </c>
      <c r="F572">
        <v>6216.65</v>
      </c>
      <c r="G572">
        <v>-15.1320465513665</v>
      </c>
      <c r="H572">
        <v>-6.6513567780741196</v>
      </c>
      <c r="I572">
        <v>-3.46749710271426</v>
      </c>
      <c r="J572">
        <v>0.26091541415251801</v>
      </c>
      <c r="K572">
        <v>6133.3395780045503</v>
      </c>
      <c r="L572">
        <v>5890.9689940574599</v>
      </c>
      <c r="M572">
        <v>64.871967875322298</v>
      </c>
      <c r="N572">
        <v>0.82673449064806603</v>
      </c>
      <c r="O572">
        <v>12.584752237941601</v>
      </c>
      <c r="P572">
        <v>34.559523809523803</v>
      </c>
      <c r="Q572">
        <v>7.3043518913687003E-2</v>
      </c>
    </row>
    <row r="573" spans="1:17" x14ac:dyDescent="0.3">
      <c r="A573" t="s">
        <v>1267</v>
      </c>
      <c r="B573" t="s">
        <v>1268</v>
      </c>
      <c r="C573" t="s">
        <v>3182</v>
      </c>
      <c r="D573" t="s">
        <v>250</v>
      </c>
      <c r="E573">
        <v>9559.4022370000002</v>
      </c>
      <c r="F573">
        <v>1392.05</v>
      </c>
      <c r="G573">
        <v>37.999248033001102</v>
      </c>
      <c r="H573">
        <v>-10.603411042433301</v>
      </c>
      <c r="I573">
        <v>23.040188601919599</v>
      </c>
      <c r="J573">
        <v>2.6848933291169601</v>
      </c>
      <c r="K573">
        <v>1493.6012340765301</v>
      </c>
      <c r="L573">
        <v>1319.01347365741</v>
      </c>
      <c r="M573">
        <v>46.308327712822802</v>
      </c>
      <c r="N573">
        <v>0.49315965912484799</v>
      </c>
      <c r="O573">
        <v>35.120864911461503</v>
      </c>
      <c r="P573">
        <v>69.762195121951194</v>
      </c>
      <c r="Q573">
        <v>2.2450731239289E-2</v>
      </c>
    </row>
    <row r="574" spans="1:17" x14ac:dyDescent="0.3">
      <c r="A574" t="s">
        <v>1269</v>
      </c>
      <c r="B574" t="s">
        <v>1270</v>
      </c>
      <c r="C574" t="s">
        <v>3185</v>
      </c>
      <c r="D574" t="s">
        <v>97</v>
      </c>
      <c r="E574">
        <v>9543.2204460399898</v>
      </c>
      <c r="F574">
        <v>1122.2</v>
      </c>
      <c r="G574">
        <v>29.643495977953499</v>
      </c>
      <c r="H574">
        <v>-4.4396307433143596</v>
      </c>
      <c r="I574">
        <v>10.0431740529796</v>
      </c>
      <c r="J574">
        <v>-1.2539944122932101</v>
      </c>
      <c r="K574">
        <v>1136.65345272075</v>
      </c>
      <c r="L574">
        <v>1068.31289702148</v>
      </c>
      <c r="M574">
        <v>57.887314446484403</v>
      </c>
      <c r="N574">
        <v>0.56670719008738502</v>
      </c>
      <c r="O574">
        <v>24.309392265193299</v>
      </c>
      <c r="P574">
        <v>54.573002754820898</v>
      </c>
      <c r="Q574">
        <v>1.8574907821332001E-2</v>
      </c>
    </row>
    <row r="575" spans="1:17" x14ac:dyDescent="0.3">
      <c r="A575" t="s">
        <v>1271</v>
      </c>
      <c r="B575" t="s">
        <v>1272</v>
      </c>
      <c r="C575" t="s">
        <v>3173</v>
      </c>
      <c r="D575" t="s">
        <v>144</v>
      </c>
      <c r="E575">
        <v>9483.7842612389995</v>
      </c>
      <c r="F575">
        <v>87.69</v>
      </c>
      <c r="G575">
        <v>-20.325802984024399</v>
      </c>
      <c r="H575">
        <v>-0.71199343997525699</v>
      </c>
      <c r="I575">
        <v>-2.2586107300109401</v>
      </c>
      <c r="J575">
        <v>-0.15210712430641701</v>
      </c>
      <c r="K575">
        <v>85.861274242702095</v>
      </c>
      <c r="L575">
        <v>85.665949907441799</v>
      </c>
      <c r="M575">
        <v>61.137761518019801</v>
      </c>
      <c r="N575">
        <v>0.36512137940435802</v>
      </c>
      <c r="O575">
        <v>20.663701676359899</v>
      </c>
      <c r="P575">
        <v>21.118784530386701</v>
      </c>
    </row>
    <row r="576" spans="1:17" x14ac:dyDescent="0.3">
      <c r="A576" t="s">
        <v>1273</v>
      </c>
      <c r="B576" t="s">
        <v>1274</v>
      </c>
      <c r="C576" t="s">
        <v>3173</v>
      </c>
      <c r="D576" t="s">
        <v>575</v>
      </c>
      <c r="E576">
        <v>9460.0046516250004</v>
      </c>
      <c r="F576">
        <v>1058.55</v>
      </c>
      <c r="G576">
        <v>-7.2021397376468599</v>
      </c>
      <c r="H576">
        <v>-13.6028036658712</v>
      </c>
      <c r="I576">
        <v>17.985240510585001</v>
      </c>
      <c r="J576">
        <v>-6.5980382817399601</v>
      </c>
      <c r="K576">
        <v>1116.2115417377099</v>
      </c>
      <c r="L576">
        <v>1045.5958667396401</v>
      </c>
      <c r="M576">
        <v>42.128500444905903</v>
      </c>
      <c r="N576">
        <v>1.09789977998487</v>
      </c>
      <c r="O576">
        <v>30.678758679325501</v>
      </c>
      <c r="P576">
        <v>36.296916242837803</v>
      </c>
      <c r="Q576">
        <v>6.4051745110340003E-3</v>
      </c>
    </row>
    <row r="577" spans="1:17" x14ac:dyDescent="0.3">
      <c r="A577" t="s">
        <v>1275</v>
      </c>
      <c r="B577" t="s">
        <v>1276</v>
      </c>
      <c r="C577" t="s">
        <v>3184</v>
      </c>
      <c r="D577" t="s">
        <v>94</v>
      </c>
      <c r="E577">
        <v>9451.2502404999996</v>
      </c>
      <c r="F577">
        <v>195.5</v>
      </c>
      <c r="G577">
        <v>18.516074673841398</v>
      </c>
      <c r="H577">
        <v>-2.8504337004928599</v>
      </c>
      <c r="I577">
        <v>-8.4728359829910307</v>
      </c>
      <c r="J577">
        <v>8.5995153155083699</v>
      </c>
      <c r="K577">
        <v>196.041853202966</v>
      </c>
      <c r="L577">
        <v>197.80323537595501</v>
      </c>
      <c r="M577">
        <v>68.688201565528203</v>
      </c>
      <c r="N577">
        <v>1.1751439013482099</v>
      </c>
      <c r="O577">
        <v>28.230179028132898</v>
      </c>
      <c r="P577">
        <v>41.6666666666666</v>
      </c>
      <c r="Q577">
        <v>7.0509173562347996E-2</v>
      </c>
    </row>
    <row r="578" spans="1:17" x14ac:dyDescent="0.3">
      <c r="A578" t="s">
        <v>1277</v>
      </c>
      <c r="B578" t="s">
        <v>1278</v>
      </c>
      <c r="C578" t="s">
        <v>3178</v>
      </c>
      <c r="D578" t="s">
        <v>226</v>
      </c>
      <c r="E578">
        <v>9392.7439715199998</v>
      </c>
      <c r="F578">
        <v>2132.3000000000002</v>
      </c>
      <c r="G578">
        <v>88.3416653320606</v>
      </c>
      <c r="H578">
        <v>-1.74368308945913</v>
      </c>
      <c r="I578">
        <v>7.9995848168946502</v>
      </c>
      <c r="J578">
        <v>0.75619274815025395</v>
      </c>
      <c r="K578">
        <v>2084.7209923606601</v>
      </c>
      <c r="L578">
        <v>1917.5505696753301</v>
      </c>
      <c r="M578">
        <v>60.203791370154001</v>
      </c>
      <c r="N578">
        <v>0.826126279917762</v>
      </c>
      <c r="O578">
        <v>12.507620878863101</v>
      </c>
      <c r="P578">
        <v>114.733131923464</v>
      </c>
      <c r="Q578">
        <v>0.152075027280451</v>
      </c>
    </row>
    <row r="579" spans="1:17" x14ac:dyDescent="0.3">
      <c r="A579" t="s">
        <v>1279</v>
      </c>
      <c r="B579" t="s">
        <v>1280</v>
      </c>
      <c r="C579" t="s">
        <v>3176</v>
      </c>
      <c r="D579" t="s">
        <v>46</v>
      </c>
      <c r="E579">
        <v>9387.6109479999996</v>
      </c>
      <c r="F579">
        <v>333.8</v>
      </c>
      <c r="G579">
        <v>3.12511450185831</v>
      </c>
      <c r="H579">
        <v>9.1398781870496197</v>
      </c>
      <c r="I579">
        <v>0.55009747596348202</v>
      </c>
      <c r="J579">
        <v>0.38035777714115399</v>
      </c>
      <c r="K579">
        <v>315.9659362557</v>
      </c>
      <c r="L579">
        <v>311.805793101213</v>
      </c>
      <c r="M579">
        <v>73.284664068568006</v>
      </c>
      <c r="N579">
        <v>0.78120293218645698</v>
      </c>
      <c r="O579">
        <v>24.445775913720698</v>
      </c>
      <c r="P579">
        <v>40.992608236536398</v>
      </c>
      <c r="Q579">
        <v>-5.4646533456889999E-3</v>
      </c>
    </row>
    <row r="580" spans="1:17" hidden="1" x14ac:dyDescent="0.3">
      <c r="A580" t="s">
        <v>1281</v>
      </c>
      <c r="B580" t="s">
        <v>1282</v>
      </c>
      <c r="C580" t="s">
        <v>3188</v>
      </c>
      <c r="D580" t="s">
        <v>271</v>
      </c>
      <c r="E580">
        <v>9381.8362770000003</v>
      </c>
      <c r="F580">
        <v>780.45</v>
      </c>
      <c r="G580">
        <v>342.89689183642201</v>
      </c>
      <c r="H580">
        <v>0.79807527412179102</v>
      </c>
      <c r="I580">
        <v>77.680622207522305</v>
      </c>
      <c r="J580">
        <v>-11.034376570686099</v>
      </c>
      <c r="K580">
        <v>766.305810684167</v>
      </c>
      <c r="L580">
        <v>589.03865930956397</v>
      </c>
      <c r="M580">
        <v>44.209623105720297</v>
      </c>
      <c r="N580">
        <v>1.7944371117781499</v>
      </c>
      <c r="O580">
        <v>15.3052725991415</v>
      </c>
      <c r="P580">
        <v>404.08525754884499</v>
      </c>
      <c r="Q580">
        <v>0.179383404242838</v>
      </c>
    </row>
    <row r="581" spans="1:17" x14ac:dyDescent="0.3">
      <c r="A581" t="s">
        <v>1283</v>
      </c>
      <c r="B581" t="s">
        <v>1284</v>
      </c>
      <c r="C581" t="s">
        <v>3182</v>
      </c>
      <c r="D581" t="s">
        <v>1285</v>
      </c>
      <c r="E581">
        <v>9345.2538924750006</v>
      </c>
      <c r="F581">
        <v>859.75</v>
      </c>
      <c r="G581">
        <v>-44.721767381447499</v>
      </c>
      <c r="H581">
        <v>-3.23467263971785</v>
      </c>
      <c r="I581">
        <v>-13.2357210879145</v>
      </c>
      <c r="J581">
        <v>5.2904675707856104</v>
      </c>
      <c r="K581">
        <v>856.520803822934</v>
      </c>
      <c r="L581">
        <v>942.73954587798698</v>
      </c>
      <c r="M581">
        <v>72.380694469713305</v>
      </c>
      <c r="N581">
        <v>1.28265352738102</v>
      </c>
      <c r="O581">
        <v>50.857807502180798</v>
      </c>
      <c r="P581">
        <v>11.0716361992119</v>
      </c>
      <c r="Q581">
        <v>-0.14251719118848899</v>
      </c>
    </row>
    <row r="582" spans="1:17" hidden="1" x14ac:dyDescent="0.3">
      <c r="A582" t="s">
        <v>1286</v>
      </c>
      <c r="B582" t="s">
        <v>1287</v>
      </c>
      <c r="C582" t="s">
        <v>3188</v>
      </c>
      <c r="D582" t="s">
        <v>111</v>
      </c>
      <c r="E582">
        <v>9303.7932392000002</v>
      </c>
      <c r="F582">
        <v>385.6</v>
      </c>
      <c r="G582">
        <v>276.91813474135398</v>
      </c>
      <c r="H582">
        <v>12.8868460741989</v>
      </c>
      <c r="I582">
        <v>34.813323873599401</v>
      </c>
      <c r="J582">
        <v>17.216053108049501</v>
      </c>
      <c r="K582">
        <v>339.61492466332197</v>
      </c>
      <c r="L582">
        <v>298.31359570412201</v>
      </c>
      <c r="M582">
        <v>86.357233826799103</v>
      </c>
      <c r="N582">
        <v>1.3371626866019699</v>
      </c>
      <c r="O582">
        <v>4.1104771784232303</v>
      </c>
      <c r="P582">
        <v>304.82939632545902</v>
      </c>
      <c r="Q582">
        <v>0.15886163747052501</v>
      </c>
    </row>
    <row r="583" spans="1:17" x14ac:dyDescent="0.3">
      <c r="A583" t="s">
        <v>1288</v>
      </c>
      <c r="B583" t="s">
        <v>1289</v>
      </c>
      <c r="C583" t="s">
        <v>3177</v>
      </c>
      <c r="D583" t="s">
        <v>51</v>
      </c>
      <c r="E583">
        <v>9247.9134291199898</v>
      </c>
      <c r="F583">
        <v>2259.1999999999998</v>
      </c>
      <c r="G583">
        <v>86.744972148242994</v>
      </c>
      <c r="H583">
        <v>11.939202809022101</v>
      </c>
      <c r="I583">
        <v>94.545255830873998</v>
      </c>
      <c r="J583">
        <v>4.3542631454036398</v>
      </c>
      <c r="K583">
        <v>1886.3776254371901</v>
      </c>
      <c r="L583">
        <v>1505.7836192454699</v>
      </c>
      <c r="M583">
        <v>75.077713776153104</v>
      </c>
      <c r="N583">
        <v>0.84114736285785097</v>
      </c>
      <c r="O583">
        <v>2.7089235127478899</v>
      </c>
      <c r="P583">
        <v>124.91910996067401</v>
      </c>
      <c r="Q583">
        <v>8.7246648874689997E-2</v>
      </c>
    </row>
    <row r="584" spans="1:17" x14ac:dyDescent="0.3">
      <c r="A584" t="s">
        <v>1290</v>
      </c>
      <c r="B584" t="s">
        <v>1291</v>
      </c>
      <c r="C584" t="s">
        <v>3181</v>
      </c>
      <c r="D584" t="s">
        <v>271</v>
      </c>
      <c r="E584">
        <v>9241.8363465780003</v>
      </c>
      <c r="F584">
        <v>79.53</v>
      </c>
      <c r="G584">
        <v>53.203355230398699</v>
      </c>
      <c r="H584">
        <v>5.6217601388127996</v>
      </c>
      <c r="I584">
        <v>20.9686397676433</v>
      </c>
      <c r="J584">
        <v>14.2528532141946</v>
      </c>
      <c r="K584">
        <v>74.656765083019593</v>
      </c>
      <c r="L584">
        <v>68.515277764726306</v>
      </c>
      <c r="M584">
        <v>78.192047140629498</v>
      </c>
      <c r="N584">
        <v>0.78401206239017796</v>
      </c>
      <c r="O584">
        <v>17.439959763611199</v>
      </c>
      <c r="P584">
        <v>100.833333333333</v>
      </c>
      <c r="Q584">
        <v>0.15731101020659799</v>
      </c>
    </row>
    <row r="585" spans="1:17" x14ac:dyDescent="0.3">
      <c r="A585" t="s">
        <v>1292</v>
      </c>
      <c r="B585" t="s">
        <v>1293</v>
      </c>
      <c r="C585" t="s">
        <v>3178</v>
      </c>
      <c r="D585" t="s">
        <v>57</v>
      </c>
      <c r="E585">
        <v>9208.9553931099999</v>
      </c>
      <c r="F585">
        <v>6992.45</v>
      </c>
      <c r="G585">
        <v>47.794909881706097</v>
      </c>
      <c r="H585">
        <v>-13.086690149224699</v>
      </c>
      <c r="I585">
        <v>-25.823733286152098</v>
      </c>
      <c r="J585">
        <v>-1.90861735663777</v>
      </c>
      <c r="K585">
        <v>7124.8248877741798</v>
      </c>
      <c r="L585">
        <v>7064.6030072434896</v>
      </c>
      <c r="M585">
        <v>53.249916542851501</v>
      </c>
      <c r="N585">
        <v>0.44992507890678901</v>
      </c>
      <c r="O585">
        <v>46.984962352251301</v>
      </c>
      <c r="P585">
        <v>109.794479447944</v>
      </c>
      <c r="Q585">
        <v>0.144183176195677</v>
      </c>
    </row>
    <row r="586" spans="1:17" hidden="1" x14ac:dyDescent="0.3">
      <c r="A586" t="s">
        <v>1294</v>
      </c>
      <c r="B586" t="s">
        <v>1295</v>
      </c>
      <c r="C586" t="s">
        <v>3188</v>
      </c>
      <c r="D586" t="s">
        <v>238</v>
      </c>
      <c r="E586">
        <v>9200.9147076000008</v>
      </c>
      <c r="F586">
        <v>174.6</v>
      </c>
      <c r="G586">
        <v>1358.6337501460901</v>
      </c>
      <c r="H586">
        <v>-0.44121300333442298</v>
      </c>
      <c r="I586">
        <v>77.486166087166893</v>
      </c>
      <c r="J586">
        <v>17.0998889856115</v>
      </c>
      <c r="K586">
        <v>153.00278682942201</v>
      </c>
      <c r="L586">
        <v>111.516706775049</v>
      </c>
      <c r="M586">
        <v>74.216358091826294</v>
      </c>
      <c r="N586">
        <v>1.03542949418084</v>
      </c>
      <c r="O586">
        <v>8.8172966781214299</v>
      </c>
    </row>
    <row r="587" spans="1:17" x14ac:dyDescent="0.3">
      <c r="A587" t="s">
        <v>1296</v>
      </c>
      <c r="B587" t="s">
        <v>1297</v>
      </c>
      <c r="C587" t="s">
        <v>3178</v>
      </c>
      <c r="D587" t="s">
        <v>226</v>
      </c>
      <c r="E587">
        <v>9192.7594379999991</v>
      </c>
      <c r="F587">
        <v>466.3</v>
      </c>
      <c r="G587">
        <v>37.821054771879702</v>
      </c>
      <c r="H587">
        <v>-0.42831162541788598</v>
      </c>
      <c r="I587">
        <v>47.181329743606199</v>
      </c>
      <c r="J587">
        <v>-0.14732641847026601</v>
      </c>
      <c r="K587">
        <v>434.49321783462699</v>
      </c>
      <c r="L587">
        <v>375.937534505369</v>
      </c>
      <c r="M587">
        <v>72.418584908022794</v>
      </c>
      <c r="N587">
        <v>0.62639498849789899</v>
      </c>
      <c r="O587">
        <v>4.0746300664808102</v>
      </c>
      <c r="P587">
        <v>94.210745522698801</v>
      </c>
    </row>
    <row r="588" spans="1:17" x14ac:dyDescent="0.3">
      <c r="A588" t="s">
        <v>1298</v>
      </c>
      <c r="B588" t="s">
        <v>1299</v>
      </c>
      <c r="C588" t="s">
        <v>3187</v>
      </c>
      <c r="D588" t="s">
        <v>285</v>
      </c>
      <c r="E588">
        <v>9171.4170454199993</v>
      </c>
      <c r="F588">
        <v>2125.9</v>
      </c>
      <c r="G588">
        <v>112.709009353821</v>
      </c>
      <c r="H588">
        <v>-4.3464751780469202</v>
      </c>
      <c r="I588">
        <v>72.737284847405903</v>
      </c>
      <c r="J588">
        <v>3.6361166135651199</v>
      </c>
      <c r="K588">
        <v>2041.92173930074</v>
      </c>
      <c r="L588">
        <v>1700.81956652091</v>
      </c>
      <c r="M588">
        <v>65.432535470187702</v>
      </c>
      <c r="N588">
        <v>0.43929831500057198</v>
      </c>
      <c r="O588">
        <v>13.210875393950699</v>
      </c>
      <c r="P588">
        <v>139.37619637428199</v>
      </c>
      <c r="Q588">
        <v>9.8432684483727995E-2</v>
      </c>
    </row>
    <row r="589" spans="1:17" hidden="1" x14ac:dyDescent="0.3">
      <c r="A589" t="s">
        <v>1300</v>
      </c>
      <c r="B589" t="s">
        <v>1301</v>
      </c>
      <c r="C589" t="s">
        <v>3188</v>
      </c>
      <c r="D589" t="s">
        <v>83</v>
      </c>
      <c r="E589">
        <v>9168.5299495679992</v>
      </c>
      <c r="F589">
        <v>169.76</v>
      </c>
      <c r="G589">
        <v>468.60152927419699</v>
      </c>
      <c r="H589">
        <v>5.2504841883627602</v>
      </c>
      <c r="I589">
        <v>255.24600294049901</v>
      </c>
      <c r="J589">
        <v>12.220307362303799</v>
      </c>
      <c r="K589">
        <v>149.39200344046699</v>
      </c>
      <c r="L589">
        <v>104.889612538356</v>
      </c>
      <c r="M589">
        <v>69.453924445379599</v>
      </c>
      <c r="N589">
        <v>0.37532031431658402</v>
      </c>
      <c r="O589">
        <v>10.1967483506126</v>
      </c>
      <c r="P589">
        <v>505.20499108734401</v>
      </c>
      <c r="Q589">
        <v>0.137836658138699</v>
      </c>
    </row>
    <row r="590" spans="1:17" x14ac:dyDescent="0.3">
      <c r="A590" t="s">
        <v>1302</v>
      </c>
      <c r="B590" t="s">
        <v>1303</v>
      </c>
      <c r="C590" t="s">
        <v>3182</v>
      </c>
      <c r="D590" t="s">
        <v>250</v>
      </c>
      <c r="E590">
        <v>9159.2994826199993</v>
      </c>
      <c r="F590">
        <v>794.15</v>
      </c>
      <c r="G590">
        <v>-40.304692291009601</v>
      </c>
      <c r="H590">
        <v>-12.0708399365195</v>
      </c>
      <c r="I590">
        <v>-19.561516722726498</v>
      </c>
      <c r="J590">
        <v>1.5474960594535101</v>
      </c>
      <c r="K590">
        <v>851.44307727882301</v>
      </c>
      <c r="L590">
        <v>941.197115694839</v>
      </c>
      <c r="M590">
        <v>55.699250247857698</v>
      </c>
      <c r="N590">
        <v>0.65241468026429605</v>
      </c>
      <c r="O590">
        <v>39.7720833595668</v>
      </c>
      <c r="P590">
        <v>7.7982896701506599</v>
      </c>
      <c r="Q590">
        <v>-7.204778248556E-2</v>
      </c>
    </row>
    <row r="591" spans="1:17" x14ac:dyDescent="0.3">
      <c r="A591" t="s">
        <v>1304</v>
      </c>
      <c r="B591" t="s">
        <v>1305</v>
      </c>
      <c r="C591" t="s">
        <v>3175</v>
      </c>
      <c r="D591" t="s">
        <v>948</v>
      </c>
      <c r="E591">
        <v>9133.3496159429997</v>
      </c>
      <c r="F591">
        <v>42.91</v>
      </c>
      <c r="G591">
        <v>-33.438546235405497</v>
      </c>
      <c r="H591">
        <v>-2.0366686818350801</v>
      </c>
      <c r="I591">
        <v>-0.63684259934132803</v>
      </c>
      <c r="J591">
        <v>-0.23610308714282499</v>
      </c>
      <c r="K591">
        <v>43.490734433627097</v>
      </c>
      <c r="L591">
        <v>45.685127883670702</v>
      </c>
      <c r="M591">
        <v>59.546022070438703</v>
      </c>
      <c r="N591">
        <v>0.37229000559079201</v>
      </c>
      <c r="O591">
        <v>31.670939175017399</v>
      </c>
      <c r="P591">
        <v>17.400820793433599</v>
      </c>
      <c r="Q591">
        <v>2.4329013229260999E-2</v>
      </c>
    </row>
    <row r="592" spans="1:17" x14ac:dyDescent="0.3">
      <c r="A592" t="s">
        <v>1306</v>
      </c>
      <c r="B592" t="s">
        <v>1307</v>
      </c>
      <c r="C592" t="s">
        <v>3182</v>
      </c>
      <c r="D592" t="s">
        <v>460</v>
      </c>
      <c r="E592">
        <v>9105.4520735850001</v>
      </c>
      <c r="F592">
        <v>298.14999999999998</v>
      </c>
      <c r="G592">
        <v>-13.129775114093899</v>
      </c>
      <c r="H592">
        <v>-5.2216135696119803</v>
      </c>
      <c r="I592">
        <v>-1.78419552364776</v>
      </c>
      <c r="J592">
        <v>9.3179049599014299</v>
      </c>
      <c r="K592">
        <v>292.64926055597101</v>
      </c>
      <c r="L592">
        <v>290.586630308211</v>
      </c>
      <c r="M592">
        <v>68.927919991486803</v>
      </c>
      <c r="N592">
        <v>0.36633504642868298</v>
      </c>
      <c r="O592">
        <v>24.735871205768898</v>
      </c>
      <c r="P592">
        <v>39.976525821596198</v>
      </c>
      <c r="Q592">
        <v>-5.3547654793502E-2</v>
      </c>
    </row>
    <row r="593" spans="1:17" hidden="1" x14ac:dyDescent="0.3">
      <c r="A593" t="s">
        <v>1308</v>
      </c>
      <c r="B593" t="s">
        <v>1309</v>
      </c>
      <c r="C593" t="s">
        <v>3188</v>
      </c>
      <c r="D593" t="s">
        <v>21</v>
      </c>
      <c r="E593">
        <v>9093.9977909999998</v>
      </c>
      <c r="F593">
        <v>1647</v>
      </c>
      <c r="G593">
        <v>43.820027105010098</v>
      </c>
      <c r="H593">
        <v>-11.594704259954099</v>
      </c>
      <c r="I593">
        <v>40.955487248003102</v>
      </c>
      <c r="J593">
        <v>-6.9689994340998904</v>
      </c>
      <c r="K593">
        <v>1632.3176594198801</v>
      </c>
      <c r="L593">
        <v>1443.64668000857</v>
      </c>
      <c r="M593">
        <v>57.663344354443403</v>
      </c>
      <c r="N593">
        <v>0.45789065044016902</v>
      </c>
      <c r="O593">
        <v>20.9319975713418</v>
      </c>
      <c r="P593">
        <v>84.9522740033688</v>
      </c>
      <c r="Q593">
        <v>0.225198886958768</v>
      </c>
    </row>
    <row r="594" spans="1:17" x14ac:dyDescent="0.3">
      <c r="A594" t="s">
        <v>1310</v>
      </c>
      <c r="B594" t="s">
        <v>1311</v>
      </c>
      <c r="C594" t="s">
        <v>3174</v>
      </c>
      <c r="D594" t="s">
        <v>21</v>
      </c>
      <c r="E594">
        <v>9089.2949389200003</v>
      </c>
      <c r="F594">
        <v>1443.6</v>
      </c>
      <c r="G594">
        <v>-25.446748045607801</v>
      </c>
      <c r="H594">
        <v>-8.1011184069778395</v>
      </c>
      <c r="I594">
        <v>-11.0488768639285</v>
      </c>
      <c r="J594">
        <v>-2.5143531289980299</v>
      </c>
      <c r="K594">
        <v>1497.3912010265699</v>
      </c>
      <c r="L594">
        <v>1551.74695569509</v>
      </c>
      <c r="M594">
        <v>47.8062417395845</v>
      </c>
      <c r="N594">
        <v>0.50650183502242097</v>
      </c>
      <c r="O594">
        <v>34.555971183153197</v>
      </c>
      <c r="P594">
        <v>8.2158920539730094</v>
      </c>
      <c r="Q594">
        <v>-6.7827277509292003E-2</v>
      </c>
    </row>
    <row r="595" spans="1:17" x14ac:dyDescent="0.3">
      <c r="A595" t="s">
        <v>1312</v>
      </c>
      <c r="B595" t="s">
        <v>1313</v>
      </c>
      <c r="C595" t="s">
        <v>3175</v>
      </c>
      <c r="D595" t="s">
        <v>201</v>
      </c>
      <c r="E595">
        <v>9041.4762070100005</v>
      </c>
      <c r="F595">
        <v>278.35000000000002</v>
      </c>
      <c r="G595">
        <v>-50.142365088107397</v>
      </c>
      <c r="H595">
        <v>-35.334746515582097</v>
      </c>
      <c r="I595">
        <v>-44.907668539199797</v>
      </c>
      <c r="J595">
        <v>14.4931374611251</v>
      </c>
      <c r="K595">
        <v>357.42318319324801</v>
      </c>
      <c r="L595">
        <v>412.55885884945798</v>
      </c>
      <c r="M595">
        <v>49.892570761351799</v>
      </c>
      <c r="N595">
        <v>1.5860802247985699</v>
      </c>
      <c r="O595">
        <v>96.515178731812398</v>
      </c>
      <c r="P595">
        <v>25.101123595505602</v>
      </c>
    </row>
    <row r="596" spans="1:17" hidden="1" x14ac:dyDescent="0.3">
      <c r="A596" t="s">
        <v>1314</v>
      </c>
      <c r="B596" t="s">
        <v>1315</v>
      </c>
      <c r="C596" t="s">
        <v>3188</v>
      </c>
      <c r="D596" t="s">
        <v>131</v>
      </c>
      <c r="E596">
        <v>8999.7999999999993</v>
      </c>
      <c r="F596">
        <v>4499.8999999999996</v>
      </c>
      <c r="G596">
        <v>-23.905341547503401</v>
      </c>
      <c r="H596">
        <v>-5.9409744633607797</v>
      </c>
      <c r="I596">
        <v>-10.803857720539</v>
      </c>
      <c r="J596">
        <v>0.67635298105063901</v>
      </c>
      <c r="K596">
        <v>4447.9952927015802</v>
      </c>
      <c r="L596">
        <v>4637.2311166703303</v>
      </c>
      <c r="M596">
        <v>61.0217840147019</v>
      </c>
      <c r="N596">
        <v>0.42174257209537103</v>
      </c>
      <c r="O596">
        <v>54.981221804929</v>
      </c>
      <c r="P596">
        <v>12.216957605985</v>
      </c>
      <c r="Q596">
        <v>-7.1621446758055998E-2</v>
      </c>
    </row>
    <row r="597" spans="1:17" hidden="1" x14ac:dyDescent="0.3">
      <c r="A597" t="s">
        <v>1316</v>
      </c>
      <c r="B597" t="s">
        <v>1317</v>
      </c>
      <c r="C597" t="s">
        <v>3188</v>
      </c>
      <c r="D597" t="s">
        <v>131</v>
      </c>
      <c r="E597">
        <v>8947.9922309249996</v>
      </c>
      <c r="F597">
        <v>710.05</v>
      </c>
      <c r="G597">
        <v>3.7786395704301001</v>
      </c>
      <c r="H597">
        <v>-3.4627787522981901</v>
      </c>
      <c r="I597">
        <v>-1.2287922471202499</v>
      </c>
      <c r="J597">
        <v>-0.83516125924407902</v>
      </c>
      <c r="K597">
        <v>715.10224311400896</v>
      </c>
      <c r="L597">
        <v>689.17582912349701</v>
      </c>
      <c r="M597">
        <v>45.796607765635997</v>
      </c>
      <c r="N597">
        <v>0.85554600732803798</v>
      </c>
      <c r="O597">
        <v>12.8159988733187</v>
      </c>
      <c r="P597">
        <v>26.5573478299616</v>
      </c>
      <c r="Q597">
        <v>8.5136820217239992E-3</v>
      </c>
    </row>
    <row r="598" spans="1:17" x14ac:dyDescent="0.3">
      <c r="A598" t="s">
        <v>1318</v>
      </c>
      <c r="B598" t="s">
        <v>1319</v>
      </c>
      <c r="C598" t="s">
        <v>3175</v>
      </c>
      <c r="D598" t="s">
        <v>948</v>
      </c>
      <c r="E598">
        <v>8944.2540000000008</v>
      </c>
      <c r="F598">
        <v>404.05</v>
      </c>
      <c r="G598">
        <v>-15.175383024410401</v>
      </c>
      <c r="H598">
        <v>-5.2237796259584997</v>
      </c>
      <c r="I598">
        <v>20.520917416133901</v>
      </c>
      <c r="J598">
        <v>1.32988243718916</v>
      </c>
      <c r="K598">
        <v>409.52842515342797</v>
      </c>
      <c r="L598">
        <v>395.00898359838698</v>
      </c>
      <c r="M598">
        <v>68.048658997253696</v>
      </c>
      <c r="N598">
        <v>0.43037345303771801</v>
      </c>
      <c r="O598">
        <v>28.201955203563902</v>
      </c>
      <c r="P598">
        <v>51.046728971962601</v>
      </c>
      <c r="Q598">
        <v>6.5143367720166004E-2</v>
      </c>
    </row>
    <row r="599" spans="1:17" hidden="1" x14ac:dyDescent="0.3">
      <c r="A599" t="s">
        <v>1320</v>
      </c>
      <c r="B599" t="s">
        <v>1321</v>
      </c>
      <c r="C599" t="s">
        <v>3188</v>
      </c>
      <c r="D599" t="s">
        <v>131</v>
      </c>
      <c r="E599">
        <v>8939.2236496799997</v>
      </c>
      <c r="F599">
        <v>555.4</v>
      </c>
      <c r="G599">
        <v>64.804088841482397</v>
      </c>
      <c r="H599">
        <v>-5.67833333014873</v>
      </c>
      <c r="I599">
        <v>56.1441338503626</v>
      </c>
      <c r="J599">
        <v>4.3436157402929503</v>
      </c>
      <c r="K599">
        <v>552.251829010552</v>
      </c>
      <c r="L599">
        <v>470.03048490284999</v>
      </c>
      <c r="M599">
        <v>63.780319066321503</v>
      </c>
      <c r="N599">
        <v>0.66506157108685904</v>
      </c>
      <c r="O599">
        <v>25.810226863521699</v>
      </c>
      <c r="P599">
        <v>126.69387755101999</v>
      </c>
    </row>
    <row r="600" spans="1:17" x14ac:dyDescent="0.3">
      <c r="A600" t="s">
        <v>1322</v>
      </c>
      <c r="B600" t="s">
        <v>1323</v>
      </c>
      <c r="C600" t="s">
        <v>3181</v>
      </c>
      <c r="D600" t="s">
        <v>468</v>
      </c>
      <c r="E600">
        <v>8921.6701981599999</v>
      </c>
      <c r="F600">
        <v>665.8</v>
      </c>
      <c r="G600">
        <v>-54.799389375765898</v>
      </c>
      <c r="H600">
        <v>2.2278479704140501</v>
      </c>
      <c r="I600">
        <v>-4.3462222091179799</v>
      </c>
      <c r="J600">
        <v>2.1078045732714599</v>
      </c>
      <c r="K600">
        <v>633.16251368438998</v>
      </c>
      <c r="L600">
        <v>680.696994113041</v>
      </c>
      <c r="M600">
        <v>72.250179535530293</v>
      </c>
      <c r="N600">
        <v>0.86000002877589798</v>
      </c>
      <c r="O600">
        <v>64.764193451486904</v>
      </c>
      <c r="P600">
        <v>17.528684907325601</v>
      </c>
      <c r="Q600">
        <v>0.107756392524573</v>
      </c>
    </row>
    <row r="601" spans="1:17" x14ac:dyDescent="0.3">
      <c r="A601" t="s">
        <v>1324</v>
      </c>
      <c r="B601" t="s">
        <v>1325</v>
      </c>
      <c r="C601" t="s">
        <v>3187</v>
      </c>
      <c r="D601" t="s">
        <v>379</v>
      </c>
      <c r="E601">
        <v>8888.8382617099996</v>
      </c>
      <c r="F601">
        <v>223.07</v>
      </c>
      <c r="G601">
        <v>-14.2440798717512</v>
      </c>
      <c r="H601">
        <v>5.0975450306434897</v>
      </c>
      <c r="I601">
        <v>0.32100344993031599</v>
      </c>
      <c r="J601">
        <v>10.170380670687701</v>
      </c>
      <c r="K601">
        <v>210.664922153654</v>
      </c>
      <c r="L601">
        <v>218.524227751647</v>
      </c>
      <c r="M601">
        <v>74.082668806727497</v>
      </c>
      <c r="N601">
        <v>1.4185466690792099</v>
      </c>
      <c r="O601">
        <v>44.461379835925896</v>
      </c>
      <c r="P601">
        <v>18.970666666666599</v>
      </c>
      <c r="Q601">
        <v>6.3391220922128996E-2</v>
      </c>
    </row>
    <row r="602" spans="1:17" x14ac:dyDescent="0.3">
      <c r="A602" t="s">
        <v>1326</v>
      </c>
      <c r="B602" t="s">
        <v>1327</v>
      </c>
      <c r="C602" t="s">
        <v>3177</v>
      </c>
      <c r="D602" t="s">
        <v>51</v>
      </c>
      <c r="E602">
        <v>8875.4405646699997</v>
      </c>
      <c r="F602">
        <v>5346.85</v>
      </c>
      <c r="G602">
        <v>-15.9897726071821</v>
      </c>
      <c r="H602">
        <v>-3.4070038769947701</v>
      </c>
      <c r="I602">
        <v>-0.31819496222326799</v>
      </c>
      <c r="J602">
        <v>1.2430627790497899</v>
      </c>
      <c r="K602">
        <v>5243.7222958394304</v>
      </c>
      <c r="L602">
        <v>5140.3367380992304</v>
      </c>
      <c r="M602">
        <v>62.863800607609797</v>
      </c>
      <c r="N602">
        <v>1.6937302834886401</v>
      </c>
      <c r="O602">
        <v>9.0978800602223604</v>
      </c>
      <c r="P602">
        <v>15.319580291380399</v>
      </c>
      <c r="Q602">
        <v>-4.8866358000860997E-2</v>
      </c>
    </row>
    <row r="603" spans="1:17" x14ac:dyDescent="0.3">
      <c r="A603" t="s">
        <v>1328</v>
      </c>
      <c r="B603" t="s">
        <v>1329</v>
      </c>
      <c r="C603" t="s">
        <v>3181</v>
      </c>
      <c r="D603" t="s">
        <v>1330</v>
      </c>
      <c r="E603">
        <v>8853.0447146999995</v>
      </c>
      <c r="F603">
        <v>277.8</v>
      </c>
      <c r="G603">
        <v>25.963851198259999</v>
      </c>
      <c r="H603">
        <v>3.0932642153533201</v>
      </c>
      <c r="I603">
        <v>47.486345117538399</v>
      </c>
      <c r="J603">
        <v>3.9014573367785799</v>
      </c>
      <c r="K603">
        <v>260.93843565586701</v>
      </c>
      <c r="L603">
        <v>231.87155086169099</v>
      </c>
      <c r="M603">
        <v>60.346100339834202</v>
      </c>
      <c r="N603">
        <v>1.0286468310730299</v>
      </c>
      <c r="O603">
        <v>4.3556515478761604</v>
      </c>
      <c r="P603">
        <v>63.7971698113207</v>
      </c>
      <c r="Q603">
        <v>1.7518932076376E-2</v>
      </c>
    </row>
    <row r="604" spans="1:17" x14ac:dyDescent="0.3">
      <c r="A604" t="s">
        <v>1331</v>
      </c>
      <c r="B604" t="s">
        <v>1332</v>
      </c>
      <c r="C604" t="s">
        <v>3176</v>
      </c>
      <c r="D604" t="s">
        <v>46</v>
      </c>
      <c r="E604">
        <v>8812.7030591999992</v>
      </c>
      <c r="F604">
        <v>513</v>
      </c>
      <c r="G604">
        <v>65.054717159766398</v>
      </c>
      <c r="H604">
        <v>-8.6912139662691299</v>
      </c>
      <c r="I604">
        <v>21.965281280116301</v>
      </c>
      <c r="J604">
        <v>3.6577425770906902</v>
      </c>
      <c r="K604">
        <v>532.58718847721002</v>
      </c>
      <c r="L604">
        <v>464.64590170286601</v>
      </c>
      <c r="M604">
        <v>45.877303198618101</v>
      </c>
      <c r="N604">
        <v>0.57482684373537096</v>
      </c>
      <c r="O604">
        <v>35.341130604288402</v>
      </c>
      <c r="P604">
        <v>100.312377977352</v>
      </c>
      <c r="Q604">
        <v>0.19937382428297501</v>
      </c>
    </row>
    <row r="605" spans="1:17" x14ac:dyDescent="0.3">
      <c r="A605" t="s">
        <v>1333</v>
      </c>
      <c r="B605" t="s">
        <v>1334</v>
      </c>
      <c r="C605" t="s">
        <v>3177</v>
      </c>
      <c r="D605" t="s">
        <v>51</v>
      </c>
      <c r="E605">
        <v>8805.9723001250004</v>
      </c>
      <c r="F605">
        <v>507.65</v>
      </c>
      <c r="G605">
        <v>31.091246815095499</v>
      </c>
      <c r="H605">
        <v>8.8340382881973891</v>
      </c>
      <c r="I605">
        <v>30.237085685247099</v>
      </c>
      <c r="J605">
        <v>0.128847080729485</v>
      </c>
      <c r="K605">
        <v>511.48820972397101</v>
      </c>
      <c r="L605">
        <v>449.78708924977002</v>
      </c>
      <c r="M605">
        <v>37.259920214178003</v>
      </c>
      <c r="N605">
        <v>1.0393466474197901</v>
      </c>
      <c r="O605">
        <v>14.1337535703732</v>
      </c>
      <c r="P605">
        <v>58.8888888888888</v>
      </c>
    </row>
    <row r="606" spans="1:17" x14ac:dyDescent="0.3">
      <c r="A606" t="s">
        <v>1335</v>
      </c>
      <c r="B606" t="s">
        <v>1336</v>
      </c>
      <c r="C606" t="s">
        <v>3186</v>
      </c>
      <c r="D606" t="s">
        <v>131</v>
      </c>
      <c r="E606">
        <v>8781.37763997</v>
      </c>
      <c r="F606">
        <v>138.1</v>
      </c>
      <c r="G606">
        <v>45.657190008767898</v>
      </c>
      <c r="H606">
        <v>21.092841501017102</v>
      </c>
      <c r="I606">
        <v>6.4336556617134004</v>
      </c>
      <c r="J606">
        <v>3.5732060625307702</v>
      </c>
      <c r="K606">
        <v>124.94300263474599</v>
      </c>
      <c r="L606">
        <v>121.763374564587</v>
      </c>
      <c r="M606">
        <v>76.802818237097895</v>
      </c>
      <c r="N606">
        <v>0.98969392274274703</v>
      </c>
      <c r="O606">
        <v>19.015206372194001</v>
      </c>
      <c r="P606">
        <v>70.493827160493794</v>
      </c>
      <c r="Q606">
        <v>-1.7125442905829E-2</v>
      </c>
    </row>
    <row r="607" spans="1:17" x14ac:dyDescent="0.3">
      <c r="A607" t="s">
        <v>1337</v>
      </c>
      <c r="B607" t="s">
        <v>1338</v>
      </c>
      <c r="C607" t="s">
        <v>3191</v>
      </c>
      <c r="D607" t="s">
        <v>1339</v>
      </c>
      <c r="E607">
        <v>8763.0352063199898</v>
      </c>
      <c r="F607">
        <v>1024.9000000000001</v>
      </c>
      <c r="G607">
        <v>9.8391110211651895</v>
      </c>
      <c r="H607">
        <v>5.7460049445437598</v>
      </c>
      <c r="I607">
        <v>39.989415903224803</v>
      </c>
      <c r="J607">
        <v>0.50032618709877497</v>
      </c>
      <c r="K607">
        <v>947.61436548496397</v>
      </c>
      <c r="L607">
        <v>876.77947525736295</v>
      </c>
      <c r="M607">
        <v>72.7459168435511</v>
      </c>
      <c r="N607">
        <v>0.60797748809573104</v>
      </c>
      <c r="O607">
        <v>8.9862425602497797</v>
      </c>
      <c r="P607">
        <v>73.271344040574803</v>
      </c>
      <c r="Q607">
        <v>-2.5208909022778999E-2</v>
      </c>
    </row>
    <row r="608" spans="1:17" x14ac:dyDescent="0.3">
      <c r="A608" t="s">
        <v>1340</v>
      </c>
      <c r="B608" t="s">
        <v>1341</v>
      </c>
      <c r="C608" t="s">
        <v>3176</v>
      </c>
      <c r="D608" t="s">
        <v>46</v>
      </c>
      <c r="E608">
        <v>8762.4259685950001</v>
      </c>
      <c r="F608">
        <v>235.43</v>
      </c>
      <c r="G608">
        <v>-0.61041052791417205</v>
      </c>
      <c r="H608">
        <v>19.810726300649399</v>
      </c>
      <c r="I608">
        <v>23.7356386902384</v>
      </c>
      <c r="J608">
        <v>17.248933881821699</v>
      </c>
      <c r="K608">
        <v>195.67350428871899</v>
      </c>
      <c r="L608">
        <v>191.26237196906899</v>
      </c>
      <c r="M608">
        <v>86.396743075472799</v>
      </c>
      <c r="N608">
        <v>3.5146164755802198</v>
      </c>
      <c r="O608">
        <v>5.8913477466763</v>
      </c>
      <c r="P608">
        <v>40.8411103134721</v>
      </c>
      <c r="Q608">
        <v>9.5057299207776003E-2</v>
      </c>
    </row>
    <row r="609" spans="1:17" x14ac:dyDescent="0.3">
      <c r="A609" t="s">
        <v>1342</v>
      </c>
      <c r="B609" t="s">
        <v>1343</v>
      </c>
      <c r="C609" t="s">
        <v>3187</v>
      </c>
      <c r="D609" t="s">
        <v>379</v>
      </c>
      <c r="E609">
        <v>8759.4324492849992</v>
      </c>
      <c r="F609">
        <v>107.45</v>
      </c>
      <c r="G609">
        <v>43.763611216212801</v>
      </c>
      <c r="H609">
        <v>2.4823894139388698</v>
      </c>
      <c r="I609">
        <v>53.759757989847301</v>
      </c>
      <c r="J609">
        <v>0.61537770207070497</v>
      </c>
      <c r="K609">
        <v>98.737737334365505</v>
      </c>
      <c r="L609">
        <v>85.321317460040902</v>
      </c>
      <c r="M609">
        <v>54.253119050642702</v>
      </c>
      <c r="N609">
        <v>0.98499634667830804</v>
      </c>
      <c r="O609">
        <v>11.261051651931099</v>
      </c>
      <c r="P609">
        <v>73.446327683615806</v>
      </c>
      <c r="Q609">
        <v>9.6196159264886005E-2</v>
      </c>
    </row>
    <row r="610" spans="1:17" x14ac:dyDescent="0.3">
      <c r="A610" t="s">
        <v>1344</v>
      </c>
      <c r="B610" t="s">
        <v>1345</v>
      </c>
      <c r="C610" t="s">
        <v>3182</v>
      </c>
      <c r="D610" t="s">
        <v>83</v>
      </c>
      <c r="E610">
        <v>8751.1590325599991</v>
      </c>
      <c r="F610">
        <v>1125.95</v>
      </c>
      <c r="G610">
        <v>29.837971184642601</v>
      </c>
      <c r="H610">
        <v>-8.7297262209661</v>
      </c>
      <c r="I610">
        <v>20.374380763647</v>
      </c>
      <c r="J610">
        <v>-1.2238843606323799</v>
      </c>
      <c r="K610">
        <v>1187.68406203634</v>
      </c>
      <c r="L610">
        <v>1038.3122267440599</v>
      </c>
      <c r="M610">
        <v>41.040331533696403</v>
      </c>
      <c r="N610">
        <v>0.43214625378258897</v>
      </c>
      <c r="O610">
        <v>37.128646920378301</v>
      </c>
      <c r="P610">
        <v>65.240680950983204</v>
      </c>
    </row>
    <row r="611" spans="1:17" x14ac:dyDescent="0.3">
      <c r="A611" t="s">
        <v>1346</v>
      </c>
      <c r="B611" t="s">
        <v>1347</v>
      </c>
      <c r="C611" t="s">
        <v>3181</v>
      </c>
      <c r="D611" t="s">
        <v>782</v>
      </c>
      <c r="E611">
        <v>8714.3791931300002</v>
      </c>
      <c r="F611">
        <v>217.69</v>
      </c>
      <c r="G611">
        <v>29.417687716436198</v>
      </c>
      <c r="H611">
        <v>-4.0148007426888999</v>
      </c>
      <c r="I611">
        <v>14.8349342802157</v>
      </c>
      <c r="J611">
        <v>7.5102764358549896</v>
      </c>
      <c r="K611">
        <v>211.55440845141101</v>
      </c>
      <c r="L611">
        <v>204.32294066449799</v>
      </c>
      <c r="M611">
        <v>65.351532779673704</v>
      </c>
      <c r="N611">
        <v>0.65677517128407603</v>
      </c>
      <c r="O611">
        <v>36.198263585832997</v>
      </c>
      <c r="P611">
        <v>53.302816901408399</v>
      </c>
      <c r="Q611">
        <v>0.178234113680693</v>
      </c>
    </row>
    <row r="612" spans="1:17" x14ac:dyDescent="0.3">
      <c r="A612" t="s">
        <v>1348</v>
      </c>
      <c r="B612" t="s">
        <v>1349</v>
      </c>
      <c r="C612" t="s">
        <v>3176</v>
      </c>
      <c r="D612" t="s">
        <v>46</v>
      </c>
      <c r="E612">
        <v>8695.5868702200005</v>
      </c>
      <c r="F612">
        <v>2750.35</v>
      </c>
      <c r="G612">
        <v>7.0274687557713902</v>
      </c>
      <c r="H612">
        <v>-12.418297590677099</v>
      </c>
      <c r="I612">
        <v>9.7275562272487406</v>
      </c>
      <c r="J612">
        <v>3.2906350517292999</v>
      </c>
      <c r="K612">
        <v>2868.9538595740501</v>
      </c>
      <c r="L612">
        <v>2741.83567739412</v>
      </c>
      <c r="M612">
        <v>53.0340946482698</v>
      </c>
      <c r="N612">
        <v>0.84009997538875203</v>
      </c>
      <c r="O612">
        <v>35.437307978984499</v>
      </c>
      <c r="P612">
        <v>40.499604096957903</v>
      </c>
      <c r="Q612">
        <v>0.18336514528609599</v>
      </c>
    </row>
    <row r="613" spans="1:17" x14ac:dyDescent="0.3">
      <c r="A613" t="s">
        <v>1350</v>
      </c>
      <c r="B613" t="s">
        <v>1351</v>
      </c>
      <c r="C613" t="s">
        <v>3171</v>
      </c>
      <c r="D613" t="s">
        <v>1352</v>
      </c>
      <c r="E613">
        <v>8661.5776107900001</v>
      </c>
      <c r="F613">
        <v>534.54999999999995</v>
      </c>
      <c r="G613">
        <v>85.834358422630004</v>
      </c>
      <c r="H613">
        <v>15.6153133089016</v>
      </c>
      <c r="I613">
        <v>-6.1394711677266001</v>
      </c>
      <c r="J613">
        <v>11.057105699102101</v>
      </c>
      <c r="K613">
        <v>472.63370890410499</v>
      </c>
      <c r="L613">
        <v>464.32746859270799</v>
      </c>
      <c r="M613">
        <v>80.896703856417403</v>
      </c>
      <c r="N613">
        <v>1.8146126998135601</v>
      </c>
      <c r="O613">
        <v>18.754092227106899</v>
      </c>
      <c r="P613">
        <v>107.18992248062</v>
      </c>
    </row>
    <row r="614" spans="1:17" hidden="1" x14ac:dyDescent="0.3">
      <c r="A614" t="s">
        <v>1353</v>
      </c>
      <c r="B614" t="s">
        <v>1354</v>
      </c>
      <c r="C614" t="s">
        <v>3188</v>
      </c>
      <c r="D614" t="s">
        <v>761</v>
      </c>
      <c r="E614">
        <v>8642.3479203879997</v>
      </c>
      <c r="F614">
        <v>547.36</v>
      </c>
      <c r="G614">
        <v>-3.6233318393838001</v>
      </c>
      <c r="H614">
        <v>0.816046481377662</v>
      </c>
      <c r="I614">
        <v>-1.02569320769424</v>
      </c>
      <c r="J614">
        <v>0.41877945413051199</v>
      </c>
      <c r="K614">
        <v>531.46950218753</v>
      </c>
      <c r="L614">
        <v>514.088308713939</v>
      </c>
      <c r="M614">
        <v>73.886051750125603</v>
      </c>
      <c r="N614">
        <v>0.72770208922700497</v>
      </c>
      <c r="O614">
        <v>2.4864805612394099</v>
      </c>
      <c r="P614">
        <v>20.457746478873201</v>
      </c>
      <c r="Q614">
        <v>-1.0545973830429E-2</v>
      </c>
    </row>
    <row r="615" spans="1:17" x14ac:dyDescent="0.3">
      <c r="A615" t="s">
        <v>1355</v>
      </c>
      <c r="B615" t="s">
        <v>1356</v>
      </c>
      <c r="C615" t="s">
        <v>3177</v>
      </c>
      <c r="D615" t="s">
        <v>51</v>
      </c>
      <c r="E615">
        <v>8625.2909963000002</v>
      </c>
      <c r="F615">
        <v>1700.6</v>
      </c>
      <c r="G615">
        <v>172.14913339068801</v>
      </c>
      <c r="H615">
        <v>12.834583251984</v>
      </c>
      <c r="I615">
        <v>65.426263676457694</v>
      </c>
      <c r="J615">
        <v>5.9705848727222604</v>
      </c>
      <c r="K615">
        <v>1462.9010889178601</v>
      </c>
      <c r="L615">
        <v>1232.37480730271</v>
      </c>
      <c r="M615">
        <v>74.528283050727296</v>
      </c>
      <c r="N615">
        <v>1.42724413769037</v>
      </c>
      <c r="O615">
        <v>2.3756321298365299</v>
      </c>
      <c r="P615">
        <v>205.396426326658</v>
      </c>
      <c r="Q615">
        <v>0.141721396706494</v>
      </c>
    </row>
    <row r="616" spans="1:17" x14ac:dyDescent="0.3">
      <c r="A616" t="s">
        <v>1357</v>
      </c>
      <c r="B616" t="s">
        <v>1358</v>
      </c>
      <c r="C616" t="s">
        <v>3187</v>
      </c>
      <c r="D616" t="s">
        <v>285</v>
      </c>
      <c r="E616">
        <v>8619.5721724699997</v>
      </c>
      <c r="F616">
        <v>698.35</v>
      </c>
      <c r="G616">
        <v>-1.4356438964703999</v>
      </c>
      <c r="H616">
        <v>7.9409063354552103</v>
      </c>
      <c r="I616">
        <v>4.5405446292098297</v>
      </c>
      <c r="J616">
        <v>-1.2503409708172499</v>
      </c>
      <c r="K616">
        <v>685.58196308597905</v>
      </c>
      <c r="L616">
        <v>675.29756144554699</v>
      </c>
      <c r="M616">
        <v>52.531905568229099</v>
      </c>
      <c r="N616">
        <v>0.68274676256102695</v>
      </c>
      <c r="O616">
        <v>19.954177704589299</v>
      </c>
      <c r="P616">
        <v>22.238753719586899</v>
      </c>
      <c r="Q616">
        <v>2.5579683533512001E-2</v>
      </c>
    </row>
    <row r="617" spans="1:17" hidden="1" x14ac:dyDescent="0.3">
      <c r="A617" t="s">
        <v>1359</v>
      </c>
      <c r="B617" t="s">
        <v>1360</v>
      </c>
      <c r="C617" t="s">
        <v>3188</v>
      </c>
      <c r="D617" t="s">
        <v>451</v>
      </c>
      <c r="E617">
        <v>8576.1486658399899</v>
      </c>
      <c r="F617">
        <v>1119.7</v>
      </c>
      <c r="G617">
        <v>5.2591558734469297</v>
      </c>
      <c r="H617">
        <v>3.1670324378662502</v>
      </c>
      <c r="I617">
        <v>24.687876629876801</v>
      </c>
      <c r="J617">
        <v>3.7844856605246799</v>
      </c>
      <c r="K617">
        <v>1091.5500666354999</v>
      </c>
      <c r="L617">
        <v>991.44658447047902</v>
      </c>
      <c r="M617">
        <v>55.674284552404799</v>
      </c>
      <c r="N617">
        <v>0.70380479389481398</v>
      </c>
      <c r="O617">
        <v>11.136911672769401</v>
      </c>
      <c r="P617">
        <v>47.785916980135902</v>
      </c>
      <c r="Q617">
        <v>4.7294700291031999E-2</v>
      </c>
    </row>
    <row r="618" spans="1:17" x14ac:dyDescent="0.3">
      <c r="A618" t="s">
        <v>1361</v>
      </c>
      <c r="B618" t="s">
        <v>1362</v>
      </c>
      <c r="C618" t="s">
        <v>3172</v>
      </c>
      <c r="D618" t="s">
        <v>247</v>
      </c>
      <c r="E618">
        <v>8548.4161411899895</v>
      </c>
      <c r="F618">
        <v>1571.3</v>
      </c>
      <c r="G618">
        <v>-48.858987639207299</v>
      </c>
      <c r="H618">
        <v>-23.2842232772839</v>
      </c>
      <c r="I618">
        <v>-28.347153887457001</v>
      </c>
      <c r="J618">
        <v>-12.518412762779899</v>
      </c>
      <c r="K618">
        <v>1890.1244954966701</v>
      </c>
      <c r="L618">
        <v>1986.72620785037</v>
      </c>
      <c r="M618">
        <v>30.596097106669699</v>
      </c>
      <c r="N618">
        <v>2.51311665102953</v>
      </c>
      <c r="O618">
        <v>74.877489976452594</v>
      </c>
      <c r="P618">
        <v>3.8532716457369398</v>
      </c>
      <c r="Q618">
        <v>-1.862405653084E-3</v>
      </c>
    </row>
    <row r="619" spans="1:17" x14ac:dyDescent="0.3">
      <c r="A619" t="s">
        <v>1363</v>
      </c>
      <c r="B619" t="s">
        <v>1364</v>
      </c>
      <c r="C619" t="s">
        <v>3192</v>
      </c>
      <c r="D619" t="s">
        <v>1365</v>
      </c>
      <c r="E619">
        <v>8530.1439255000005</v>
      </c>
      <c r="F619">
        <v>693.9</v>
      </c>
      <c r="G619">
        <v>5.7125168075008999</v>
      </c>
      <c r="H619">
        <v>-1.71406169147416</v>
      </c>
      <c r="I619">
        <v>30.916399952072499</v>
      </c>
      <c r="J619">
        <v>6.5478791201081403</v>
      </c>
      <c r="K619">
        <v>656.44936178950104</v>
      </c>
      <c r="L619">
        <v>609.71007449404306</v>
      </c>
      <c r="M619">
        <v>76.964426506506996</v>
      </c>
      <c r="N619">
        <v>0.62503312329537197</v>
      </c>
      <c r="O619">
        <v>10.736417351203301</v>
      </c>
      <c r="P619">
        <v>70.5123479542941</v>
      </c>
      <c r="Q619">
        <v>0.13722628463540501</v>
      </c>
    </row>
    <row r="620" spans="1:17" x14ac:dyDescent="0.3">
      <c r="A620" t="s">
        <v>1366</v>
      </c>
      <c r="B620" t="s">
        <v>1367</v>
      </c>
      <c r="C620" t="s">
        <v>3172</v>
      </c>
      <c r="D620" t="s">
        <v>247</v>
      </c>
      <c r="E620">
        <v>8520.6762741999992</v>
      </c>
      <c r="F620">
        <v>722.9</v>
      </c>
      <c r="G620">
        <v>-9.5833560159507201</v>
      </c>
      <c r="H620">
        <v>-9.85533936661332</v>
      </c>
      <c r="I620">
        <v>-2.92396508460868</v>
      </c>
      <c r="J620">
        <v>1.0960352678846299</v>
      </c>
      <c r="K620">
        <v>732.93078927342196</v>
      </c>
      <c r="L620">
        <v>724.87363884990998</v>
      </c>
      <c r="M620">
        <v>55.962814780960798</v>
      </c>
      <c r="N620">
        <v>0.85163935257202406</v>
      </c>
      <c r="O620">
        <v>27.500345829298599</v>
      </c>
      <c r="P620">
        <v>13.744001258752199</v>
      </c>
      <c r="Q620">
        <v>7.6123661764793002E-2</v>
      </c>
    </row>
    <row r="621" spans="1:17" x14ac:dyDescent="0.3">
      <c r="A621" t="s">
        <v>1368</v>
      </c>
      <c r="B621" t="s">
        <v>1369</v>
      </c>
      <c r="C621" t="s">
        <v>3173</v>
      </c>
      <c r="D621" t="s">
        <v>508</v>
      </c>
      <c r="E621">
        <v>8516.6607779549995</v>
      </c>
      <c r="F621">
        <v>257.85000000000002</v>
      </c>
      <c r="G621">
        <v>-3.9836086705309399</v>
      </c>
      <c r="H621">
        <v>5.3137689114523198E-2</v>
      </c>
      <c r="I621">
        <v>9.1968850285937194</v>
      </c>
      <c r="J621">
        <v>2.55404059786721</v>
      </c>
      <c r="K621">
        <v>256.23045658172401</v>
      </c>
      <c r="L621">
        <v>245.032062874595</v>
      </c>
      <c r="M621">
        <v>68.2024383324772</v>
      </c>
      <c r="N621">
        <v>0.56855521059852099</v>
      </c>
      <c r="O621">
        <v>15.415939499709101</v>
      </c>
      <c r="P621">
        <v>27.901785714285701</v>
      </c>
      <c r="Q621">
        <v>4.9591472113335998E-2</v>
      </c>
    </row>
    <row r="622" spans="1:17" x14ac:dyDescent="0.3">
      <c r="A622" t="s">
        <v>1370</v>
      </c>
      <c r="B622" t="s">
        <v>1371</v>
      </c>
      <c r="C622" t="s">
        <v>3184</v>
      </c>
      <c r="D622" t="s">
        <v>247</v>
      </c>
      <c r="E622">
        <v>8493.5634936749993</v>
      </c>
      <c r="F622">
        <v>516.75</v>
      </c>
      <c r="G622">
        <v>8.1231346394697006</v>
      </c>
      <c r="H622">
        <v>-9.4441000436046494</v>
      </c>
      <c r="I622">
        <v>7.1682303134919199</v>
      </c>
      <c r="J622">
        <v>3.2991554609952298</v>
      </c>
      <c r="K622">
        <v>524.81057523198103</v>
      </c>
      <c r="L622">
        <v>492.77025217416502</v>
      </c>
      <c r="M622">
        <v>67.333360973987297</v>
      </c>
      <c r="N622">
        <v>1.0718246103689999</v>
      </c>
      <c r="O622">
        <v>19.303338171262698</v>
      </c>
      <c r="P622">
        <v>45.522388059701399</v>
      </c>
      <c r="Q622">
        <v>0.101181298640297</v>
      </c>
    </row>
    <row r="623" spans="1:17" x14ac:dyDescent="0.3">
      <c r="A623" t="s">
        <v>1372</v>
      </c>
      <c r="B623" t="s">
        <v>1373</v>
      </c>
      <c r="C623" t="s">
        <v>3177</v>
      </c>
      <c r="D623" t="s">
        <v>51</v>
      </c>
      <c r="E623">
        <v>8493.1403597999997</v>
      </c>
      <c r="F623">
        <v>868.5</v>
      </c>
      <c r="G623">
        <v>122.904788437402</v>
      </c>
      <c r="H623">
        <v>4.52386840526162</v>
      </c>
      <c r="I623">
        <v>80.876222844262998</v>
      </c>
      <c r="J623">
        <v>-1.3124981273110901</v>
      </c>
      <c r="K623">
        <v>844.70617927413696</v>
      </c>
      <c r="L623">
        <v>676.39777582945806</v>
      </c>
      <c r="M623">
        <v>41.895117664852897</v>
      </c>
      <c r="N623">
        <v>1.7507219703264001</v>
      </c>
      <c r="O623">
        <v>10.4778353483016</v>
      </c>
      <c r="P623">
        <v>177.34312629730101</v>
      </c>
      <c r="Q623">
        <v>3.2461455143152997E-2</v>
      </c>
    </row>
    <row r="624" spans="1:17" x14ac:dyDescent="0.3">
      <c r="A624" t="s">
        <v>1374</v>
      </c>
      <c r="B624" t="s">
        <v>1375</v>
      </c>
      <c r="C624" t="s">
        <v>3177</v>
      </c>
      <c r="D624" t="s">
        <v>51</v>
      </c>
      <c r="E624">
        <v>8466.1243680000007</v>
      </c>
      <c r="F624">
        <v>520</v>
      </c>
      <c r="G624">
        <v>10.9310820756266</v>
      </c>
      <c r="H624">
        <v>-7.6486609549005502</v>
      </c>
      <c r="I624">
        <v>10.9691639955453</v>
      </c>
      <c r="J624">
        <v>0.23238478451995201</v>
      </c>
      <c r="K624">
        <v>519.542695888509</v>
      </c>
      <c r="L624">
        <v>488.75533757389599</v>
      </c>
      <c r="M624">
        <v>62.759287052148998</v>
      </c>
      <c r="N624">
        <v>0.116297138862465</v>
      </c>
      <c r="O624">
        <v>26.701923076922998</v>
      </c>
      <c r="P624">
        <v>37.493389740877802</v>
      </c>
      <c r="Q624">
        <v>5.6104311110707003E-2</v>
      </c>
    </row>
    <row r="625" spans="1:17" hidden="1" x14ac:dyDescent="0.3">
      <c r="A625" t="s">
        <v>1376</v>
      </c>
      <c r="B625" t="s">
        <v>1377</v>
      </c>
      <c r="C625" t="s">
        <v>3188</v>
      </c>
      <c r="D625" t="s">
        <v>1378</v>
      </c>
      <c r="E625">
        <v>8429.25216</v>
      </c>
      <c r="F625">
        <v>4045</v>
      </c>
      <c r="G625">
        <v>505.50482409661902</v>
      </c>
      <c r="H625">
        <v>2.5204026479363901</v>
      </c>
      <c r="I625">
        <v>73.048262551875496</v>
      </c>
      <c r="J625">
        <v>-3.1619695016076501</v>
      </c>
      <c r="K625">
        <v>3892.01447635768</v>
      </c>
      <c r="L625">
        <v>2902.86530894513</v>
      </c>
      <c r="M625">
        <v>42.503399132073802</v>
      </c>
      <c r="N625">
        <v>0.60973097742948701</v>
      </c>
      <c r="O625">
        <v>17.428924598269401</v>
      </c>
      <c r="P625">
        <v>526.59747502129903</v>
      </c>
      <c r="Q625">
        <v>0.36344822997447301</v>
      </c>
    </row>
    <row r="626" spans="1:17" x14ac:dyDescent="0.3">
      <c r="A626" t="s">
        <v>1379</v>
      </c>
      <c r="B626" t="s">
        <v>1380</v>
      </c>
      <c r="C626" t="s">
        <v>3180</v>
      </c>
      <c r="D626" t="s">
        <v>69</v>
      </c>
      <c r="E626">
        <v>8392.4021785879995</v>
      </c>
      <c r="F626">
        <v>207.64</v>
      </c>
      <c r="G626">
        <v>-7.3311536728392896</v>
      </c>
      <c r="H626">
        <v>-8.1472937206424696</v>
      </c>
      <c r="I626">
        <v>-9.7933113922567099</v>
      </c>
      <c r="J626">
        <v>11.5280070143943</v>
      </c>
      <c r="K626">
        <v>196.56397589201799</v>
      </c>
      <c r="L626">
        <v>200.73587747113999</v>
      </c>
      <c r="M626">
        <v>76.475228003626697</v>
      </c>
      <c r="N626">
        <v>2.7759245022000498</v>
      </c>
      <c r="O626">
        <v>23.2903101521864</v>
      </c>
      <c r="P626">
        <v>27.975346687211001</v>
      </c>
      <c r="Q626">
        <v>8.7329472007335998E-2</v>
      </c>
    </row>
    <row r="627" spans="1:17" hidden="1" x14ac:dyDescent="0.3">
      <c r="A627" t="s">
        <v>1381</v>
      </c>
      <c r="B627" t="s">
        <v>1382</v>
      </c>
      <c r="C627" t="s">
        <v>3188</v>
      </c>
      <c r="D627" t="s">
        <v>761</v>
      </c>
      <c r="E627">
        <v>8375.5088797930002</v>
      </c>
      <c r="F627">
        <v>258.45999999999998</v>
      </c>
      <c r="G627">
        <v>1.42207863099335</v>
      </c>
      <c r="H627">
        <v>-1.2108932792934599</v>
      </c>
      <c r="I627">
        <v>-1.38740305606486</v>
      </c>
      <c r="J627">
        <v>0.34596002612444299</v>
      </c>
      <c r="K627">
        <v>257.47784289183102</v>
      </c>
      <c r="L627">
        <v>248.37253267927201</v>
      </c>
      <c r="M627">
        <v>59.785019392106697</v>
      </c>
      <c r="N627">
        <v>0.56730540138793195</v>
      </c>
      <c r="O627">
        <v>7.2699837499032798</v>
      </c>
      <c r="P627">
        <v>22.249550657459</v>
      </c>
      <c r="Q627">
        <v>1.1816369177710001E-3</v>
      </c>
    </row>
    <row r="628" spans="1:17" hidden="1" x14ac:dyDescent="0.3">
      <c r="A628" t="s">
        <v>1383</v>
      </c>
      <c r="B628" t="s">
        <v>1384</v>
      </c>
      <c r="C628" t="s">
        <v>3188</v>
      </c>
      <c r="D628" t="s">
        <v>1385</v>
      </c>
      <c r="E628">
        <v>8369.7008711939998</v>
      </c>
      <c r="F628">
        <v>1230.3900000000001</v>
      </c>
      <c r="K628">
        <v>1221.0284065276701</v>
      </c>
      <c r="L628">
        <v>1201.49851616978</v>
      </c>
      <c r="M628">
        <v>68.273684852772604</v>
      </c>
      <c r="N628">
        <v>1</v>
      </c>
      <c r="Q628">
        <v>-6.1080809493942997E-2</v>
      </c>
    </row>
    <row r="629" spans="1:17" hidden="1" x14ac:dyDescent="0.3">
      <c r="A629" t="s">
        <v>1386</v>
      </c>
      <c r="B629" t="s">
        <v>1387</v>
      </c>
      <c r="C629" t="s">
        <v>3188</v>
      </c>
      <c r="D629" t="s">
        <v>271</v>
      </c>
      <c r="E629">
        <v>8299.8036745199897</v>
      </c>
      <c r="F629">
        <v>68.930000000000007</v>
      </c>
      <c r="G629">
        <v>19.397292266584302</v>
      </c>
      <c r="H629">
        <v>-15.090893554589201</v>
      </c>
      <c r="I629">
        <v>21.138530762438599</v>
      </c>
      <c r="J629">
        <v>0.23756307955955</v>
      </c>
      <c r="K629">
        <v>71.7527173008273</v>
      </c>
      <c r="L629">
        <v>68.980241168982303</v>
      </c>
      <c r="M629">
        <v>63.136812735212303</v>
      </c>
      <c r="N629">
        <v>0.97155772189469902</v>
      </c>
      <c r="O629">
        <v>52.328449151312903</v>
      </c>
      <c r="P629">
        <v>67.917174177831896</v>
      </c>
      <c r="Q629">
        <v>8.2916666031601E-2</v>
      </c>
    </row>
    <row r="630" spans="1:17" hidden="1" x14ac:dyDescent="0.3">
      <c r="A630" t="s">
        <v>1388</v>
      </c>
      <c r="B630" t="s">
        <v>1389</v>
      </c>
      <c r="C630" t="s">
        <v>3185</v>
      </c>
      <c r="D630" t="s">
        <v>219</v>
      </c>
      <c r="E630">
        <v>8260.4010060000001</v>
      </c>
      <c r="F630">
        <v>371.25</v>
      </c>
      <c r="G630">
        <v>-26.171055987212299</v>
      </c>
      <c r="H630">
        <v>6.97346933401694</v>
      </c>
      <c r="I630">
        <v>-15.4616569965886</v>
      </c>
      <c r="J630">
        <v>7.4937631020846096</v>
      </c>
      <c r="K630">
        <v>356.37117249958499</v>
      </c>
      <c r="M630">
        <v>75.4482881241683</v>
      </c>
      <c r="N630">
        <v>1.6366093487428399</v>
      </c>
      <c r="O630">
        <v>44.983164983164897</v>
      </c>
      <c r="P630">
        <v>21.3235294117646</v>
      </c>
    </row>
    <row r="631" spans="1:17" x14ac:dyDescent="0.3">
      <c r="A631" t="s">
        <v>1390</v>
      </c>
      <c r="B631" t="s">
        <v>1391</v>
      </c>
      <c r="C631" t="s">
        <v>3173</v>
      </c>
      <c r="D631" t="s">
        <v>24</v>
      </c>
      <c r="E631">
        <v>8243.7100524259895</v>
      </c>
      <c r="F631">
        <v>218.17</v>
      </c>
      <c r="G631">
        <v>-20.5911681090708</v>
      </c>
      <c r="H631">
        <v>-3.5902655659967002</v>
      </c>
      <c r="I631">
        <v>-3.55655292720196</v>
      </c>
      <c r="J631">
        <v>4.1427907456095401</v>
      </c>
      <c r="K631">
        <v>215.26835936157499</v>
      </c>
      <c r="L631">
        <v>220.47807940620299</v>
      </c>
      <c r="M631">
        <v>70.694744298648502</v>
      </c>
      <c r="N631">
        <v>0.73061234148449306</v>
      </c>
      <c r="O631">
        <v>31.342531053765398</v>
      </c>
      <c r="P631">
        <v>13.6302083333333</v>
      </c>
      <c r="Q631">
        <v>0.121066460328627</v>
      </c>
    </row>
    <row r="632" spans="1:17" hidden="1" x14ac:dyDescent="0.3">
      <c r="A632" t="s">
        <v>1392</v>
      </c>
      <c r="B632" t="s">
        <v>1393</v>
      </c>
      <c r="C632" t="s">
        <v>3188</v>
      </c>
      <c r="D632" t="s">
        <v>91</v>
      </c>
      <c r="E632">
        <v>8167.5326961250003</v>
      </c>
      <c r="F632">
        <v>2545</v>
      </c>
      <c r="G632">
        <v>-26.2346109623582</v>
      </c>
      <c r="H632">
        <v>-6.0241448443088697</v>
      </c>
      <c r="I632">
        <v>-5.0515289111025696</v>
      </c>
      <c r="J632">
        <v>-1.08146405379029</v>
      </c>
      <c r="K632">
        <v>2594.2301498262</v>
      </c>
      <c r="L632">
        <v>2659.14576209292</v>
      </c>
      <c r="M632">
        <v>47.849787150424199</v>
      </c>
      <c r="N632">
        <v>0.67302508697025698</v>
      </c>
      <c r="O632">
        <v>21.728880157170899</v>
      </c>
      <c r="P632">
        <v>8.3439761600681202</v>
      </c>
      <c r="Q632">
        <v>1.1416369279909999E-3</v>
      </c>
    </row>
    <row r="633" spans="1:17" x14ac:dyDescent="0.3">
      <c r="A633" t="s">
        <v>1394</v>
      </c>
      <c r="B633" t="s">
        <v>1395</v>
      </c>
      <c r="C633" t="s">
        <v>3175</v>
      </c>
      <c r="D633" t="s">
        <v>372</v>
      </c>
      <c r="E633">
        <v>8164.5193777499999</v>
      </c>
      <c r="F633">
        <v>599.25</v>
      </c>
      <c r="G633">
        <v>33.641066426293499</v>
      </c>
      <c r="H633">
        <v>-0.58669366978078596</v>
      </c>
      <c r="I633">
        <v>10.1696726309507</v>
      </c>
      <c r="J633">
        <v>0.81997095865616898</v>
      </c>
      <c r="K633">
        <v>602.70513853943601</v>
      </c>
      <c r="L633">
        <v>583.26638443318404</v>
      </c>
      <c r="M633">
        <v>58.166559690105302</v>
      </c>
      <c r="N633">
        <v>0.82354315663667699</v>
      </c>
      <c r="O633">
        <v>32.3320817688777</v>
      </c>
      <c r="P633">
        <v>55.0252231276678</v>
      </c>
      <c r="Q633">
        <v>-7.7889719214309996E-3</v>
      </c>
    </row>
    <row r="634" spans="1:17" hidden="1" x14ac:dyDescent="0.3">
      <c r="A634" t="s">
        <v>1396</v>
      </c>
      <c r="B634" t="s">
        <v>1397</v>
      </c>
      <c r="C634" t="s">
        <v>3188</v>
      </c>
      <c r="D634" t="s">
        <v>60</v>
      </c>
      <c r="E634">
        <v>8138.4100686899901</v>
      </c>
      <c r="F634">
        <v>113.85</v>
      </c>
      <c r="G634">
        <v>151.724336291741</v>
      </c>
      <c r="H634">
        <v>-3.74800635953993</v>
      </c>
      <c r="I634">
        <v>61.485025524727</v>
      </c>
      <c r="J634">
        <v>-0.93179428460075797</v>
      </c>
      <c r="K634">
        <v>117.746111028703</v>
      </c>
      <c r="L634">
        <v>97.567691319642194</v>
      </c>
      <c r="M634">
        <v>56.372873512055101</v>
      </c>
      <c r="N634">
        <v>0.46179688298376198</v>
      </c>
      <c r="O634">
        <v>48.660518225735601</v>
      </c>
      <c r="P634">
        <v>194.94818652849699</v>
      </c>
      <c r="Q634">
        <v>9.8253208810734002E-2</v>
      </c>
    </row>
    <row r="635" spans="1:17" hidden="1" x14ac:dyDescent="0.3">
      <c r="A635" t="s">
        <v>1398</v>
      </c>
      <c r="B635" t="s">
        <v>1399</v>
      </c>
      <c r="C635" t="s">
        <v>3188</v>
      </c>
      <c r="D635" t="s">
        <v>46</v>
      </c>
      <c r="E635">
        <v>8111.8336280000003</v>
      </c>
      <c r="F635">
        <v>741.2</v>
      </c>
      <c r="G635">
        <v>195.579884828275</v>
      </c>
      <c r="H635">
        <v>-3.2523178311290999</v>
      </c>
      <c r="I635">
        <v>172.23644223973301</v>
      </c>
      <c r="J635">
        <v>0.36737481797722499</v>
      </c>
      <c r="K635">
        <v>737.87829695279197</v>
      </c>
      <c r="L635">
        <v>542.98068537482402</v>
      </c>
      <c r="M635">
        <v>48.500086446578898</v>
      </c>
      <c r="N635">
        <v>0.61105324033511899</v>
      </c>
      <c r="O635">
        <v>19.664058283863898</v>
      </c>
      <c r="P635">
        <v>379.58589453251301</v>
      </c>
    </row>
    <row r="636" spans="1:17" x14ac:dyDescent="0.3">
      <c r="A636" t="s">
        <v>1400</v>
      </c>
      <c r="B636" t="s">
        <v>1401</v>
      </c>
      <c r="C636" t="s">
        <v>3187</v>
      </c>
      <c r="D636" t="s">
        <v>495</v>
      </c>
      <c r="E636">
        <v>8103.0962849999996</v>
      </c>
      <c r="F636">
        <v>737.5</v>
      </c>
      <c r="G636">
        <v>-47.986949797497203</v>
      </c>
      <c r="H636">
        <v>-2.0624248497378699</v>
      </c>
      <c r="I636">
        <v>-12.221225238260301</v>
      </c>
      <c r="J636">
        <v>7.6537719492963896E-2</v>
      </c>
      <c r="K636">
        <v>736.32579152383403</v>
      </c>
      <c r="L636">
        <v>791.46355980843305</v>
      </c>
      <c r="M636">
        <v>57.652290291923102</v>
      </c>
      <c r="N636">
        <v>0.85947478297464097</v>
      </c>
      <c r="O636">
        <v>50.0067796610169</v>
      </c>
      <c r="P636">
        <v>9.6165279429250905</v>
      </c>
      <c r="Q636">
        <v>-4.5731196330465997E-2</v>
      </c>
    </row>
    <row r="637" spans="1:17" x14ac:dyDescent="0.3">
      <c r="A637" t="s">
        <v>1402</v>
      </c>
      <c r="B637" t="s">
        <v>1403</v>
      </c>
      <c r="C637" t="s">
        <v>3187</v>
      </c>
      <c r="D637" t="s">
        <v>468</v>
      </c>
      <c r="E637">
        <v>8072.2843005699997</v>
      </c>
      <c r="F637">
        <v>510.55</v>
      </c>
      <c r="G637">
        <v>-12.694123327840501</v>
      </c>
      <c r="H637">
        <v>2.2064663492982599</v>
      </c>
      <c r="I637">
        <v>-2.0777370470707299</v>
      </c>
      <c r="J637">
        <v>0.56380841674081705</v>
      </c>
      <c r="K637">
        <v>491.713726855022</v>
      </c>
      <c r="L637">
        <v>493.654592738671</v>
      </c>
      <c r="M637">
        <v>72.8907898107759</v>
      </c>
      <c r="N637">
        <v>0.60802390991124</v>
      </c>
      <c r="O637">
        <v>24.160219371266201</v>
      </c>
      <c r="P637">
        <v>26.750248262164799</v>
      </c>
      <c r="Q637">
        <v>-3.0320740389293999E-2</v>
      </c>
    </row>
    <row r="638" spans="1:17" x14ac:dyDescent="0.3">
      <c r="A638" t="s">
        <v>1404</v>
      </c>
      <c r="B638" t="s">
        <v>1405</v>
      </c>
      <c r="C638" t="s">
        <v>3185</v>
      </c>
      <c r="D638" t="s">
        <v>108</v>
      </c>
      <c r="E638">
        <v>8026.4096689199996</v>
      </c>
      <c r="F638">
        <v>4000.1</v>
      </c>
      <c r="G638">
        <v>99.883838801015003</v>
      </c>
      <c r="H638">
        <v>-6.47461437799483</v>
      </c>
      <c r="I638">
        <v>70.185525356454505</v>
      </c>
      <c r="J638">
        <v>3.8297030776079701</v>
      </c>
      <c r="K638">
        <v>3950.49394726328</v>
      </c>
      <c r="L638">
        <v>3279.5449625735</v>
      </c>
      <c r="M638">
        <v>63.29494126062</v>
      </c>
      <c r="N638">
        <v>0.75252816715589099</v>
      </c>
      <c r="O638">
        <v>12.9971750706232</v>
      </c>
      <c r="P638">
        <v>129.66641786759999</v>
      </c>
      <c r="Q638">
        <v>-9.9223373441769992E-3</v>
      </c>
    </row>
    <row r="639" spans="1:17" x14ac:dyDescent="0.3">
      <c r="A639" t="s">
        <v>1406</v>
      </c>
      <c r="B639" t="s">
        <v>1407</v>
      </c>
      <c r="C639" t="s">
        <v>3184</v>
      </c>
      <c r="D639" t="s">
        <v>451</v>
      </c>
      <c r="E639">
        <v>8006.4376282869998</v>
      </c>
      <c r="F639">
        <v>179.87</v>
      </c>
      <c r="G639">
        <v>-32.089750914774903</v>
      </c>
      <c r="H639">
        <v>-6.5355884684653898</v>
      </c>
      <c r="I639">
        <v>0.30081331335243</v>
      </c>
      <c r="J639">
        <v>0.81678142081607397</v>
      </c>
      <c r="K639">
        <v>185.10117873844899</v>
      </c>
      <c r="L639">
        <v>190.15004361463301</v>
      </c>
      <c r="M639">
        <v>58.072145905416797</v>
      </c>
      <c r="N639">
        <v>0.375619645411708</v>
      </c>
      <c r="O639">
        <v>20.9651414910768</v>
      </c>
      <c r="P639">
        <v>24.048275862068898</v>
      </c>
    </row>
    <row r="640" spans="1:17" x14ac:dyDescent="0.3">
      <c r="A640" t="s">
        <v>1408</v>
      </c>
      <c r="B640" t="s">
        <v>1409</v>
      </c>
      <c r="C640" t="s">
        <v>3178</v>
      </c>
      <c r="D640" t="s">
        <v>226</v>
      </c>
      <c r="E640">
        <v>7938.781344</v>
      </c>
      <c r="F640">
        <v>523.79999999999995</v>
      </c>
      <c r="G640">
        <v>-27.4504593845041</v>
      </c>
      <c r="H640">
        <v>-2.7629190750405002</v>
      </c>
      <c r="I640">
        <v>-9.6774751095923808</v>
      </c>
      <c r="J640">
        <v>0.728259107051759</v>
      </c>
      <c r="K640">
        <v>536.958249442735</v>
      </c>
      <c r="L640">
        <v>545.57849936689604</v>
      </c>
      <c r="M640">
        <v>53.378992701233699</v>
      </c>
      <c r="N640">
        <v>0.43197847311466298</v>
      </c>
      <c r="O640">
        <v>35.127911416571202</v>
      </c>
      <c r="P640">
        <v>20.9699769053117</v>
      </c>
      <c r="Q640">
        <v>4.4044210281519003E-2</v>
      </c>
    </row>
    <row r="641" spans="1:17" x14ac:dyDescent="0.3">
      <c r="A641" t="s">
        <v>1410</v>
      </c>
      <c r="B641" t="s">
        <v>1411</v>
      </c>
      <c r="C641" t="s">
        <v>3186</v>
      </c>
      <c r="D641" t="s">
        <v>131</v>
      </c>
      <c r="E641">
        <v>7921.0183693500003</v>
      </c>
      <c r="F641">
        <v>510.75</v>
      </c>
      <c r="G641">
        <v>-26.692497375593</v>
      </c>
      <c r="H641">
        <v>-2.00723386742647</v>
      </c>
      <c r="I641">
        <v>-19.767327210987698</v>
      </c>
      <c r="J641">
        <v>3.6422358348711201</v>
      </c>
      <c r="K641">
        <v>505.54657898761002</v>
      </c>
      <c r="L641">
        <v>543.75384564682304</v>
      </c>
      <c r="M641">
        <v>71.3318803174962</v>
      </c>
      <c r="N641">
        <v>0.66959247696227997</v>
      </c>
      <c r="O641">
        <v>32.902594224180099</v>
      </c>
      <c r="P641">
        <v>12.723460604723</v>
      </c>
      <c r="Q641">
        <v>7.8288329495031006E-2</v>
      </c>
    </row>
    <row r="642" spans="1:17" x14ac:dyDescent="0.3">
      <c r="A642" t="s">
        <v>1412</v>
      </c>
      <c r="B642" t="s">
        <v>1413</v>
      </c>
      <c r="C642" t="s">
        <v>585</v>
      </c>
      <c r="D642" t="s">
        <v>585</v>
      </c>
      <c r="E642">
        <v>7904.5141679999997</v>
      </c>
      <c r="F642">
        <v>394.2</v>
      </c>
      <c r="G642">
        <v>-2.1983487547073</v>
      </c>
      <c r="H642">
        <v>22.943854399791601</v>
      </c>
      <c r="I642">
        <v>12.1791124299224</v>
      </c>
      <c r="J642">
        <v>17.301306043912199</v>
      </c>
      <c r="K642">
        <v>323.786262468855</v>
      </c>
      <c r="L642">
        <v>336.87180428194301</v>
      </c>
      <c r="M642">
        <v>82.753394949054098</v>
      </c>
      <c r="N642">
        <v>3.4105752239731402</v>
      </c>
      <c r="O642">
        <v>10.844748858447399</v>
      </c>
      <c r="P642">
        <v>47.226890756302502</v>
      </c>
      <c r="Q642">
        <v>6.4518129704848007E-2</v>
      </c>
    </row>
    <row r="643" spans="1:17" hidden="1" x14ac:dyDescent="0.3">
      <c r="A643" t="s">
        <v>1414</v>
      </c>
      <c r="B643" t="s">
        <v>1415</v>
      </c>
      <c r="C643" t="s">
        <v>3188</v>
      </c>
      <c r="D643" t="s">
        <v>158</v>
      </c>
      <c r="E643">
        <v>7895.1839304799996</v>
      </c>
      <c r="F643">
        <v>61.6</v>
      </c>
      <c r="G643">
        <v>13.249833266676699</v>
      </c>
      <c r="H643">
        <v>-2.7498606176055098</v>
      </c>
      <c r="I643">
        <v>11.471318670477499</v>
      </c>
      <c r="J643">
        <v>2.2365839638884801</v>
      </c>
      <c r="K643">
        <v>60.229294103006801</v>
      </c>
      <c r="L643">
        <v>58.473014883007401</v>
      </c>
      <c r="M643">
        <v>61.937032130701503</v>
      </c>
      <c r="N643">
        <v>0.49142893718232999</v>
      </c>
      <c r="O643">
        <v>29.707792207792199</v>
      </c>
      <c r="P643">
        <v>41.935483870967701</v>
      </c>
      <c r="Q643">
        <v>-1.0910902914426999E-2</v>
      </c>
    </row>
    <row r="644" spans="1:17" x14ac:dyDescent="0.3">
      <c r="A644" t="s">
        <v>1416</v>
      </c>
      <c r="B644" t="s">
        <v>1417</v>
      </c>
      <c r="C644" t="s">
        <v>3173</v>
      </c>
      <c r="D644" t="s">
        <v>21</v>
      </c>
      <c r="E644">
        <v>7872.3164633399902</v>
      </c>
      <c r="F644">
        <v>28.35</v>
      </c>
      <c r="G644">
        <v>25.511021167125602</v>
      </c>
      <c r="H644">
        <v>-6.8144909991631204</v>
      </c>
      <c r="I644">
        <v>-3.8246120389587901</v>
      </c>
      <c r="J644">
        <v>3.1887622935686699</v>
      </c>
      <c r="K644">
        <v>27.787984008519</v>
      </c>
      <c r="L644">
        <v>27.930135024019702</v>
      </c>
      <c r="M644">
        <v>69.258683138685498</v>
      </c>
      <c r="N644">
        <v>0.75891289309153498</v>
      </c>
      <c r="O644">
        <v>42.866995753401703</v>
      </c>
      <c r="P644">
        <v>49.112522686025301</v>
      </c>
      <c r="Q644">
        <v>3.2826755926475999E-2</v>
      </c>
    </row>
    <row r="645" spans="1:17" x14ac:dyDescent="0.3">
      <c r="A645" t="s">
        <v>1418</v>
      </c>
      <c r="B645" t="s">
        <v>1419</v>
      </c>
      <c r="C645" t="s">
        <v>3190</v>
      </c>
      <c r="D645" t="s">
        <v>1420</v>
      </c>
      <c r="E645">
        <v>7836.5524334399997</v>
      </c>
      <c r="F645">
        <v>462.6</v>
      </c>
      <c r="G645">
        <v>6.8632440028135404</v>
      </c>
      <c r="H645">
        <v>-2.2051481942359099</v>
      </c>
      <c r="I645">
        <v>14.573532409593801</v>
      </c>
      <c r="J645">
        <v>11.1883606690668</v>
      </c>
      <c r="K645">
        <v>449.05635358910001</v>
      </c>
      <c r="L645">
        <v>442.702504211269</v>
      </c>
      <c r="M645">
        <v>72.823579080366699</v>
      </c>
      <c r="N645">
        <v>0.841526810718219</v>
      </c>
      <c r="O645">
        <v>38.078253350626802</v>
      </c>
      <c r="P645">
        <v>44.970228768411097</v>
      </c>
      <c r="Q645">
        <v>8.6022318340852999E-2</v>
      </c>
    </row>
    <row r="646" spans="1:17" x14ac:dyDescent="0.3">
      <c r="A646" t="s">
        <v>1421</v>
      </c>
      <c r="B646" t="s">
        <v>1422</v>
      </c>
      <c r="C646" t="s">
        <v>3185</v>
      </c>
      <c r="D646" t="s">
        <v>219</v>
      </c>
      <c r="E646">
        <v>7834.5678731549997</v>
      </c>
      <c r="F646">
        <v>388.65</v>
      </c>
      <c r="G646">
        <v>-21.485165856350399</v>
      </c>
      <c r="H646">
        <v>-1.28397346754598</v>
      </c>
      <c r="I646">
        <v>-9.7009775090165409</v>
      </c>
      <c r="J646">
        <v>6.8969386540764201</v>
      </c>
      <c r="K646">
        <v>377.89294383114901</v>
      </c>
      <c r="L646">
        <v>396.37836310622902</v>
      </c>
      <c r="M646">
        <v>79.699432865094707</v>
      </c>
      <c r="N646">
        <v>0.60464105525965095</v>
      </c>
      <c r="O646">
        <v>29.9369612762125</v>
      </c>
      <c r="P646">
        <v>12.002881844380299</v>
      </c>
      <c r="Q646">
        <v>6.3431935701800002E-2</v>
      </c>
    </row>
    <row r="647" spans="1:17" hidden="1" x14ac:dyDescent="0.3">
      <c r="A647" t="s">
        <v>1423</v>
      </c>
      <c r="B647" t="s">
        <v>1424</v>
      </c>
      <c r="C647" t="s">
        <v>3188</v>
      </c>
      <c r="D647" t="s">
        <v>24</v>
      </c>
      <c r="E647">
        <v>7825.7288566799998</v>
      </c>
      <c r="F647">
        <v>488.25</v>
      </c>
      <c r="G647">
        <v>-24.191455210329899</v>
      </c>
      <c r="H647">
        <v>6.30396245788494</v>
      </c>
      <c r="I647">
        <v>-5.3953230536873598</v>
      </c>
      <c r="J647">
        <v>7.6104350566055903</v>
      </c>
      <c r="K647">
        <v>453.71736677448803</v>
      </c>
      <c r="L647">
        <v>467.58072377333201</v>
      </c>
      <c r="M647">
        <v>90.862787059438006</v>
      </c>
      <c r="N647">
        <v>1.11162650462642</v>
      </c>
      <c r="O647">
        <v>11.674347158218101</v>
      </c>
      <c r="P647">
        <v>16.778282707486198</v>
      </c>
      <c r="Q647">
        <v>-8.4232569530534998E-2</v>
      </c>
    </row>
    <row r="648" spans="1:17" x14ac:dyDescent="0.3">
      <c r="A648" t="s">
        <v>1425</v>
      </c>
      <c r="B648" t="s">
        <v>1426</v>
      </c>
      <c r="C648" t="s">
        <v>3176</v>
      </c>
      <c r="D648" t="s">
        <v>46</v>
      </c>
      <c r="E648">
        <v>7816.74835755</v>
      </c>
      <c r="F648">
        <v>304.7</v>
      </c>
      <c r="G648">
        <v>-31.8492721953969</v>
      </c>
      <c r="H648">
        <v>-10.559533389100199</v>
      </c>
      <c r="I648">
        <v>-47.682275337779203</v>
      </c>
      <c r="J648">
        <v>-0.54034033866753794</v>
      </c>
      <c r="K648">
        <v>349.244890879087</v>
      </c>
      <c r="L648">
        <v>406.54935738416998</v>
      </c>
      <c r="M648">
        <v>54.594769695966598</v>
      </c>
      <c r="N648">
        <v>0.95391658521718903</v>
      </c>
      <c r="O648">
        <v>88.6445684279619</v>
      </c>
      <c r="P648">
        <v>8.2031249999999698</v>
      </c>
      <c r="Q648">
        <v>-1.4519596891054001E-2</v>
      </c>
    </row>
    <row r="649" spans="1:17" x14ac:dyDescent="0.3">
      <c r="A649" t="s">
        <v>1427</v>
      </c>
      <c r="B649" t="s">
        <v>1428</v>
      </c>
      <c r="C649" t="s">
        <v>3178</v>
      </c>
      <c r="D649" t="s">
        <v>226</v>
      </c>
      <c r="E649">
        <v>7799.1087825000004</v>
      </c>
      <c r="F649">
        <v>1090.5</v>
      </c>
      <c r="G649">
        <v>79.578374683628496</v>
      </c>
      <c r="H649">
        <v>46.699020706500498</v>
      </c>
      <c r="I649">
        <v>81.0867148649467</v>
      </c>
      <c r="J649">
        <v>-3.93593664766358</v>
      </c>
      <c r="K649">
        <v>860.35629261680299</v>
      </c>
      <c r="L649">
        <v>700.91312723424005</v>
      </c>
      <c r="M649">
        <v>62.795301623964598</v>
      </c>
      <c r="N649">
        <v>2.1388935603489201</v>
      </c>
      <c r="O649">
        <v>9.0187987161852199</v>
      </c>
      <c r="P649">
        <v>112.98828125</v>
      </c>
      <c r="Q649">
        <v>0.17922520478666301</v>
      </c>
    </row>
    <row r="650" spans="1:17" x14ac:dyDescent="0.3">
      <c r="A650" t="s">
        <v>1429</v>
      </c>
      <c r="B650" t="s">
        <v>1430</v>
      </c>
      <c r="C650" t="s">
        <v>3186</v>
      </c>
      <c r="D650" t="s">
        <v>131</v>
      </c>
      <c r="E650">
        <v>7771.2459061999998</v>
      </c>
      <c r="F650">
        <v>530.5</v>
      </c>
      <c r="G650">
        <v>-8.7938667302643001</v>
      </c>
      <c r="H650">
        <v>-5.5918173237298596</v>
      </c>
      <c r="I650">
        <v>5.1635101732306099</v>
      </c>
      <c r="J650">
        <v>2.2122322611555498</v>
      </c>
      <c r="K650">
        <v>542.05015906162998</v>
      </c>
      <c r="L650">
        <v>523.28303499222</v>
      </c>
      <c r="M650">
        <v>55.514587151083397</v>
      </c>
      <c r="N650">
        <v>0.52000131177212705</v>
      </c>
      <c r="O650">
        <v>31.762488218661598</v>
      </c>
      <c r="P650">
        <v>39.586896460991902</v>
      </c>
      <c r="Q650">
        <v>9.9900233398849993E-3</v>
      </c>
    </row>
    <row r="651" spans="1:17" hidden="1" x14ac:dyDescent="0.3">
      <c r="A651" t="s">
        <v>1431</v>
      </c>
      <c r="B651" t="s">
        <v>1432</v>
      </c>
      <c r="C651" t="s">
        <v>3188</v>
      </c>
      <c r="D651" t="s">
        <v>585</v>
      </c>
      <c r="E651">
        <v>7751.5326243</v>
      </c>
      <c r="F651">
        <v>550.95000000000005</v>
      </c>
      <c r="G651">
        <v>-19.632731032897102</v>
      </c>
      <c r="H651">
        <v>-1.7705436559733401</v>
      </c>
      <c r="I651">
        <v>24.943445133250201</v>
      </c>
      <c r="J651">
        <v>6.0095798424932196</v>
      </c>
      <c r="K651">
        <v>530.49578245176099</v>
      </c>
      <c r="L651">
        <v>516.77714037310102</v>
      </c>
      <c r="M651">
        <v>58.767010975956403</v>
      </c>
      <c r="N651">
        <v>1.4291428547245399</v>
      </c>
      <c r="O651">
        <v>12.6781014611126</v>
      </c>
      <c r="P651">
        <v>39.587028122624801</v>
      </c>
      <c r="Q651">
        <v>4.8640761824188E-2</v>
      </c>
    </row>
    <row r="652" spans="1:17" x14ac:dyDescent="0.3">
      <c r="A652" t="s">
        <v>1433</v>
      </c>
      <c r="B652" t="s">
        <v>1434</v>
      </c>
      <c r="C652" t="s">
        <v>3182</v>
      </c>
      <c r="D652" t="s">
        <v>83</v>
      </c>
      <c r="E652">
        <v>7749.6514382949999</v>
      </c>
      <c r="F652">
        <v>3165.65</v>
      </c>
      <c r="G652">
        <v>45.017673029040502</v>
      </c>
      <c r="H652">
        <v>5.8942555378676698</v>
      </c>
      <c r="I652">
        <v>25.505964137870698</v>
      </c>
      <c r="J652">
        <v>3.3794322852723901</v>
      </c>
      <c r="K652">
        <v>3051.3842651278601</v>
      </c>
      <c r="L652">
        <v>2795.5562636155501</v>
      </c>
      <c r="M652">
        <v>59.617440675495601</v>
      </c>
      <c r="N652">
        <v>1.3006401871647499</v>
      </c>
      <c r="O652">
        <v>11.349959723911301</v>
      </c>
      <c r="P652">
        <v>77.5462703309029</v>
      </c>
      <c r="Q652">
        <v>0.17039078586447901</v>
      </c>
    </row>
    <row r="653" spans="1:17" x14ac:dyDescent="0.3">
      <c r="A653" t="s">
        <v>1435</v>
      </c>
      <c r="B653" t="s">
        <v>1436</v>
      </c>
      <c r="C653" t="s">
        <v>3187</v>
      </c>
      <c r="D653" t="s">
        <v>166</v>
      </c>
      <c r="E653">
        <v>7744.4524574999996</v>
      </c>
      <c r="F653">
        <v>1118.7</v>
      </c>
      <c r="G653">
        <v>118.94254131088201</v>
      </c>
      <c r="H653">
        <v>4.0994810771086199</v>
      </c>
      <c r="I653">
        <v>43.583144971758699</v>
      </c>
      <c r="J653">
        <v>16.137289707895</v>
      </c>
      <c r="K653">
        <v>1009.56540007374</v>
      </c>
      <c r="L653">
        <v>874.638847358352</v>
      </c>
      <c r="M653">
        <v>77.294720468162794</v>
      </c>
      <c r="N653">
        <v>0.55336646333282402</v>
      </c>
      <c r="O653">
        <v>10.3468311432913</v>
      </c>
      <c r="P653">
        <v>141.09913793103399</v>
      </c>
      <c r="Q653">
        <v>7.3440696332006006E-2</v>
      </c>
    </row>
    <row r="654" spans="1:17" x14ac:dyDescent="0.3">
      <c r="A654" t="s">
        <v>1437</v>
      </c>
      <c r="B654" t="s">
        <v>1438</v>
      </c>
      <c r="C654" t="s">
        <v>3175</v>
      </c>
      <c r="D654" t="s">
        <v>125</v>
      </c>
      <c r="E654">
        <v>7683.9530323299996</v>
      </c>
      <c r="F654">
        <v>1273.7</v>
      </c>
      <c r="G654">
        <v>38.395596627497</v>
      </c>
      <c r="H654">
        <v>-0.54410686535237596</v>
      </c>
      <c r="I654">
        <v>39.423237343200903</v>
      </c>
      <c r="J654">
        <v>1.2633491187132</v>
      </c>
      <c r="K654">
        <v>1211.9069756122899</v>
      </c>
      <c r="L654">
        <v>1091.56763972626</v>
      </c>
      <c r="M654">
        <v>76.525676976392802</v>
      </c>
      <c r="N654">
        <v>0.83283795402745098</v>
      </c>
      <c r="O654">
        <v>5.6842270550364997</v>
      </c>
      <c r="P654">
        <v>61.003665781822697</v>
      </c>
      <c r="Q654">
        <v>9.1283997549384002E-2</v>
      </c>
    </row>
    <row r="655" spans="1:17" x14ac:dyDescent="0.3">
      <c r="A655" t="s">
        <v>1439</v>
      </c>
      <c r="B655" t="s">
        <v>1440</v>
      </c>
      <c r="C655" t="s">
        <v>3176</v>
      </c>
      <c r="D655" t="s">
        <v>46</v>
      </c>
      <c r="E655">
        <v>7660.2563750399904</v>
      </c>
      <c r="F655">
        <v>45.6</v>
      </c>
      <c r="G655">
        <v>42.399045248201702</v>
      </c>
      <c r="H655">
        <v>9.2758574713854003</v>
      </c>
      <c r="I655">
        <v>19.420375874584199</v>
      </c>
      <c r="J655">
        <v>18.971499731143201</v>
      </c>
      <c r="K655">
        <v>40.967466460076601</v>
      </c>
      <c r="L655">
        <v>40.301769714572998</v>
      </c>
      <c r="M655">
        <v>82.429549164195706</v>
      </c>
      <c r="N655">
        <v>1.3648797426449299</v>
      </c>
      <c r="O655">
        <v>26.0964912280701</v>
      </c>
      <c r="P655">
        <v>71.486032666643894</v>
      </c>
      <c r="Q655">
        <v>9.5982847562333995E-2</v>
      </c>
    </row>
    <row r="656" spans="1:17" x14ac:dyDescent="0.3">
      <c r="A656" t="s">
        <v>1441</v>
      </c>
      <c r="B656" t="s">
        <v>1442</v>
      </c>
      <c r="C656" t="s">
        <v>3175</v>
      </c>
      <c r="D656" t="s">
        <v>235</v>
      </c>
      <c r="E656">
        <v>7655.54413845</v>
      </c>
      <c r="F656">
        <v>404.9</v>
      </c>
      <c r="G656">
        <v>33.899866228520999</v>
      </c>
      <c r="H656">
        <v>35.054532086319199</v>
      </c>
      <c r="I656">
        <v>72.494122612287299</v>
      </c>
      <c r="J656">
        <v>4.6357744502744804</v>
      </c>
      <c r="K656">
        <v>330.99808815710099</v>
      </c>
      <c r="L656">
        <v>273.84847557264197</v>
      </c>
      <c r="M656">
        <v>64.828094245684696</v>
      </c>
      <c r="N656">
        <v>1.21145812983611</v>
      </c>
      <c r="O656">
        <v>5.9273894788836703</v>
      </c>
      <c r="P656">
        <v>122.411425432573</v>
      </c>
      <c r="Q656">
        <v>0.15630583446010499</v>
      </c>
    </row>
    <row r="657" spans="1:17" hidden="1" x14ac:dyDescent="0.3">
      <c r="A657" t="s">
        <v>1443</v>
      </c>
      <c r="B657" t="s">
        <v>1444</v>
      </c>
      <c r="C657" t="s">
        <v>3188</v>
      </c>
      <c r="D657" t="s">
        <v>60</v>
      </c>
      <c r="E657">
        <v>7625.5503212000003</v>
      </c>
      <c r="F657">
        <v>14.2</v>
      </c>
      <c r="G657">
        <v>33.746808201853902</v>
      </c>
      <c r="H657">
        <v>-10.548545610667</v>
      </c>
      <c r="I657">
        <v>-38.417632788252902</v>
      </c>
      <c r="J657">
        <v>2.6471608212673701</v>
      </c>
      <c r="K657">
        <v>14.152533151971401</v>
      </c>
      <c r="L657">
        <v>13.542273193971999</v>
      </c>
      <c r="M657">
        <v>69.888622329404399</v>
      </c>
      <c r="N657">
        <v>0.67846557786466499</v>
      </c>
      <c r="O657">
        <v>48.591549295774598</v>
      </c>
      <c r="P657">
        <v>79.746835443037895</v>
      </c>
      <c r="Q657">
        <v>9.7105841611413002E-2</v>
      </c>
    </row>
    <row r="658" spans="1:17" x14ac:dyDescent="0.3">
      <c r="A658" t="s">
        <v>1445</v>
      </c>
      <c r="B658" t="s">
        <v>1446</v>
      </c>
      <c r="C658" t="s">
        <v>3176</v>
      </c>
      <c r="D658" t="s">
        <v>46</v>
      </c>
      <c r="E658">
        <v>7576.516455</v>
      </c>
      <c r="F658">
        <v>552.4</v>
      </c>
      <c r="G658">
        <v>48.526934086636601</v>
      </c>
      <c r="H658">
        <v>8.9562302495305097</v>
      </c>
      <c r="I658">
        <v>22.421628377623598</v>
      </c>
      <c r="J658">
        <v>9.2247185649823003</v>
      </c>
      <c r="K658">
        <v>512.72449145003498</v>
      </c>
      <c r="L658">
        <v>463.14870657491201</v>
      </c>
      <c r="M658">
        <v>78.785796299220294</v>
      </c>
      <c r="N658">
        <v>0.95837112493314702</v>
      </c>
      <c r="O658">
        <v>12.0564808110065</v>
      </c>
      <c r="P658">
        <v>96.199609305629494</v>
      </c>
      <c r="Q658">
        <v>0.197415755619088</v>
      </c>
    </row>
    <row r="659" spans="1:17" x14ac:dyDescent="0.3">
      <c r="A659" t="s">
        <v>1447</v>
      </c>
      <c r="B659" t="s">
        <v>1448</v>
      </c>
      <c r="C659" t="s">
        <v>3181</v>
      </c>
      <c r="D659" t="s">
        <v>1043</v>
      </c>
      <c r="E659">
        <v>7576.1369133600001</v>
      </c>
      <c r="F659">
        <v>797.95</v>
      </c>
      <c r="G659">
        <v>14.8313944417374</v>
      </c>
      <c r="H659">
        <v>1.0388645843380999</v>
      </c>
      <c r="I659">
        <v>-1.5733322670665699</v>
      </c>
      <c r="J659">
        <v>5.5793428683981601</v>
      </c>
      <c r="K659">
        <v>798.42120781129302</v>
      </c>
      <c r="L659">
        <v>767.12911230739098</v>
      </c>
      <c r="M659">
        <v>59.902812506885503</v>
      </c>
      <c r="N659">
        <v>0.74461827232560895</v>
      </c>
      <c r="O659">
        <v>32.715082398646501</v>
      </c>
      <c r="P659">
        <v>56.430111742795503</v>
      </c>
      <c r="Q659">
        <v>0.118434001853678</v>
      </c>
    </row>
    <row r="660" spans="1:17" x14ac:dyDescent="0.3">
      <c r="A660" t="s">
        <v>1449</v>
      </c>
      <c r="B660" t="s">
        <v>1450</v>
      </c>
      <c r="C660" t="s">
        <v>3187</v>
      </c>
      <c r="D660" t="s">
        <v>495</v>
      </c>
      <c r="E660">
        <v>7564.0254820500004</v>
      </c>
      <c r="F660">
        <v>273.5</v>
      </c>
      <c r="G660">
        <v>-22.303466239001601</v>
      </c>
      <c r="H660">
        <v>-4.4307863915674703</v>
      </c>
      <c r="I660">
        <v>8.9479061682300802</v>
      </c>
      <c r="J660">
        <v>3.28487657008912</v>
      </c>
      <c r="K660">
        <v>267.82437067815198</v>
      </c>
      <c r="L660">
        <v>268.49616838367598</v>
      </c>
      <c r="M660">
        <v>71.408971156467203</v>
      </c>
      <c r="N660">
        <v>0.33911179811278003</v>
      </c>
      <c r="O660">
        <v>19.0127970749542</v>
      </c>
      <c r="P660">
        <v>24.318181818181799</v>
      </c>
      <c r="Q660">
        <v>-8.5188068711383999E-2</v>
      </c>
    </row>
    <row r="661" spans="1:17" hidden="1" x14ac:dyDescent="0.3">
      <c r="A661" t="s">
        <v>1451</v>
      </c>
      <c r="B661" t="s">
        <v>1452</v>
      </c>
      <c r="C661" t="s">
        <v>3188</v>
      </c>
      <c r="D661" t="s">
        <v>1453</v>
      </c>
      <c r="E661">
        <v>7562.5778872800001</v>
      </c>
      <c r="F661">
        <v>592.79999999999995</v>
      </c>
      <c r="G661">
        <v>-20.829427149118601</v>
      </c>
      <c r="H661">
        <v>6.7425477380369498</v>
      </c>
      <c r="I661">
        <v>-3.1416613804069602</v>
      </c>
      <c r="J661">
        <v>2.9999283654134201</v>
      </c>
      <c r="K661">
        <v>540.67995525943297</v>
      </c>
      <c r="L661">
        <v>540.12110660491305</v>
      </c>
      <c r="M661">
        <v>75.440703178206903</v>
      </c>
      <c r="N661">
        <v>0.811997201304686</v>
      </c>
      <c r="O661">
        <v>11.6734143049932</v>
      </c>
      <c r="P661">
        <v>37.540603248259799</v>
      </c>
      <c r="Q661">
        <v>5.2731813933856002E-2</v>
      </c>
    </row>
    <row r="662" spans="1:17" hidden="1" x14ac:dyDescent="0.3">
      <c r="A662" t="s">
        <v>1454</v>
      </c>
      <c r="B662" t="s">
        <v>1455</v>
      </c>
      <c r="C662" t="s">
        <v>3188</v>
      </c>
      <c r="D662" t="s">
        <v>379</v>
      </c>
      <c r="E662">
        <v>7471.1591909500003</v>
      </c>
      <c r="F662">
        <v>828.1</v>
      </c>
      <c r="G662">
        <v>78.7671562586211</v>
      </c>
      <c r="H662">
        <v>11.4680138497126</v>
      </c>
      <c r="I662">
        <v>119.60716287086299</v>
      </c>
      <c r="J662">
        <v>-1.3187047777473599</v>
      </c>
      <c r="K662">
        <v>709.75987359464398</v>
      </c>
      <c r="L662">
        <v>558.11832406211602</v>
      </c>
      <c r="M662">
        <v>60.804437411330902</v>
      </c>
      <c r="N662">
        <v>1.0906611572156699</v>
      </c>
      <c r="O662">
        <v>5.3314817051080601</v>
      </c>
      <c r="P662">
        <v>160.36786668762699</v>
      </c>
      <c r="Q662">
        <v>8.1875045827665999E-2</v>
      </c>
    </row>
    <row r="663" spans="1:17" hidden="1" x14ac:dyDescent="0.3">
      <c r="A663" t="s">
        <v>1456</v>
      </c>
      <c r="B663" t="s">
        <v>1457</v>
      </c>
      <c r="C663" t="s">
        <v>3188</v>
      </c>
      <c r="D663" t="s">
        <v>495</v>
      </c>
      <c r="E663">
        <v>7457.8518295200001</v>
      </c>
      <c r="F663">
        <v>1909.2</v>
      </c>
      <c r="G663">
        <v>31.923807003121301</v>
      </c>
      <c r="H663">
        <v>5.7457609753286301</v>
      </c>
      <c r="I663">
        <v>51.028910795048603</v>
      </c>
      <c r="J663">
        <v>1.1559077660535</v>
      </c>
      <c r="K663">
        <v>1729.65513889659</v>
      </c>
      <c r="L663">
        <v>1481.2779824071899</v>
      </c>
      <c r="M663">
        <v>66.717403229190097</v>
      </c>
      <c r="N663">
        <v>0.64038601915367699</v>
      </c>
      <c r="O663">
        <v>5.6463440184370404</v>
      </c>
      <c r="P663">
        <v>95.815384615384602</v>
      </c>
      <c r="Q663">
        <v>-1.1254775537103001E-2</v>
      </c>
    </row>
    <row r="664" spans="1:17" hidden="1" x14ac:dyDescent="0.3">
      <c r="A664" t="s">
        <v>1458</v>
      </c>
      <c r="B664" t="s">
        <v>1459</v>
      </c>
      <c r="C664" t="s">
        <v>3188</v>
      </c>
      <c r="D664" t="s">
        <v>585</v>
      </c>
      <c r="E664">
        <v>7406.0130488300001</v>
      </c>
      <c r="F664">
        <v>3702.55</v>
      </c>
      <c r="G664">
        <v>153.32852162022101</v>
      </c>
      <c r="H664">
        <v>0.28849827285944202</v>
      </c>
      <c r="I664">
        <v>118.26943532086899</v>
      </c>
      <c r="J664">
        <v>-1.1665230791049901</v>
      </c>
      <c r="K664">
        <v>3097.8729567600599</v>
      </c>
      <c r="L664">
        <v>2249.1374837470898</v>
      </c>
      <c r="M664">
        <v>62.106189342487603</v>
      </c>
      <c r="N664">
        <v>1.03960461612044</v>
      </c>
      <c r="O664">
        <v>3.2383087331703599</v>
      </c>
      <c r="P664">
        <v>197.638618139432</v>
      </c>
      <c r="Q664">
        <v>0.22007251931024099</v>
      </c>
    </row>
    <row r="665" spans="1:17" x14ac:dyDescent="0.3">
      <c r="A665" t="s">
        <v>1460</v>
      </c>
      <c r="B665" t="s">
        <v>1461</v>
      </c>
      <c r="C665" t="s">
        <v>3173</v>
      </c>
      <c r="D665" t="s">
        <v>24</v>
      </c>
      <c r="E665">
        <v>7401.770775594</v>
      </c>
      <c r="F665">
        <v>64.98</v>
      </c>
      <c r="G665">
        <v>-50.071625451085097</v>
      </c>
      <c r="H665">
        <v>-11.509395466865699</v>
      </c>
      <c r="I665">
        <v>-40.356796340365101</v>
      </c>
      <c r="J665">
        <v>1.4042460780896899</v>
      </c>
      <c r="K665">
        <v>69.658394919242198</v>
      </c>
      <c r="L665">
        <v>82.234348860791201</v>
      </c>
      <c r="M665">
        <v>57.121977078237599</v>
      </c>
      <c r="N665">
        <v>0.93801515912524902</v>
      </c>
      <c r="O665">
        <v>79.285934133579502</v>
      </c>
      <c r="P665">
        <v>5.9168704156479199</v>
      </c>
      <c r="Q665">
        <v>-1.5834077923044001E-2</v>
      </c>
    </row>
    <row r="666" spans="1:17" x14ac:dyDescent="0.3">
      <c r="A666" t="s">
        <v>1462</v>
      </c>
      <c r="B666" t="s">
        <v>1463</v>
      </c>
      <c r="C666" t="s">
        <v>3184</v>
      </c>
      <c r="D666" t="s">
        <v>131</v>
      </c>
      <c r="E666">
        <v>7393.0113030000002</v>
      </c>
      <c r="F666">
        <v>1049.25</v>
      </c>
      <c r="G666">
        <v>5.2921134819407696</v>
      </c>
      <c r="H666">
        <v>5.2190798129216898</v>
      </c>
      <c r="I666">
        <v>15.9288047757508</v>
      </c>
      <c r="J666">
        <v>-0.94039764259185299</v>
      </c>
      <c r="K666">
        <v>987.83171727126603</v>
      </c>
      <c r="L666">
        <v>911.77743847346198</v>
      </c>
      <c r="M666">
        <v>62.557109016587901</v>
      </c>
      <c r="N666">
        <v>1.13333811179871</v>
      </c>
      <c r="O666">
        <v>3.1117464855849399</v>
      </c>
      <c r="P666">
        <v>40.161635052097203</v>
      </c>
      <c r="Q666">
        <v>5.985325052808E-2</v>
      </c>
    </row>
    <row r="667" spans="1:17" x14ac:dyDescent="0.3">
      <c r="A667" t="s">
        <v>1464</v>
      </c>
      <c r="B667" t="s">
        <v>1465</v>
      </c>
      <c r="C667" t="s">
        <v>3172</v>
      </c>
      <c r="D667" t="s">
        <v>21</v>
      </c>
      <c r="E667">
        <v>7385.9761473299995</v>
      </c>
      <c r="F667">
        <v>891.9</v>
      </c>
      <c r="G667">
        <v>78.105915239110004</v>
      </c>
      <c r="H667">
        <v>-4.6357977723444899</v>
      </c>
      <c r="I667">
        <v>6.9985530930491899</v>
      </c>
      <c r="J667">
        <v>-1.1270959675702801</v>
      </c>
      <c r="K667">
        <v>885.32768437975903</v>
      </c>
      <c r="L667">
        <v>787.55617668272396</v>
      </c>
      <c r="M667">
        <v>52.2167876659218</v>
      </c>
      <c r="N667">
        <v>0.73474581980607601</v>
      </c>
      <c r="O667">
        <v>11.329745487162199</v>
      </c>
      <c r="P667">
        <v>114.915662650602</v>
      </c>
      <c r="Q667">
        <v>0.12715744628484199</v>
      </c>
    </row>
    <row r="668" spans="1:17" hidden="1" x14ac:dyDescent="0.3">
      <c r="A668" t="s">
        <v>1466</v>
      </c>
      <c r="B668" t="s">
        <v>1467</v>
      </c>
      <c r="C668" t="s">
        <v>3188</v>
      </c>
      <c r="D668" t="s">
        <v>247</v>
      </c>
      <c r="E668">
        <v>7357.1557314600004</v>
      </c>
      <c r="F668">
        <v>4357.3999999999996</v>
      </c>
      <c r="G668">
        <v>527.65760010821703</v>
      </c>
      <c r="H668">
        <v>-2.3087653799651799</v>
      </c>
      <c r="I668">
        <v>191.089054555996</v>
      </c>
      <c r="J668">
        <v>4.7491523208913498E-2</v>
      </c>
      <c r="K668">
        <v>3945.9050924097201</v>
      </c>
      <c r="L668">
        <v>2457.81968758832</v>
      </c>
      <c r="M668">
        <v>45.026604866943202</v>
      </c>
      <c r="N668">
        <v>1.0635935496169899</v>
      </c>
      <c r="O668">
        <v>25.938633129848</v>
      </c>
      <c r="P668">
        <v>617.97660240566802</v>
      </c>
      <c r="Q668">
        <v>0.302778277019709</v>
      </c>
    </row>
    <row r="669" spans="1:17" x14ac:dyDescent="0.3">
      <c r="A669" t="s">
        <v>1468</v>
      </c>
      <c r="B669" t="s">
        <v>1469</v>
      </c>
      <c r="C669" t="s">
        <v>3182</v>
      </c>
      <c r="D669" t="s">
        <v>1470</v>
      </c>
      <c r="E669">
        <v>7355.7297289600001</v>
      </c>
      <c r="F669">
        <v>275.89999999999998</v>
      </c>
      <c r="G669">
        <v>-34.347926595659096</v>
      </c>
      <c r="H669">
        <v>-2.17116823328965</v>
      </c>
      <c r="I669">
        <v>-15.7037254712983</v>
      </c>
      <c r="J669">
        <v>5.6456640838288203</v>
      </c>
      <c r="K669">
        <v>266.39731371164902</v>
      </c>
      <c r="L669">
        <v>277.23768886514699</v>
      </c>
      <c r="M669">
        <v>76.857144088504597</v>
      </c>
      <c r="N669">
        <v>1.3256467627381501</v>
      </c>
      <c r="O669">
        <v>23.033707865168498</v>
      </c>
      <c r="P669">
        <v>10.803212851405601</v>
      </c>
      <c r="Q669">
        <v>8.5979346005021995E-2</v>
      </c>
    </row>
    <row r="670" spans="1:17" hidden="1" x14ac:dyDescent="0.3">
      <c r="A670" t="s">
        <v>1471</v>
      </c>
      <c r="B670" t="s">
        <v>1472</v>
      </c>
      <c r="C670" t="s">
        <v>3188</v>
      </c>
      <c r="D670" t="s">
        <v>111</v>
      </c>
      <c r="E670">
        <v>7352.6502856799998</v>
      </c>
      <c r="F670">
        <v>469.65</v>
      </c>
      <c r="G670">
        <v>15.1480554297464</v>
      </c>
      <c r="H670">
        <v>11.5050442700256</v>
      </c>
      <c r="I670">
        <v>22.2490169149415</v>
      </c>
      <c r="J670">
        <v>8.4240835684164797</v>
      </c>
      <c r="K670">
        <v>420.36922188084702</v>
      </c>
      <c r="M670">
        <v>82.574416878420294</v>
      </c>
      <c r="N670">
        <v>0.95194884062371199</v>
      </c>
      <c r="O670">
        <v>1.95890556797615</v>
      </c>
      <c r="P670">
        <v>44.4632420793601</v>
      </c>
    </row>
    <row r="671" spans="1:17" x14ac:dyDescent="0.3">
      <c r="A671" t="s">
        <v>1473</v>
      </c>
      <c r="B671" t="s">
        <v>1474</v>
      </c>
      <c r="C671" t="s">
        <v>3176</v>
      </c>
      <c r="D671" t="s">
        <v>46</v>
      </c>
      <c r="E671">
        <v>7346.5257051999997</v>
      </c>
      <c r="F671">
        <v>1096.7</v>
      </c>
      <c r="G671">
        <v>11.037913552098299</v>
      </c>
      <c r="H671">
        <v>-1.35575739613968</v>
      </c>
      <c r="I671">
        <v>-13.527633386809001</v>
      </c>
      <c r="J671">
        <v>7.4152958730818002</v>
      </c>
      <c r="K671">
        <v>1069.07158127361</v>
      </c>
      <c r="L671">
        <v>1096.7448674017201</v>
      </c>
      <c r="M671">
        <v>79.109572214073907</v>
      </c>
      <c r="N671">
        <v>0.63112427726479503</v>
      </c>
      <c r="O671">
        <v>40.644661256496697</v>
      </c>
      <c r="P671">
        <v>46.656860123027499</v>
      </c>
      <c r="Q671">
        <v>0.11048894143525501</v>
      </c>
    </row>
    <row r="672" spans="1:17" x14ac:dyDescent="0.3">
      <c r="A672" t="s">
        <v>1475</v>
      </c>
      <c r="B672" t="s">
        <v>1476</v>
      </c>
      <c r="C672" t="s">
        <v>3185</v>
      </c>
      <c r="D672" t="s">
        <v>585</v>
      </c>
      <c r="E672">
        <v>7344.1961604149901</v>
      </c>
      <c r="F672">
        <v>551.15</v>
      </c>
      <c r="G672">
        <v>10.724913992492599</v>
      </c>
      <c r="H672">
        <v>-4.8129222392970501</v>
      </c>
      <c r="I672">
        <v>21.987862848713998</v>
      </c>
      <c r="J672">
        <v>-3.2396893316378099</v>
      </c>
      <c r="K672">
        <v>567.89591091493799</v>
      </c>
      <c r="L672">
        <v>514.406215201956</v>
      </c>
      <c r="M672">
        <v>27.670372142122499</v>
      </c>
      <c r="N672">
        <v>0.53503973944819105</v>
      </c>
      <c r="O672">
        <v>16.066406604372599</v>
      </c>
      <c r="P672">
        <v>43.697040803024301</v>
      </c>
      <c r="Q672">
        <v>6.4127517244588997E-2</v>
      </c>
    </row>
    <row r="673" spans="1:17" x14ac:dyDescent="0.3">
      <c r="A673" t="s">
        <v>1477</v>
      </c>
      <c r="B673" t="s">
        <v>1478</v>
      </c>
      <c r="C673" t="s">
        <v>3181</v>
      </c>
      <c r="D673" t="s">
        <v>1330</v>
      </c>
      <c r="E673">
        <v>7332.8011625399904</v>
      </c>
      <c r="F673">
        <v>1133.4000000000001</v>
      </c>
      <c r="G673">
        <v>-5.6061003339472499</v>
      </c>
      <c r="H673">
        <v>9.26396463969634</v>
      </c>
      <c r="I673">
        <v>62.058375920934601</v>
      </c>
      <c r="J673">
        <v>14.672446849061799</v>
      </c>
      <c r="K673">
        <v>939.96857756416796</v>
      </c>
      <c r="L673">
        <v>854.42178453402403</v>
      </c>
      <c r="M673">
        <v>85.041473911331096</v>
      </c>
      <c r="N673">
        <v>1.5703291624501701</v>
      </c>
      <c r="O673">
        <v>0.53820363508028102</v>
      </c>
      <c r="P673">
        <v>85.681520314547797</v>
      </c>
      <c r="Q673">
        <v>0.14433398319861401</v>
      </c>
    </row>
    <row r="674" spans="1:17" x14ac:dyDescent="0.3">
      <c r="A674" t="s">
        <v>1479</v>
      </c>
      <c r="B674" t="s">
        <v>1480</v>
      </c>
      <c r="C674" t="s">
        <v>3176</v>
      </c>
      <c r="D674" t="s">
        <v>46</v>
      </c>
      <c r="E674">
        <v>7320.9807761429902</v>
      </c>
      <c r="F674">
        <v>260.79000000000002</v>
      </c>
      <c r="G674">
        <v>66.059206813203105</v>
      </c>
      <c r="H674">
        <v>3.2824747072284302</v>
      </c>
      <c r="I674">
        <v>39.6873339607438</v>
      </c>
      <c r="J674">
        <v>7.9727014174440303</v>
      </c>
      <c r="K674">
        <v>239.49675505535501</v>
      </c>
      <c r="L674">
        <v>213.65993814024199</v>
      </c>
      <c r="M674">
        <v>77.428471106499401</v>
      </c>
      <c r="N674">
        <v>1.12298935192755</v>
      </c>
      <c r="O674">
        <v>9.1836343418075792</v>
      </c>
      <c r="P674">
        <v>99.304547191440506</v>
      </c>
      <c r="Q674">
        <v>0.105018192779211</v>
      </c>
    </row>
    <row r="675" spans="1:17" x14ac:dyDescent="0.3">
      <c r="A675" t="s">
        <v>1481</v>
      </c>
      <c r="B675" t="s">
        <v>1482</v>
      </c>
      <c r="C675" t="s">
        <v>3176</v>
      </c>
      <c r="D675" t="s">
        <v>46</v>
      </c>
      <c r="E675">
        <v>7276.3880318149904</v>
      </c>
      <c r="F675">
        <v>497.65</v>
      </c>
      <c r="G675">
        <v>6.3045079548837704</v>
      </c>
      <c r="H675">
        <v>-2.3058066531803298</v>
      </c>
      <c r="I675">
        <v>19.468786631602399</v>
      </c>
      <c r="J675">
        <v>10.078043710408799</v>
      </c>
      <c r="K675">
        <v>488.381286014078</v>
      </c>
      <c r="L675">
        <v>472.96847065899999</v>
      </c>
      <c r="M675">
        <v>65.967252994075494</v>
      </c>
      <c r="N675">
        <v>0.92834104619452695</v>
      </c>
      <c r="O675">
        <v>18.155330051240799</v>
      </c>
      <c r="P675">
        <v>45.874248864136</v>
      </c>
      <c r="Q675">
        <v>-2.1708911470202E-2</v>
      </c>
    </row>
    <row r="676" spans="1:17" x14ac:dyDescent="0.3">
      <c r="A676" t="s">
        <v>1483</v>
      </c>
      <c r="B676" t="s">
        <v>1484</v>
      </c>
      <c r="C676" t="s">
        <v>3182</v>
      </c>
      <c r="D676" t="s">
        <v>226</v>
      </c>
      <c r="E676">
        <v>7188.0344103999996</v>
      </c>
      <c r="F676">
        <v>1774</v>
      </c>
      <c r="G676">
        <v>56.577593971256299</v>
      </c>
      <c r="H676">
        <v>11.084401378067399</v>
      </c>
      <c r="I676">
        <v>54.691957764398403</v>
      </c>
      <c r="J676">
        <v>12.441296050317099</v>
      </c>
      <c r="K676">
        <v>1749.57332785987</v>
      </c>
      <c r="L676">
        <v>1625.8920235190001</v>
      </c>
      <c r="M676">
        <v>67.153598879153407</v>
      </c>
      <c r="N676">
        <v>0.62490410168600796</v>
      </c>
      <c r="O676">
        <v>33.027057497181502</v>
      </c>
      <c r="P676">
        <v>98.079499776686006</v>
      </c>
      <c r="Q676">
        <v>3.8520665933277E-2</v>
      </c>
    </row>
    <row r="677" spans="1:17" hidden="1" x14ac:dyDescent="0.3">
      <c r="A677" t="s">
        <v>1485</v>
      </c>
      <c r="B677" t="s">
        <v>1486</v>
      </c>
      <c r="C677" t="s">
        <v>3188</v>
      </c>
      <c r="D677" t="s">
        <v>417</v>
      </c>
      <c r="E677">
        <v>7186.8297044699902</v>
      </c>
      <c r="F677">
        <v>325.64999999999998</v>
      </c>
      <c r="G677">
        <v>82.018550087099499</v>
      </c>
      <c r="H677">
        <v>-6.3519012310958098</v>
      </c>
      <c r="I677">
        <v>21.4420351429142</v>
      </c>
      <c r="J677">
        <v>4.63339861908005</v>
      </c>
      <c r="K677">
        <v>328.21034201402301</v>
      </c>
      <c r="L677">
        <v>285.12152904287399</v>
      </c>
      <c r="M677">
        <v>57.828742455399897</v>
      </c>
      <c r="N677">
        <v>0.63070027794384897</v>
      </c>
      <c r="O677">
        <v>32.964839551665897</v>
      </c>
      <c r="P677">
        <v>128.36605890602999</v>
      </c>
      <c r="Q677">
        <v>0.151851539881559</v>
      </c>
    </row>
    <row r="678" spans="1:17" hidden="1" x14ac:dyDescent="0.3">
      <c r="A678" t="s">
        <v>1487</v>
      </c>
      <c r="B678" t="s">
        <v>1488</v>
      </c>
      <c r="C678" t="s">
        <v>3188</v>
      </c>
      <c r="D678" t="s">
        <v>21</v>
      </c>
      <c r="E678">
        <v>7159.6279819350002</v>
      </c>
      <c r="F678">
        <v>1766.05</v>
      </c>
      <c r="G678">
        <v>34.176032298611403</v>
      </c>
      <c r="H678">
        <v>-9.5039228629192802</v>
      </c>
      <c r="I678">
        <v>67.756095586141399</v>
      </c>
      <c r="J678">
        <v>-1.0572510950298999</v>
      </c>
      <c r="K678">
        <v>1844.9507809286499</v>
      </c>
      <c r="L678">
        <v>1587.66573315082</v>
      </c>
      <c r="M678">
        <v>41.449935664616</v>
      </c>
      <c r="N678">
        <v>2.9398066904669098</v>
      </c>
      <c r="O678">
        <v>25.987372950935701</v>
      </c>
      <c r="P678">
        <v>92.212668698302096</v>
      </c>
    </row>
    <row r="679" spans="1:17" x14ac:dyDescent="0.3">
      <c r="A679" t="s">
        <v>1489</v>
      </c>
      <c r="B679" t="s">
        <v>1490</v>
      </c>
      <c r="C679" t="s">
        <v>3182</v>
      </c>
      <c r="D679" t="s">
        <v>460</v>
      </c>
      <c r="E679">
        <v>7155.3690414899902</v>
      </c>
      <c r="F679">
        <v>519.9</v>
      </c>
      <c r="G679">
        <v>-32.822477698455302</v>
      </c>
      <c r="H679">
        <v>5.7838308072016096</v>
      </c>
      <c r="I679">
        <v>2.2355205563820899</v>
      </c>
      <c r="J679">
        <v>4.6311069381140504</v>
      </c>
      <c r="K679">
        <v>494.32183534810798</v>
      </c>
      <c r="L679">
        <v>512.70790152550205</v>
      </c>
      <c r="M679">
        <v>55.427124691898101</v>
      </c>
      <c r="N679">
        <v>0.58246635709494898</v>
      </c>
      <c r="O679">
        <v>28.447778418926699</v>
      </c>
      <c r="P679">
        <v>21.330221703617202</v>
      </c>
      <c r="Q679">
        <v>-4.1830709842784003E-2</v>
      </c>
    </row>
    <row r="680" spans="1:17" x14ac:dyDescent="0.3">
      <c r="A680" t="s">
        <v>1491</v>
      </c>
      <c r="B680" t="s">
        <v>1492</v>
      </c>
      <c r="C680" t="s">
        <v>3187</v>
      </c>
      <c r="D680" t="s">
        <v>379</v>
      </c>
      <c r="E680">
        <v>7139.50495512</v>
      </c>
      <c r="F680">
        <v>1583.8</v>
      </c>
      <c r="G680">
        <v>41.4806235616404</v>
      </c>
      <c r="H680">
        <v>-3.8496301346814801</v>
      </c>
      <c r="I680">
        <v>19.073691935944002</v>
      </c>
      <c r="J680">
        <v>-1.12963419119286</v>
      </c>
      <c r="K680">
        <v>1543.99230133079</v>
      </c>
      <c r="L680">
        <v>1444.2194870329399</v>
      </c>
      <c r="M680">
        <v>68.922936670285907</v>
      </c>
      <c r="N680">
        <v>1.04096478986671</v>
      </c>
      <c r="O680">
        <v>21.593635560045399</v>
      </c>
      <c r="P680">
        <v>74.986189371340103</v>
      </c>
      <c r="Q680">
        <v>8.0808819740201002E-2</v>
      </c>
    </row>
    <row r="681" spans="1:17" x14ac:dyDescent="0.3">
      <c r="A681" t="s">
        <v>1493</v>
      </c>
      <c r="B681" t="s">
        <v>1494</v>
      </c>
      <c r="C681" t="s">
        <v>3177</v>
      </c>
      <c r="D681" t="s">
        <v>51</v>
      </c>
      <c r="E681">
        <v>7121.9507702479996</v>
      </c>
      <c r="F681">
        <v>219.46</v>
      </c>
      <c r="G681">
        <v>-38.740524616018298</v>
      </c>
      <c r="H681">
        <v>-1.6147144715678301</v>
      </c>
      <c r="I681">
        <v>-3.9068738300768402</v>
      </c>
      <c r="J681">
        <v>1.0005791595247799</v>
      </c>
      <c r="K681">
        <v>211.16086954873501</v>
      </c>
      <c r="L681">
        <v>237.16263941860799</v>
      </c>
      <c r="M681">
        <v>66.479859483464097</v>
      </c>
      <c r="N681">
        <v>1.6772978069983</v>
      </c>
      <c r="O681">
        <v>115.437893010115</v>
      </c>
      <c r="P681">
        <v>15.657444005269999</v>
      </c>
      <c r="Q681">
        <v>-1.5411556168695001E-2</v>
      </c>
    </row>
    <row r="682" spans="1:17" x14ac:dyDescent="0.3">
      <c r="A682" t="s">
        <v>1495</v>
      </c>
      <c r="B682" t="s">
        <v>1496</v>
      </c>
      <c r="C682" t="s">
        <v>3181</v>
      </c>
      <c r="D682" t="s">
        <v>149</v>
      </c>
      <c r="E682">
        <v>7117.0465999999997</v>
      </c>
      <c r="F682">
        <v>379.9</v>
      </c>
      <c r="G682">
        <v>-21.470089894665598</v>
      </c>
      <c r="H682">
        <v>6.32665311747287</v>
      </c>
      <c r="I682">
        <v>-13.0118512730956</v>
      </c>
      <c r="J682">
        <v>12.9189618537316</v>
      </c>
      <c r="K682">
        <v>353.75286441765797</v>
      </c>
      <c r="L682">
        <v>392.57424134732503</v>
      </c>
      <c r="M682">
        <v>84.791468959513594</v>
      </c>
      <c r="N682">
        <v>1.5726639702837999</v>
      </c>
      <c r="O682">
        <v>44.116872861279298</v>
      </c>
      <c r="P682">
        <v>24.6391076115485</v>
      </c>
      <c r="Q682">
        <v>7.3346589170657006E-2</v>
      </c>
    </row>
    <row r="683" spans="1:17" x14ac:dyDescent="0.3">
      <c r="A683" t="s">
        <v>1497</v>
      </c>
      <c r="B683" t="s">
        <v>1498</v>
      </c>
      <c r="C683" t="s">
        <v>3175</v>
      </c>
      <c r="D683" t="s">
        <v>372</v>
      </c>
      <c r="E683">
        <v>7111.6089444399904</v>
      </c>
      <c r="F683">
        <v>310.7</v>
      </c>
      <c r="G683">
        <v>-28.1036735362682</v>
      </c>
      <c r="H683">
        <v>4.6821081199866903</v>
      </c>
      <c r="I683">
        <v>6.9664674416974703</v>
      </c>
      <c r="J683">
        <v>2.5528266465375302</v>
      </c>
      <c r="K683">
        <v>292.99482067699802</v>
      </c>
      <c r="L683">
        <v>305.12430722650998</v>
      </c>
      <c r="M683">
        <v>70.299748068998596</v>
      </c>
      <c r="N683">
        <v>0.97843173732660804</v>
      </c>
      <c r="O683">
        <v>24.299967814612099</v>
      </c>
      <c r="P683">
        <v>20.356381948479498</v>
      </c>
      <c r="Q683">
        <v>9.9110066598169996E-3</v>
      </c>
    </row>
    <row r="684" spans="1:17" hidden="1" x14ac:dyDescent="0.3">
      <c r="A684" t="s">
        <v>1499</v>
      </c>
      <c r="B684" t="s">
        <v>1500</v>
      </c>
      <c r="C684" t="s">
        <v>3188</v>
      </c>
      <c r="D684" t="s">
        <v>948</v>
      </c>
      <c r="E684">
        <v>7098.0874272000001</v>
      </c>
      <c r="F684">
        <v>752.4</v>
      </c>
      <c r="G684">
        <v>215.95738434967399</v>
      </c>
      <c r="H684">
        <v>2.35445327863322</v>
      </c>
      <c r="I684">
        <v>-6.7481916450387498</v>
      </c>
      <c r="J684">
        <v>-2.5286900221774302</v>
      </c>
      <c r="K684">
        <v>735.103115048105</v>
      </c>
      <c r="L684">
        <v>639.75663870188703</v>
      </c>
      <c r="M684">
        <v>54.264517819075301</v>
      </c>
      <c r="N684">
        <v>0.80923873861622597</v>
      </c>
      <c r="O684">
        <v>21.0393407761829</v>
      </c>
      <c r="P684">
        <v>253.15653602440699</v>
      </c>
      <c r="Q684">
        <v>0.23031530028314201</v>
      </c>
    </row>
    <row r="685" spans="1:17" hidden="1" x14ac:dyDescent="0.3">
      <c r="A685" t="s">
        <v>1501</v>
      </c>
      <c r="B685" t="s">
        <v>1502</v>
      </c>
      <c r="C685" t="s">
        <v>3188</v>
      </c>
      <c r="D685" t="s">
        <v>372</v>
      </c>
      <c r="E685">
        <v>7091.9889547499997</v>
      </c>
      <c r="F685">
        <v>1189.95</v>
      </c>
      <c r="G685">
        <v>170.49006206852701</v>
      </c>
      <c r="H685">
        <v>18.038650431685902</v>
      </c>
      <c r="I685">
        <v>86.754003716178701</v>
      </c>
      <c r="J685">
        <v>-2.43871233229889</v>
      </c>
      <c r="K685">
        <v>1001.2419695211699</v>
      </c>
      <c r="L685">
        <v>752.30733853274205</v>
      </c>
      <c r="M685">
        <v>73.251356526807896</v>
      </c>
      <c r="N685">
        <v>0.73078544288146097</v>
      </c>
      <c r="O685">
        <v>5.0464305222908497</v>
      </c>
      <c r="P685">
        <v>294.61117559277</v>
      </c>
      <c r="Q685">
        <v>0.19672472548877301</v>
      </c>
    </row>
    <row r="686" spans="1:17" x14ac:dyDescent="0.3">
      <c r="A686" t="s">
        <v>1503</v>
      </c>
      <c r="B686" t="s">
        <v>1504</v>
      </c>
      <c r="C686" t="s">
        <v>3173</v>
      </c>
      <c r="D686" t="s">
        <v>575</v>
      </c>
      <c r="E686">
        <v>7085.8005091300001</v>
      </c>
      <c r="F686">
        <v>658.7</v>
      </c>
      <c r="G686">
        <v>2.3595483350681801</v>
      </c>
      <c r="H686">
        <v>-8.4367549715473604</v>
      </c>
      <c r="I686">
        <v>1.58060586255355</v>
      </c>
      <c r="J686">
        <v>-0.56440810361968796</v>
      </c>
      <c r="K686">
        <v>683.83646405811203</v>
      </c>
      <c r="L686">
        <v>658.25894464208102</v>
      </c>
      <c r="M686">
        <v>52.706550063493403</v>
      </c>
      <c r="N686">
        <v>0.70858316057841697</v>
      </c>
      <c r="O686">
        <v>21.299529376043701</v>
      </c>
      <c r="P686">
        <v>26.8804777039391</v>
      </c>
    </row>
    <row r="687" spans="1:17" x14ac:dyDescent="0.3">
      <c r="A687" t="s">
        <v>1505</v>
      </c>
      <c r="B687" t="s">
        <v>1506</v>
      </c>
      <c r="C687" t="s">
        <v>3180</v>
      </c>
      <c r="D687" t="s">
        <v>428</v>
      </c>
      <c r="E687">
        <v>7064.4916966199999</v>
      </c>
      <c r="F687">
        <v>227.4</v>
      </c>
      <c r="G687">
        <v>30.783887219174002</v>
      </c>
      <c r="H687">
        <v>6.0146193930920298</v>
      </c>
      <c r="I687">
        <v>15.9142877375117</v>
      </c>
      <c r="J687">
        <v>7.5874487797007797</v>
      </c>
      <c r="K687">
        <v>213.93041243662199</v>
      </c>
      <c r="L687">
        <v>193.508964290329</v>
      </c>
      <c r="M687">
        <v>71.615410297828504</v>
      </c>
      <c r="N687">
        <v>1.1436860654775101</v>
      </c>
      <c r="O687">
        <v>1.6490765171504</v>
      </c>
      <c r="P687">
        <v>48.239895697522797</v>
      </c>
      <c r="Q687">
        <v>0.149141318851956</v>
      </c>
    </row>
    <row r="688" spans="1:17" hidden="1" x14ac:dyDescent="0.3">
      <c r="A688" t="s">
        <v>1507</v>
      </c>
      <c r="B688" t="s">
        <v>1508</v>
      </c>
      <c r="C688" t="s">
        <v>3188</v>
      </c>
      <c r="D688" t="s">
        <v>285</v>
      </c>
      <c r="E688">
        <v>7054.6706131049996</v>
      </c>
      <c r="F688">
        <v>547.35</v>
      </c>
      <c r="G688">
        <v>403.38899697130802</v>
      </c>
      <c r="H688">
        <v>10.9483671337407</v>
      </c>
      <c r="I688">
        <v>307.462003851406</v>
      </c>
      <c r="J688">
        <v>18.7971578517617</v>
      </c>
      <c r="K688">
        <v>476.97352941138701</v>
      </c>
      <c r="L688">
        <v>324.55038376507099</v>
      </c>
      <c r="M688">
        <v>70.524314205444597</v>
      </c>
      <c r="N688">
        <v>0.28244495446266199</v>
      </c>
      <c r="O688">
        <v>9.6190737188270603</v>
      </c>
      <c r="P688">
        <v>425.28790786948099</v>
      </c>
      <c r="Q688">
        <v>0.24341907525235701</v>
      </c>
    </row>
    <row r="689" spans="1:17" x14ac:dyDescent="0.3">
      <c r="A689" t="s">
        <v>1509</v>
      </c>
      <c r="B689" t="s">
        <v>1510</v>
      </c>
      <c r="C689" t="s">
        <v>3177</v>
      </c>
      <c r="D689" t="s">
        <v>255</v>
      </c>
      <c r="E689">
        <v>6999.3047975949903</v>
      </c>
      <c r="F689">
        <v>502.15</v>
      </c>
      <c r="G689">
        <v>19.757656080445301</v>
      </c>
      <c r="H689">
        <v>11.518058855714701</v>
      </c>
      <c r="I689">
        <v>35.153748789948096</v>
      </c>
      <c r="J689">
        <v>7.1623023233665899</v>
      </c>
      <c r="K689">
        <v>454.03223136146698</v>
      </c>
      <c r="L689">
        <v>400.42292776230403</v>
      </c>
      <c r="M689">
        <v>68.991832350763204</v>
      </c>
      <c r="N689">
        <v>1.1268766143145601</v>
      </c>
      <c r="O689">
        <v>3.4551428855919601</v>
      </c>
      <c r="P689">
        <v>59.920382165604998</v>
      </c>
      <c r="Q689">
        <v>7.7471462702652996E-2</v>
      </c>
    </row>
    <row r="690" spans="1:17" x14ac:dyDescent="0.3">
      <c r="A690" t="s">
        <v>1511</v>
      </c>
      <c r="B690" t="s">
        <v>1512</v>
      </c>
      <c r="C690" t="s">
        <v>3183</v>
      </c>
      <c r="D690" t="s">
        <v>1352</v>
      </c>
      <c r="E690">
        <v>6977.5078851899998</v>
      </c>
      <c r="F690">
        <v>342.9</v>
      </c>
      <c r="G690">
        <v>-11.7591328026522</v>
      </c>
      <c r="H690">
        <v>-2.1321351882685802</v>
      </c>
      <c r="I690">
        <v>-37.597928114555103</v>
      </c>
      <c r="J690">
        <v>8.8942938487903103</v>
      </c>
      <c r="K690">
        <v>342.92564227550298</v>
      </c>
      <c r="L690">
        <v>370.25470324239501</v>
      </c>
      <c r="M690">
        <v>75.305840284318606</v>
      </c>
      <c r="N690">
        <v>1.42712861697489</v>
      </c>
      <c r="O690">
        <v>71.478565179352501</v>
      </c>
      <c r="P690">
        <v>32.138728323699397</v>
      </c>
      <c r="Q690">
        <v>6.8222851200664E-2</v>
      </c>
    </row>
    <row r="691" spans="1:17" hidden="1" x14ac:dyDescent="0.3">
      <c r="A691" t="s">
        <v>1513</v>
      </c>
      <c r="B691" t="s">
        <v>1514</v>
      </c>
      <c r="C691" t="s">
        <v>3188</v>
      </c>
      <c r="D691" t="s">
        <v>108</v>
      </c>
      <c r="E691">
        <v>6969.7242872649904</v>
      </c>
      <c r="F691">
        <v>633.54999999999995</v>
      </c>
      <c r="G691">
        <v>-24.604592827172201</v>
      </c>
      <c r="H691">
        <v>-7.1684101560634801</v>
      </c>
      <c r="I691">
        <v>-22.412874985045502</v>
      </c>
      <c r="J691">
        <v>6.4977637484558697</v>
      </c>
      <c r="K691">
        <v>681.50199988065697</v>
      </c>
      <c r="L691">
        <v>731.38157829852105</v>
      </c>
      <c r="M691">
        <v>57.703089746040902</v>
      </c>
      <c r="N691">
        <v>0.42599796202865398</v>
      </c>
      <c r="O691">
        <v>48.9069528845395</v>
      </c>
      <c r="P691">
        <v>6.6492719468058201</v>
      </c>
      <c r="Q691">
        <v>5.2708770221330997E-2</v>
      </c>
    </row>
    <row r="692" spans="1:17" hidden="1" x14ac:dyDescent="0.3">
      <c r="A692" t="s">
        <v>1515</v>
      </c>
      <c r="B692" t="s">
        <v>1516</v>
      </c>
      <c r="C692" t="s">
        <v>3188</v>
      </c>
      <c r="D692" t="s">
        <v>276</v>
      </c>
      <c r="E692">
        <v>6963.7611149449904</v>
      </c>
      <c r="F692">
        <v>581.9</v>
      </c>
      <c r="G692">
        <v>109.39007407538701</v>
      </c>
      <c r="H692">
        <v>2.6569185813626799</v>
      </c>
      <c r="I692">
        <v>97.815509911446895</v>
      </c>
      <c r="J692">
        <v>1.9900583487005301</v>
      </c>
      <c r="K692">
        <v>525.632755302021</v>
      </c>
      <c r="L692">
        <v>412.40201870099099</v>
      </c>
      <c r="M692">
        <v>67.276706124545299</v>
      </c>
      <c r="N692">
        <v>0.56420162191601197</v>
      </c>
      <c r="O692">
        <v>6.3584808386320599</v>
      </c>
      <c r="P692">
        <v>180.95367730274799</v>
      </c>
      <c r="Q692">
        <v>0.195983062332166</v>
      </c>
    </row>
    <row r="693" spans="1:17" x14ac:dyDescent="0.3">
      <c r="A693" t="s">
        <v>1517</v>
      </c>
      <c r="B693" t="s">
        <v>1518</v>
      </c>
      <c r="C693" t="s">
        <v>3180</v>
      </c>
      <c r="D693" t="s">
        <v>69</v>
      </c>
      <c r="E693">
        <v>6962.4554536649903</v>
      </c>
      <c r="F693">
        <v>339.45</v>
      </c>
      <c r="G693">
        <v>16.7956114333155</v>
      </c>
      <c r="H693">
        <v>-1.2393445354109001</v>
      </c>
      <c r="I693">
        <v>63.941594519652597</v>
      </c>
      <c r="J693">
        <v>4.2007222033744203</v>
      </c>
      <c r="K693">
        <v>327.89247566522999</v>
      </c>
      <c r="L693">
        <v>286.072330378603</v>
      </c>
      <c r="M693">
        <v>52.897042965769302</v>
      </c>
      <c r="N693">
        <v>0.37951927102227501</v>
      </c>
      <c r="O693">
        <v>11.6512004713507</v>
      </c>
      <c r="P693">
        <v>86.510989010988993</v>
      </c>
      <c r="Q693">
        <v>7.4782679822951004E-2</v>
      </c>
    </row>
    <row r="694" spans="1:17" x14ac:dyDescent="0.3">
      <c r="A694" t="s">
        <v>1519</v>
      </c>
      <c r="B694" t="s">
        <v>1520</v>
      </c>
      <c r="C694" t="s">
        <v>585</v>
      </c>
      <c r="D694" t="s">
        <v>460</v>
      </c>
      <c r="E694">
        <v>6921.8840801550004</v>
      </c>
      <c r="F694">
        <v>968.55</v>
      </c>
      <c r="G694">
        <v>-22.3094535712994</v>
      </c>
      <c r="H694">
        <v>4.0926393263415699</v>
      </c>
      <c r="I694">
        <v>16.041863267563102</v>
      </c>
      <c r="J694">
        <v>4.4702403096708396</v>
      </c>
      <c r="K694">
        <v>905.81296794672005</v>
      </c>
      <c r="L694">
        <v>874.13670321686197</v>
      </c>
      <c r="M694">
        <v>73.4188658261304</v>
      </c>
      <c r="N694">
        <v>1.3886038401453999</v>
      </c>
      <c r="O694">
        <v>16.462753600743302</v>
      </c>
      <c r="P694">
        <v>41.044124071646898</v>
      </c>
      <c r="Q694">
        <v>0.13011300436520701</v>
      </c>
    </row>
    <row r="695" spans="1:17" x14ac:dyDescent="0.3">
      <c r="A695" t="s">
        <v>1521</v>
      </c>
      <c r="B695" t="s">
        <v>1522</v>
      </c>
      <c r="C695" t="s">
        <v>3185</v>
      </c>
      <c r="D695" t="s">
        <v>250</v>
      </c>
      <c r="E695">
        <v>6901.6232927559904</v>
      </c>
      <c r="F695">
        <v>179.38</v>
      </c>
      <c r="G695">
        <v>-36.75108093875</v>
      </c>
      <c r="H695">
        <v>-15.8762003588705</v>
      </c>
      <c r="I695">
        <v>-22.425465837696098</v>
      </c>
      <c r="J695">
        <v>3.6868215960589401</v>
      </c>
      <c r="K695">
        <v>191.66525441978899</v>
      </c>
      <c r="L695">
        <v>200.48827122598499</v>
      </c>
      <c r="M695">
        <v>53.502854960307303</v>
      </c>
      <c r="N695">
        <v>1.0904926998515301</v>
      </c>
      <c r="O695">
        <v>46.058646448879401</v>
      </c>
      <c r="P695">
        <v>16.578930265808701</v>
      </c>
      <c r="Q695">
        <v>8.9892064677562E-2</v>
      </c>
    </row>
    <row r="696" spans="1:17" hidden="1" x14ac:dyDescent="0.3">
      <c r="A696" t="s">
        <v>1523</v>
      </c>
      <c r="B696" t="s">
        <v>1524</v>
      </c>
      <c r="C696" t="s">
        <v>3188</v>
      </c>
      <c r="D696" t="s">
        <v>271</v>
      </c>
      <c r="E696">
        <v>6874.0242336000001</v>
      </c>
      <c r="F696">
        <v>3127.65</v>
      </c>
      <c r="G696">
        <v>14.2940765987488</v>
      </c>
      <c r="H696">
        <v>1.23586880374738</v>
      </c>
      <c r="I696">
        <v>-18.145007474308599</v>
      </c>
      <c r="J696">
        <v>-3.6758912202184599</v>
      </c>
      <c r="K696">
        <v>3081.6435443765499</v>
      </c>
      <c r="L696">
        <v>2989.3226282793598</v>
      </c>
      <c r="M696">
        <v>57.227311665771801</v>
      </c>
      <c r="N696">
        <v>0.96391386081129005</v>
      </c>
      <c r="O696">
        <v>24.374530398222301</v>
      </c>
      <c r="P696">
        <v>41.7438988466157</v>
      </c>
      <c r="Q696">
        <v>5.3877760731253999E-2</v>
      </c>
    </row>
    <row r="697" spans="1:17" x14ac:dyDescent="0.3">
      <c r="A697" t="s">
        <v>1525</v>
      </c>
      <c r="B697" t="s">
        <v>1526</v>
      </c>
      <c r="C697" t="s">
        <v>3182</v>
      </c>
      <c r="D697" t="s">
        <v>117</v>
      </c>
      <c r="E697">
        <v>6871.30648475</v>
      </c>
      <c r="F697">
        <v>1442.5</v>
      </c>
      <c r="G697">
        <v>-23.901941658261698</v>
      </c>
      <c r="H697">
        <v>-16.894479423898701</v>
      </c>
      <c r="I697">
        <v>-1.38470327091752</v>
      </c>
      <c r="J697">
        <v>-4.45276915831335</v>
      </c>
      <c r="K697">
        <v>1510.0561136490401</v>
      </c>
      <c r="L697">
        <v>1468.22328592702</v>
      </c>
      <c r="M697">
        <v>39.2301737890851</v>
      </c>
      <c r="N697">
        <v>0.14225616037403399</v>
      </c>
      <c r="O697">
        <v>19.2582322357019</v>
      </c>
      <c r="P697">
        <v>15.399999999999901</v>
      </c>
      <c r="Q697">
        <v>-9.5540458986942994E-2</v>
      </c>
    </row>
    <row r="698" spans="1:17" x14ac:dyDescent="0.3">
      <c r="A698" t="s">
        <v>1527</v>
      </c>
      <c r="B698" t="s">
        <v>1528</v>
      </c>
      <c r="C698" t="s">
        <v>3182</v>
      </c>
      <c r="D698" t="s">
        <v>83</v>
      </c>
      <c r="E698">
        <v>6867.4513863809998</v>
      </c>
      <c r="F698">
        <v>232.59</v>
      </c>
      <c r="G698">
        <v>-52.929760477979698</v>
      </c>
      <c r="H698">
        <v>-12.1542023344639</v>
      </c>
      <c r="I698">
        <v>-25.3861493306649</v>
      </c>
      <c r="J698">
        <v>0.744923965119483</v>
      </c>
      <c r="K698">
        <v>256.13811990116898</v>
      </c>
      <c r="L698">
        <v>303.87020739252199</v>
      </c>
      <c r="M698">
        <v>37.034526469997601</v>
      </c>
      <c r="N698">
        <v>1.1381603285150901</v>
      </c>
      <c r="O698">
        <v>73.094286082806605</v>
      </c>
      <c r="P698">
        <v>1.74540682414698</v>
      </c>
      <c r="Q698">
        <v>-0.141749002991998</v>
      </c>
    </row>
    <row r="699" spans="1:17" x14ac:dyDescent="0.3">
      <c r="A699" t="s">
        <v>1529</v>
      </c>
      <c r="B699" t="s">
        <v>1530</v>
      </c>
      <c r="C699" t="s">
        <v>3181</v>
      </c>
      <c r="D699" t="s">
        <v>585</v>
      </c>
      <c r="E699">
        <v>6822.7566806249997</v>
      </c>
      <c r="F699">
        <v>388.75</v>
      </c>
      <c r="G699">
        <v>-1.9748696867731099</v>
      </c>
      <c r="H699">
        <v>9.9258847813786897</v>
      </c>
      <c r="I699">
        <v>31.277957898769799</v>
      </c>
      <c r="J699">
        <v>9.2539358641114795</v>
      </c>
      <c r="K699">
        <v>343.49612615662897</v>
      </c>
      <c r="L699">
        <v>335.52187110211997</v>
      </c>
      <c r="M699">
        <v>80.837789854509495</v>
      </c>
      <c r="N699">
        <v>1.81306251721153</v>
      </c>
      <c r="O699">
        <v>12.7459807073955</v>
      </c>
      <c r="P699">
        <v>56.093153985143502</v>
      </c>
      <c r="Q699">
        <v>0.104117997772878</v>
      </c>
    </row>
    <row r="700" spans="1:17" hidden="1" x14ac:dyDescent="0.3">
      <c r="A700" t="s">
        <v>1531</v>
      </c>
      <c r="B700" t="s">
        <v>1532</v>
      </c>
      <c r="C700" t="s">
        <v>3188</v>
      </c>
      <c r="D700" t="s">
        <v>271</v>
      </c>
      <c r="E700">
        <v>6783.7254139999995</v>
      </c>
      <c r="F700">
        <v>694.55</v>
      </c>
      <c r="G700">
        <v>103.546703326383</v>
      </c>
      <c r="H700">
        <v>14.3930796881011</v>
      </c>
      <c r="I700">
        <v>81.423115872042302</v>
      </c>
      <c r="J700">
        <v>3.04652673693723</v>
      </c>
      <c r="K700">
        <v>546.74781007272304</v>
      </c>
      <c r="L700">
        <v>448.70312306103801</v>
      </c>
      <c r="M700">
        <v>76.141229416810802</v>
      </c>
      <c r="N700">
        <v>1.29485485759256</v>
      </c>
      <c r="O700">
        <v>1.63415160895543</v>
      </c>
      <c r="P700">
        <v>132.465902434942</v>
      </c>
      <c r="Q700">
        <v>0.17212246699445</v>
      </c>
    </row>
    <row r="701" spans="1:17" x14ac:dyDescent="0.3">
      <c r="A701" t="s">
        <v>1533</v>
      </c>
      <c r="B701" t="s">
        <v>1534</v>
      </c>
      <c r="C701" t="s">
        <v>3173</v>
      </c>
      <c r="D701" t="s">
        <v>24</v>
      </c>
      <c r="E701">
        <v>6778.5784452480002</v>
      </c>
      <c r="F701">
        <v>34.72</v>
      </c>
      <c r="G701">
        <v>-57.309904270154803</v>
      </c>
      <c r="H701">
        <v>-12.941823503944899</v>
      </c>
      <c r="I701">
        <v>-35.158054096670497</v>
      </c>
      <c r="J701">
        <v>2.87953197957561</v>
      </c>
      <c r="K701">
        <v>37.456792682637897</v>
      </c>
      <c r="L701">
        <v>43.469094166968397</v>
      </c>
      <c r="M701">
        <v>53.376105721689299</v>
      </c>
      <c r="N701">
        <v>1.56446382044786</v>
      </c>
      <c r="O701">
        <v>81.451612903225794</v>
      </c>
      <c r="P701">
        <v>8.4661043423930096</v>
      </c>
      <c r="Q701">
        <v>5.8883543748439002E-2</v>
      </c>
    </row>
    <row r="702" spans="1:17" x14ac:dyDescent="0.3">
      <c r="A702" t="s">
        <v>1535</v>
      </c>
      <c r="B702" t="s">
        <v>1536</v>
      </c>
      <c r="C702" t="s">
        <v>3181</v>
      </c>
      <c r="D702" t="s">
        <v>169</v>
      </c>
      <c r="E702">
        <v>6753.3793828799999</v>
      </c>
      <c r="F702">
        <v>437.5</v>
      </c>
      <c r="G702">
        <v>40.048660616065902</v>
      </c>
      <c r="H702">
        <v>4.2992345231223297</v>
      </c>
      <c r="I702">
        <v>37.387465118789798</v>
      </c>
      <c r="J702">
        <v>-3.76504026076833</v>
      </c>
      <c r="K702">
        <v>419.88729807724701</v>
      </c>
      <c r="L702">
        <v>370.89329135772601</v>
      </c>
      <c r="M702">
        <v>45.182338984194601</v>
      </c>
      <c r="N702">
        <v>1.5933451837724499</v>
      </c>
      <c r="O702">
        <v>9.6</v>
      </c>
      <c r="P702">
        <v>70.266588830511694</v>
      </c>
      <c r="Q702">
        <v>0.167761104773332</v>
      </c>
    </row>
    <row r="703" spans="1:17" hidden="1" x14ac:dyDescent="0.3">
      <c r="A703" t="s">
        <v>1537</v>
      </c>
      <c r="B703" t="s">
        <v>1538</v>
      </c>
      <c r="C703" t="s">
        <v>3188</v>
      </c>
      <c r="D703" t="s">
        <v>1064</v>
      </c>
      <c r="E703">
        <v>6746.8437323999997</v>
      </c>
      <c r="F703">
        <v>132</v>
      </c>
      <c r="G703">
        <v>-6.8832586449672704</v>
      </c>
      <c r="H703">
        <v>-1.20410575095999</v>
      </c>
      <c r="I703">
        <v>-7.6606338738300801</v>
      </c>
      <c r="J703">
        <v>-0.79320615120968196</v>
      </c>
      <c r="K703">
        <v>124.56164885509099</v>
      </c>
      <c r="M703">
        <v>1.05563603616817</v>
      </c>
      <c r="N703">
        <v>0.96428571428571397</v>
      </c>
      <c r="O703">
        <v>0.27272727272729103</v>
      </c>
      <c r="P703">
        <v>11.3924050632911</v>
      </c>
    </row>
    <row r="704" spans="1:17" x14ac:dyDescent="0.3">
      <c r="A704" t="s">
        <v>1539</v>
      </c>
      <c r="B704" t="s">
        <v>1540</v>
      </c>
      <c r="C704" t="s">
        <v>3185</v>
      </c>
      <c r="D704" t="s">
        <v>1541</v>
      </c>
      <c r="E704">
        <v>6732.56036399</v>
      </c>
      <c r="F704">
        <v>495.1</v>
      </c>
      <c r="G704">
        <v>4.6131402657576199</v>
      </c>
      <c r="H704">
        <v>8.0188555798531596</v>
      </c>
      <c r="I704">
        <v>6.6140010270811898</v>
      </c>
      <c r="J704">
        <v>4.8688242945246198</v>
      </c>
      <c r="K704">
        <v>467.68046563825197</v>
      </c>
      <c r="L704">
        <v>463.57496998549499</v>
      </c>
      <c r="M704">
        <v>71.392374407901798</v>
      </c>
      <c r="N704">
        <v>0.71202375467388501</v>
      </c>
      <c r="O704">
        <v>16.521914764693999</v>
      </c>
      <c r="P704">
        <v>30.9788359788359</v>
      </c>
    </row>
    <row r="705" spans="1:17" x14ac:dyDescent="0.3">
      <c r="A705" t="s">
        <v>1542</v>
      </c>
      <c r="B705" t="s">
        <v>1543</v>
      </c>
      <c r="C705" t="s">
        <v>3187</v>
      </c>
      <c r="D705" t="s">
        <v>495</v>
      </c>
      <c r="E705">
        <v>6722.3974749999998</v>
      </c>
      <c r="F705">
        <v>2074.75</v>
      </c>
      <c r="G705">
        <v>-15.2984134609785</v>
      </c>
      <c r="H705">
        <v>-4.9856294108155801</v>
      </c>
      <c r="I705">
        <v>-10.360279249281399</v>
      </c>
      <c r="J705">
        <v>2.3804925332290199</v>
      </c>
      <c r="K705">
        <v>2110.32522801699</v>
      </c>
      <c r="L705">
        <v>2205.5247728511999</v>
      </c>
      <c r="M705">
        <v>59.417031441772799</v>
      </c>
      <c r="N705">
        <v>0.61744619992137495</v>
      </c>
      <c r="O705">
        <v>31.823111218219001</v>
      </c>
      <c r="P705">
        <v>6.3947078280044201</v>
      </c>
      <c r="Q705">
        <v>-8.7967741032550006E-2</v>
      </c>
    </row>
    <row r="706" spans="1:17" x14ac:dyDescent="0.3">
      <c r="A706" t="s">
        <v>1544</v>
      </c>
      <c r="B706" t="s">
        <v>1545</v>
      </c>
      <c r="C706" t="s">
        <v>585</v>
      </c>
      <c r="D706" t="s">
        <v>585</v>
      </c>
      <c r="E706">
        <v>6695.2269636999999</v>
      </c>
      <c r="F706">
        <v>338.05</v>
      </c>
      <c r="G706">
        <v>-4.1843774012044701</v>
      </c>
      <c r="H706">
        <v>-14.7339619915148</v>
      </c>
      <c r="I706">
        <v>-9.1610789858177402</v>
      </c>
      <c r="J706">
        <v>3.3898796323611</v>
      </c>
      <c r="K706">
        <v>357.74364086236397</v>
      </c>
      <c r="L706">
        <v>354.76352279111802</v>
      </c>
      <c r="M706">
        <v>51.256689909460299</v>
      </c>
      <c r="N706">
        <v>0.84174689321627505</v>
      </c>
      <c r="O706">
        <v>33.308682147611201</v>
      </c>
      <c r="P706">
        <v>32.3350949305147</v>
      </c>
      <c r="Q706">
        <v>2.5640636845053001E-2</v>
      </c>
    </row>
    <row r="707" spans="1:17" x14ac:dyDescent="0.3">
      <c r="A707" t="s">
        <v>1546</v>
      </c>
      <c r="B707" t="s">
        <v>1547</v>
      </c>
      <c r="C707" t="s">
        <v>3186</v>
      </c>
      <c r="D707" t="s">
        <v>131</v>
      </c>
      <c r="E707">
        <v>6693.0799741350002</v>
      </c>
      <c r="F707">
        <v>226.81</v>
      </c>
      <c r="G707">
        <v>85.190648348479101</v>
      </c>
      <c r="H707">
        <v>-5.8617738131167902</v>
      </c>
      <c r="I707">
        <v>40.112960453940097</v>
      </c>
      <c r="J707">
        <v>9.1306407763251602</v>
      </c>
      <c r="K707">
        <v>225.043295740459</v>
      </c>
      <c r="L707">
        <v>197.86397596292801</v>
      </c>
      <c r="M707">
        <v>63.923126260595303</v>
      </c>
      <c r="N707">
        <v>1.3835715301598801</v>
      </c>
      <c r="O707">
        <v>19.020325382478699</v>
      </c>
      <c r="P707">
        <v>109.814986123959</v>
      </c>
      <c r="Q707">
        <v>0.15145094630884001</v>
      </c>
    </row>
    <row r="708" spans="1:17" x14ac:dyDescent="0.3">
      <c r="A708" t="s">
        <v>1548</v>
      </c>
      <c r="B708" t="s">
        <v>1549</v>
      </c>
      <c r="C708" t="s">
        <v>3178</v>
      </c>
      <c r="D708" t="s">
        <v>226</v>
      </c>
      <c r="E708">
        <v>6668.4255802500002</v>
      </c>
      <c r="F708">
        <v>486.5</v>
      </c>
      <c r="G708">
        <v>3.6515086330062001</v>
      </c>
      <c r="H708">
        <v>-10.5295685802674</v>
      </c>
      <c r="I708">
        <v>3.61846935709357</v>
      </c>
      <c r="J708">
        <v>4.9220307814281998</v>
      </c>
      <c r="K708">
        <v>489.92091902854298</v>
      </c>
      <c r="L708">
        <v>477.28661351305402</v>
      </c>
      <c r="M708">
        <v>64.570428725613297</v>
      </c>
      <c r="N708">
        <v>0.51227463062188205</v>
      </c>
      <c r="O708">
        <v>31.469681397738899</v>
      </c>
      <c r="P708">
        <v>36.045861297539098</v>
      </c>
      <c r="Q708">
        <v>-2.627368661158E-3</v>
      </c>
    </row>
    <row r="709" spans="1:17" x14ac:dyDescent="0.3">
      <c r="A709" t="s">
        <v>1550</v>
      </c>
      <c r="B709" t="s">
        <v>1551</v>
      </c>
      <c r="C709" t="s">
        <v>3173</v>
      </c>
      <c r="D709" t="s">
        <v>24</v>
      </c>
      <c r="E709">
        <v>6647.9780683469999</v>
      </c>
      <c r="F709">
        <v>25.41</v>
      </c>
      <c r="G709">
        <v>-16.215331841484701</v>
      </c>
      <c r="H709">
        <v>-3.3029562333496099</v>
      </c>
      <c r="I709">
        <v>-11.367863099453899</v>
      </c>
      <c r="J709">
        <v>4.61103077053696</v>
      </c>
      <c r="K709">
        <v>24.0864498661842</v>
      </c>
      <c r="L709">
        <v>25.1693062548201</v>
      </c>
      <c r="M709">
        <v>75.864877950049902</v>
      </c>
      <c r="N709">
        <v>1.08925872584329</v>
      </c>
      <c r="O709">
        <v>45.146497707144597</v>
      </c>
      <c r="P709">
        <v>14.099685675797</v>
      </c>
      <c r="Q709">
        <v>0.111903188107531</v>
      </c>
    </row>
    <row r="710" spans="1:17" hidden="1" x14ac:dyDescent="0.3">
      <c r="A710" t="s">
        <v>1552</v>
      </c>
      <c r="B710" t="s">
        <v>1553</v>
      </c>
      <c r="C710" t="s">
        <v>3188</v>
      </c>
      <c r="D710" t="s">
        <v>1385</v>
      </c>
      <c r="E710">
        <v>6636.6662775300001</v>
      </c>
      <c r="F710">
        <v>1436.93</v>
      </c>
      <c r="G710">
        <v>-8.7364787792088094</v>
      </c>
      <c r="H710">
        <v>-1.7593921565866399</v>
      </c>
      <c r="I710">
        <v>-6.7193501588670097</v>
      </c>
      <c r="J710">
        <v>-0.11079842657798</v>
      </c>
      <c r="K710">
        <v>1423.9221458720799</v>
      </c>
      <c r="L710">
        <v>1387.47667868335</v>
      </c>
      <c r="M710">
        <v>77.088001342421407</v>
      </c>
      <c r="N710">
        <v>1.24636007217482</v>
      </c>
      <c r="O710">
        <v>2.8651360887447401</v>
      </c>
      <c r="P710">
        <v>12.975076656969801</v>
      </c>
      <c r="Q710">
        <v>-5.5078309021881003E-2</v>
      </c>
    </row>
    <row r="711" spans="1:17" x14ac:dyDescent="0.3">
      <c r="A711" t="s">
        <v>1554</v>
      </c>
      <c r="B711" t="s">
        <v>1555</v>
      </c>
      <c r="C711" t="s">
        <v>3175</v>
      </c>
      <c r="D711" t="s">
        <v>125</v>
      </c>
      <c r="E711">
        <v>6615.4654022199902</v>
      </c>
      <c r="F711">
        <v>577.4</v>
      </c>
      <c r="G711">
        <v>-12.4303649588373</v>
      </c>
      <c r="H711">
        <v>-8.1579407200621397</v>
      </c>
      <c r="I711">
        <v>8.3513445113904901</v>
      </c>
      <c r="J711">
        <v>4.5058446275203803</v>
      </c>
      <c r="K711">
        <v>579.255728703503</v>
      </c>
      <c r="L711">
        <v>564.27416214514699</v>
      </c>
      <c r="M711">
        <v>65.827601238811397</v>
      </c>
      <c r="N711">
        <v>0.433710442523141</v>
      </c>
      <c r="O711">
        <v>18.877727745064</v>
      </c>
      <c r="P711">
        <v>23.640256959314701</v>
      </c>
      <c r="Q711">
        <v>3.2020002758143998E-2</v>
      </c>
    </row>
    <row r="712" spans="1:17" hidden="1" x14ac:dyDescent="0.3">
      <c r="A712" t="s">
        <v>1556</v>
      </c>
      <c r="B712" t="s">
        <v>1557</v>
      </c>
      <c r="C712" t="s">
        <v>3188</v>
      </c>
      <c r="D712" t="s">
        <v>210</v>
      </c>
      <c r="E712">
        <v>6599.2824449999998</v>
      </c>
      <c r="F712">
        <v>5960.2</v>
      </c>
      <c r="G712">
        <v>101.051699548412</v>
      </c>
      <c r="H712">
        <v>-9.4636183757397898</v>
      </c>
      <c r="I712">
        <v>59.268377956837902</v>
      </c>
      <c r="J712">
        <v>-3.4175826492339101</v>
      </c>
      <c r="K712">
        <v>5991.9382671645099</v>
      </c>
      <c r="L712">
        <v>4870.4530974822701</v>
      </c>
      <c r="M712">
        <v>37.555814858770802</v>
      </c>
      <c r="N712">
        <v>0.40047386049163503</v>
      </c>
      <c r="O712">
        <v>37.704271668735899</v>
      </c>
      <c r="P712">
        <v>120.539860502118</v>
      </c>
      <c r="Q712">
        <v>0.141700757848019</v>
      </c>
    </row>
    <row r="713" spans="1:17" x14ac:dyDescent="0.3">
      <c r="A713" t="s">
        <v>1558</v>
      </c>
      <c r="B713" t="s">
        <v>1559</v>
      </c>
      <c r="C713" t="s">
        <v>3185</v>
      </c>
      <c r="D713" t="s">
        <v>97</v>
      </c>
      <c r="E713">
        <v>6523.5636165249998</v>
      </c>
      <c r="F713">
        <v>1379.15</v>
      </c>
      <c r="G713">
        <v>60.880680013217599</v>
      </c>
      <c r="H713">
        <v>24.681380932920401</v>
      </c>
      <c r="I713">
        <v>64.390263905392402</v>
      </c>
      <c r="J713">
        <v>1.3895991440454201</v>
      </c>
      <c r="K713">
        <v>1141.7508389166301</v>
      </c>
      <c r="L713">
        <v>923.62308559845599</v>
      </c>
      <c r="M713">
        <v>70.297645917075897</v>
      </c>
      <c r="N713">
        <v>1.1181054713471601</v>
      </c>
      <c r="O713">
        <v>3.4659029112134201</v>
      </c>
      <c r="P713">
        <v>121.053053373938</v>
      </c>
      <c r="Q713">
        <v>3.5334242739048997E-2</v>
      </c>
    </row>
    <row r="714" spans="1:17" x14ac:dyDescent="0.3">
      <c r="A714" t="s">
        <v>1560</v>
      </c>
      <c r="B714" t="s">
        <v>1561</v>
      </c>
      <c r="C714" t="s">
        <v>3187</v>
      </c>
      <c r="D714" t="s">
        <v>379</v>
      </c>
      <c r="E714">
        <v>6504.9843705000003</v>
      </c>
      <c r="F714">
        <v>334.5</v>
      </c>
      <c r="G714">
        <v>24.428198952685701</v>
      </c>
      <c r="H714">
        <v>-5.0992926432057599</v>
      </c>
      <c r="I714">
        <v>19.476789142713798</v>
      </c>
      <c r="J714">
        <v>0.873205712419728</v>
      </c>
      <c r="K714">
        <v>327.34016626321301</v>
      </c>
      <c r="L714">
        <v>306.73704852680498</v>
      </c>
      <c r="M714">
        <v>66.086337494306903</v>
      </c>
      <c r="N714">
        <v>0.35330509742404498</v>
      </c>
      <c r="O714">
        <v>13.213751868460299</v>
      </c>
      <c r="P714">
        <v>44.805194805194802</v>
      </c>
      <c r="Q714">
        <v>1.0103505329638E-2</v>
      </c>
    </row>
    <row r="715" spans="1:17" hidden="1" x14ac:dyDescent="0.3">
      <c r="A715" t="s">
        <v>1562</v>
      </c>
      <c r="B715" t="s">
        <v>1563</v>
      </c>
      <c r="C715" t="s">
        <v>3188</v>
      </c>
      <c r="D715" t="s">
        <v>1385</v>
      </c>
      <c r="E715">
        <v>6496.9056107910001</v>
      </c>
      <c r="F715">
        <v>1207.8</v>
      </c>
      <c r="G715">
        <v>-8.1137587727104297</v>
      </c>
      <c r="H715">
        <v>-1.51858672409965</v>
      </c>
      <c r="I715">
        <v>-6.5137944009743203</v>
      </c>
      <c r="J715">
        <v>-0.759265472892802</v>
      </c>
      <c r="K715">
        <v>1199.4131095748201</v>
      </c>
      <c r="L715">
        <v>1165.5706015144499</v>
      </c>
      <c r="M715">
        <v>63.340787818078198</v>
      </c>
      <c r="N715">
        <v>1.40191939448181</v>
      </c>
      <c r="O715">
        <v>9.7350554727604095</v>
      </c>
      <c r="P715">
        <v>10.9814479596431</v>
      </c>
    </row>
    <row r="716" spans="1:17" hidden="1" x14ac:dyDescent="0.3">
      <c r="A716" t="s">
        <v>1564</v>
      </c>
      <c r="B716" t="s">
        <v>1565</v>
      </c>
      <c r="C716" t="s">
        <v>3188</v>
      </c>
      <c r="D716" t="s">
        <v>120</v>
      </c>
      <c r="E716">
        <v>6490.7118719999999</v>
      </c>
      <c r="F716">
        <v>8510.4</v>
      </c>
      <c r="G716">
        <v>209.58330127028501</v>
      </c>
      <c r="H716">
        <v>11.9027277781063</v>
      </c>
      <c r="I716">
        <v>57.418793302418699</v>
      </c>
      <c r="J716">
        <v>1.21188810483205</v>
      </c>
      <c r="K716">
        <v>7277.9355614610004</v>
      </c>
      <c r="L716">
        <v>5728.9728621985796</v>
      </c>
      <c r="M716">
        <v>69.849216637340206</v>
      </c>
      <c r="N716">
        <v>0.73082828030986202</v>
      </c>
      <c r="O716">
        <v>2.9698956570783901</v>
      </c>
      <c r="P716">
        <v>284.89439645425301</v>
      </c>
      <c r="Q716">
        <v>0.333024896261576</v>
      </c>
    </row>
    <row r="717" spans="1:17" x14ac:dyDescent="0.3">
      <c r="A717" t="s">
        <v>1566</v>
      </c>
      <c r="B717" t="s">
        <v>1567</v>
      </c>
      <c r="C717" t="s">
        <v>3173</v>
      </c>
      <c r="D717" t="s">
        <v>508</v>
      </c>
      <c r="E717">
        <v>6484.3958597250003</v>
      </c>
      <c r="F717">
        <v>297.14999999999998</v>
      </c>
      <c r="G717">
        <v>-32.712795087008701</v>
      </c>
      <c r="H717">
        <v>-1.1956524490490299</v>
      </c>
      <c r="I717">
        <v>-5.7117463543704803</v>
      </c>
      <c r="J717">
        <v>4.7603966607411099</v>
      </c>
      <c r="K717">
        <v>293.03792731653402</v>
      </c>
      <c r="L717">
        <v>305.626516356911</v>
      </c>
      <c r="M717">
        <v>62.9145946409121</v>
      </c>
      <c r="N717">
        <v>0.75475426619790098</v>
      </c>
      <c r="O717">
        <v>36.3890291098771</v>
      </c>
      <c r="P717">
        <v>13.8069705093833</v>
      </c>
      <c r="Q717">
        <v>6.2472880107307997E-2</v>
      </c>
    </row>
    <row r="718" spans="1:17" x14ac:dyDescent="0.3">
      <c r="A718" t="s">
        <v>1568</v>
      </c>
      <c r="B718" t="s">
        <v>1569</v>
      </c>
      <c r="C718" t="s">
        <v>3177</v>
      </c>
      <c r="D718" t="s">
        <v>51</v>
      </c>
      <c r="E718">
        <v>6475.6460880000004</v>
      </c>
      <c r="F718">
        <v>804.6</v>
      </c>
      <c r="G718">
        <v>162.82211250070699</v>
      </c>
      <c r="H718">
        <v>22.471944799267799</v>
      </c>
      <c r="I718">
        <v>127.021931317674</v>
      </c>
      <c r="J718">
        <v>-0.370759745156716</v>
      </c>
      <c r="K718">
        <v>653.67497716097603</v>
      </c>
      <c r="L718">
        <v>499.895079945443</v>
      </c>
      <c r="M718">
        <v>73.7287488078873</v>
      </c>
      <c r="N718">
        <v>2.1522898194956701</v>
      </c>
      <c r="O718">
        <v>3.80313199105146</v>
      </c>
      <c r="P718">
        <v>199.21904053551501</v>
      </c>
      <c r="Q718">
        <v>4.8397423874740997E-2</v>
      </c>
    </row>
    <row r="719" spans="1:17" hidden="1" x14ac:dyDescent="0.3">
      <c r="A719" t="s">
        <v>1570</v>
      </c>
      <c r="B719" t="s">
        <v>1571</v>
      </c>
      <c r="C719" t="s">
        <v>3188</v>
      </c>
      <c r="D719" t="s">
        <v>390</v>
      </c>
      <c r="E719">
        <v>6400.8406563500002</v>
      </c>
      <c r="F719">
        <v>6653.5</v>
      </c>
      <c r="G719">
        <v>2.06131369004305</v>
      </c>
      <c r="H719">
        <v>-10.5579571829999</v>
      </c>
      <c r="I719">
        <v>9.7180293356844096</v>
      </c>
      <c r="J719">
        <v>-2.7241577550196499</v>
      </c>
      <c r="K719">
        <v>6711.37731031766</v>
      </c>
      <c r="L719">
        <v>6180.2384359817897</v>
      </c>
      <c r="M719">
        <v>49.981611924323701</v>
      </c>
      <c r="N719">
        <v>0.55192986733165805</v>
      </c>
      <c r="O719">
        <v>16.2606147140602</v>
      </c>
      <c r="P719">
        <v>33.513264036601498</v>
      </c>
      <c r="Q719">
        <v>7.9720678455292002E-2</v>
      </c>
    </row>
    <row r="720" spans="1:17" x14ac:dyDescent="0.3">
      <c r="A720" t="s">
        <v>1572</v>
      </c>
      <c r="B720" t="s">
        <v>1573</v>
      </c>
      <c r="C720" t="s">
        <v>3178</v>
      </c>
      <c r="D720" t="s">
        <v>226</v>
      </c>
      <c r="E720">
        <v>6392.8735496999998</v>
      </c>
      <c r="F720">
        <v>445.05</v>
      </c>
      <c r="G720">
        <v>-9.1422584583482998</v>
      </c>
      <c r="H720">
        <v>-3.4285034906249101</v>
      </c>
      <c r="I720">
        <v>10.6825613924421</v>
      </c>
      <c r="J720">
        <v>2.9083883818199299</v>
      </c>
      <c r="K720">
        <v>454.61868660801701</v>
      </c>
      <c r="L720">
        <v>433.77276846730098</v>
      </c>
      <c r="M720">
        <v>53.639546723018903</v>
      </c>
      <c r="N720">
        <v>0.51252393865538104</v>
      </c>
      <c r="O720">
        <v>25.727446354342099</v>
      </c>
      <c r="P720">
        <v>63.892469158534297</v>
      </c>
      <c r="Q720">
        <v>0.134782374225274</v>
      </c>
    </row>
    <row r="721" spans="1:17" hidden="1" x14ac:dyDescent="0.3">
      <c r="A721" t="s">
        <v>1574</v>
      </c>
      <c r="B721" t="s">
        <v>1575</v>
      </c>
      <c r="C721" t="s">
        <v>3188</v>
      </c>
      <c r="D721" t="s">
        <v>451</v>
      </c>
      <c r="E721">
        <v>6386.7654920300001</v>
      </c>
      <c r="F721">
        <v>361.9</v>
      </c>
      <c r="G721">
        <v>4.5084162763599203</v>
      </c>
      <c r="H721">
        <v>11.702880789032699</v>
      </c>
      <c r="I721">
        <v>27.362899379333498</v>
      </c>
      <c r="J721">
        <v>26.417949227276299</v>
      </c>
      <c r="O721">
        <v>5.7888919591047401</v>
      </c>
      <c r="P721">
        <v>45.721763640024101</v>
      </c>
    </row>
    <row r="722" spans="1:17" x14ac:dyDescent="0.3">
      <c r="A722" t="s">
        <v>1576</v>
      </c>
      <c r="B722" t="s">
        <v>1577</v>
      </c>
      <c r="C722" t="s">
        <v>3181</v>
      </c>
      <c r="D722" t="s">
        <v>1578</v>
      </c>
      <c r="E722">
        <v>6368.4520051250001</v>
      </c>
      <c r="F722">
        <v>487.75</v>
      </c>
      <c r="G722">
        <v>-11.555052334916001</v>
      </c>
      <c r="H722">
        <v>1.4973426179407501</v>
      </c>
      <c r="I722">
        <v>-1.9366698099628701</v>
      </c>
      <c r="J722">
        <v>7.4726700316657002</v>
      </c>
      <c r="K722">
        <v>459.25365165169302</v>
      </c>
      <c r="L722">
        <v>484.909020985572</v>
      </c>
      <c r="M722">
        <v>74.562743144064399</v>
      </c>
      <c r="N722">
        <v>0.90491243583634395</v>
      </c>
      <c r="O722">
        <v>37.232188621219798</v>
      </c>
      <c r="P722">
        <v>21.0898709036742</v>
      </c>
      <c r="Q722">
        <v>-3.4131107746599998E-2</v>
      </c>
    </row>
    <row r="723" spans="1:17" hidden="1" x14ac:dyDescent="0.3">
      <c r="A723" t="s">
        <v>1579</v>
      </c>
      <c r="B723" t="s">
        <v>1580</v>
      </c>
      <c r="C723" t="s">
        <v>3188</v>
      </c>
      <c r="D723" t="s">
        <v>46</v>
      </c>
      <c r="E723">
        <v>6361.2663240250004</v>
      </c>
      <c r="F723">
        <v>588.95000000000005</v>
      </c>
      <c r="G723">
        <v>620.51012958165097</v>
      </c>
      <c r="H723">
        <v>6.5433657953237896</v>
      </c>
      <c r="I723">
        <v>51.771857833025202</v>
      </c>
      <c r="J723">
        <v>1.96747760947407</v>
      </c>
      <c r="K723">
        <v>574.29097606951495</v>
      </c>
      <c r="L723">
        <v>448.71807140860602</v>
      </c>
      <c r="M723">
        <v>53.757202156162599</v>
      </c>
      <c r="N723">
        <v>1.3621136907053999</v>
      </c>
      <c r="O723">
        <v>28.021054418881</v>
      </c>
      <c r="P723">
        <v>695.77084177813799</v>
      </c>
    </row>
    <row r="724" spans="1:17" hidden="1" x14ac:dyDescent="0.3">
      <c r="A724" t="s">
        <v>1581</v>
      </c>
      <c r="B724" t="s">
        <v>1582</v>
      </c>
      <c r="C724" t="s">
        <v>3188</v>
      </c>
      <c r="D724" t="s">
        <v>46</v>
      </c>
      <c r="E724">
        <v>6347.84</v>
      </c>
      <c r="F724">
        <v>86</v>
      </c>
      <c r="G724">
        <v>-25.8025454286885</v>
      </c>
      <c r="H724">
        <v>-5.8780790547256103</v>
      </c>
      <c r="I724">
        <v>-18.324384838584301</v>
      </c>
      <c r="J724">
        <v>-0.79320615120968196</v>
      </c>
      <c r="K724">
        <v>89.554549315228897</v>
      </c>
      <c r="L724">
        <v>91.268982164178297</v>
      </c>
      <c r="M724">
        <v>53.081674366169402</v>
      </c>
      <c r="N724">
        <v>2.1538461538461502</v>
      </c>
      <c r="O724">
        <v>14.5348837209302</v>
      </c>
      <c r="P724">
        <v>1.1764705882352899</v>
      </c>
    </row>
    <row r="725" spans="1:17" hidden="1" x14ac:dyDescent="0.3">
      <c r="A725" t="s">
        <v>1583</v>
      </c>
      <c r="B725" t="s">
        <v>1584</v>
      </c>
      <c r="C725" t="s">
        <v>3188</v>
      </c>
      <c r="E725">
        <v>6266.1528877000001</v>
      </c>
      <c r="F725">
        <v>113</v>
      </c>
      <c r="G725">
        <v>-20.014794143041001</v>
      </c>
      <c r="I725">
        <v>-13.5417761429322</v>
      </c>
      <c r="M725">
        <v>50</v>
      </c>
      <c r="N725">
        <v>1</v>
      </c>
      <c r="O725">
        <v>1.76991150442478</v>
      </c>
      <c r="P725">
        <v>0</v>
      </c>
    </row>
    <row r="726" spans="1:17" hidden="1" x14ac:dyDescent="0.3">
      <c r="A726" t="s">
        <v>1585</v>
      </c>
      <c r="B726" t="s">
        <v>1586</v>
      </c>
      <c r="C726" t="s">
        <v>3188</v>
      </c>
      <c r="D726" t="s">
        <v>46</v>
      </c>
      <c r="E726">
        <v>6256.5675828149997</v>
      </c>
      <c r="F726">
        <v>359.15</v>
      </c>
      <c r="G726">
        <v>-29.6654503921627</v>
      </c>
      <c r="H726">
        <v>-9.0822497308327304</v>
      </c>
      <c r="I726">
        <v>-18.9390387268955</v>
      </c>
      <c r="J726">
        <v>2.7415370512072301</v>
      </c>
      <c r="K726">
        <v>349.867001820224</v>
      </c>
      <c r="M726">
        <v>77.018318344754405</v>
      </c>
      <c r="N726">
        <v>0.66326024329266198</v>
      </c>
      <c r="O726">
        <v>18.2792704997911</v>
      </c>
      <c r="P726">
        <v>22.576791808873701</v>
      </c>
    </row>
    <row r="727" spans="1:17" x14ac:dyDescent="0.3">
      <c r="A727" t="s">
        <v>1587</v>
      </c>
      <c r="B727" t="s">
        <v>1588</v>
      </c>
      <c r="C727" t="s">
        <v>3181</v>
      </c>
      <c r="D727" t="s">
        <v>111</v>
      </c>
      <c r="E727">
        <v>6248.9583750599904</v>
      </c>
      <c r="F727">
        <v>574.95000000000005</v>
      </c>
      <c r="G727">
        <v>-4.37186821601526</v>
      </c>
      <c r="H727">
        <v>-15.107345481966799</v>
      </c>
      <c r="I727">
        <v>-8.9217295410206692</v>
      </c>
      <c r="J727">
        <v>6.73189286325103</v>
      </c>
      <c r="K727">
        <v>628.46980999283596</v>
      </c>
      <c r="L727">
        <v>617.88489607210101</v>
      </c>
      <c r="M727">
        <v>42.566276306685197</v>
      </c>
      <c r="N727">
        <v>0.78789469394414002</v>
      </c>
      <c r="O727">
        <v>46.386642316723098</v>
      </c>
      <c r="P727">
        <v>22.970805261469302</v>
      </c>
      <c r="Q727">
        <v>6.0045176490031001E-2</v>
      </c>
    </row>
    <row r="728" spans="1:17" x14ac:dyDescent="0.3">
      <c r="A728" t="s">
        <v>1589</v>
      </c>
      <c r="B728" t="s">
        <v>1590</v>
      </c>
      <c r="C728" t="s">
        <v>3187</v>
      </c>
      <c r="D728" t="s">
        <v>285</v>
      </c>
      <c r="E728">
        <v>6172.5237500000003</v>
      </c>
      <c r="F728">
        <v>644.65</v>
      </c>
      <c r="G728">
        <v>-2.8098085216478301</v>
      </c>
      <c r="H728">
        <v>4.3360951276322401</v>
      </c>
      <c r="I728">
        <v>17.997011998484801</v>
      </c>
      <c r="J728">
        <v>11.175202111244699</v>
      </c>
      <c r="K728">
        <v>603.949270893061</v>
      </c>
      <c r="L728">
        <v>583.78949424832604</v>
      </c>
      <c r="M728">
        <v>77.702620762832495</v>
      </c>
      <c r="N728">
        <v>0.97989278379157096</v>
      </c>
      <c r="O728">
        <v>12.743349104165</v>
      </c>
      <c r="P728">
        <v>48.2124382112886</v>
      </c>
      <c r="Q728">
        <v>5.2258525182786002E-2</v>
      </c>
    </row>
    <row r="729" spans="1:17" hidden="1" x14ac:dyDescent="0.3">
      <c r="A729" t="s">
        <v>1591</v>
      </c>
      <c r="B729" t="s">
        <v>1592</v>
      </c>
      <c r="C729" t="s">
        <v>3188</v>
      </c>
      <c r="D729" t="s">
        <v>1069</v>
      </c>
      <c r="E729">
        <v>6171.3231932500003</v>
      </c>
      <c r="F729">
        <v>479.65</v>
      </c>
      <c r="G729">
        <v>23.1728788259474</v>
      </c>
      <c r="H729">
        <v>3.1264581223477501</v>
      </c>
      <c r="I729">
        <v>37.548913507805203</v>
      </c>
      <c r="J729">
        <v>-1.70996831393496</v>
      </c>
      <c r="K729">
        <v>466.10847149420601</v>
      </c>
      <c r="L729">
        <v>419.75750040923202</v>
      </c>
      <c r="M729">
        <v>57.141311885373597</v>
      </c>
      <c r="N729">
        <v>1.1659311461909301</v>
      </c>
      <c r="O729">
        <v>19.868654227040501</v>
      </c>
      <c r="P729">
        <v>69.039647577092495</v>
      </c>
    </row>
    <row r="730" spans="1:17" x14ac:dyDescent="0.3">
      <c r="A730" t="s">
        <v>1593</v>
      </c>
      <c r="B730" t="s">
        <v>1594</v>
      </c>
      <c r="C730" t="s">
        <v>3192</v>
      </c>
      <c r="D730" t="s">
        <v>169</v>
      </c>
      <c r="E730">
        <v>6167.7171391450001</v>
      </c>
      <c r="F730">
        <v>168.05</v>
      </c>
      <c r="G730">
        <v>121.876374992501</v>
      </c>
      <c r="H730">
        <v>-3.29633045042188</v>
      </c>
      <c r="I730">
        <v>16.823454559741698</v>
      </c>
      <c r="J730">
        <v>20.354471996886801</v>
      </c>
      <c r="K730">
        <v>168.46348250758999</v>
      </c>
      <c r="L730">
        <v>157.20340706975901</v>
      </c>
      <c r="M730">
        <v>64.847111913430695</v>
      </c>
      <c r="N730">
        <v>1.17928488548048</v>
      </c>
      <c r="O730">
        <v>33.680452246355202</v>
      </c>
      <c r="P730">
        <v>144.970845481049</v>
      </c>
      <c r="Q730">
        <v>0.12686938960852501</v>
      </c>
    </row>
    <row r="731" spans="1:17" hidden="1" x14ac:dyDescent="0.3">
      <c r="A731" t="s">
        <v>1595</v>
      </c>
      <c r="B731" t="s">
        <v>1596</v>
      </c>
      <c r="C731" t="s">
        <v>3188</v>
      </c>
      <c r="D731" t="s">
        <v>585</v>
      </c>
      <c r="E731">
        <v>6164.1213994</v>
      </c>
      <c r="F731">
        <v>72.62</v>
      </c>
      <c r="G731">
        <v>174.569382862444</v>
      </c>
      <c r="H731">
        <v>-9.0844243791898105</v>
      </c>
      <c r="I731">
        <v>195.64866673892899</v>
      </c>
      <c r="J731">
        <v>20.706881675946399</v>
      </c>
      <c r="K731">
        <v>84.162088352193507</v>
      </c>
      <c r="M731">
        <v>73.939701400581399</v>
      </c>
      <c r="N731">
        <v>1.64281122114659</v>
      </c>
      <c r="O731">
        <v>268.35582484164098</v>
      </c>
      <c r="P731">
        <v>222.75555555555499</v>
      </c>
    </row>
    <row r="732" spans="1:17" hidden="1" x14ac:dyDescent="0.3">
      <c r="A732" t="s">
        <v>1597</v>
      </c>
      <c r="B732" t="s">
        <v>1598</v>
      </c>
      <c r="C732" t="s">
        <v>3188</v>
      </c>
      <c r="D732" t="s">
        <v>247</v>
      </c>
      <c r="E732">
        <v>6157.7653212900004</v>
      </c>
      <c r="F732">
        <v>506.2</v>
      </c>
      <c r="G732">
        <v>87.060903908478906</v>
      </c>
      <c r="H732">
        <v>16.041627439174899</v>
      </c>
      <c r="I732">
        <v>82.852228354530595</v>
      </c>
      <c r="J732">
        <v>3.5779278694088701</v>
      </c>
      <c r="K732">
        <v>435.00753634149299</v>
      </c>
      <c r="L732">
        <v>353.71582891525497</v>
      </c>
      <c r="M732">
        <v>72.977608952619093</v>
      </c>
      <c r="N732">
        <v>0.42134772262893999</v>
      </c>
      <c r="O732">
        <v>3.3781114184116801</v>
      </c>
      <c r="P732">
        <v>144.128285507595</v>
      </c>
    </row>
    <row r="733" spans="1:17" hidden="1" x14ac:dyDescent="0.3">
      <c r="A733" t="s">
        <v>1599</v>
      </c>
      <c r="B733" t="s">
        <v>1600</v>
      </c>
      <c r="C733" t="s">
        <v>3185</v>
      </c>
      <c r="D733" t="s">
        <v>51</v>
      </c>
      <c r="E733">
        <v>6116.5284532099904</v>
      </c>
      <c r="F733">
        <v>1406.3</v>
      </c>
      <c r="G733">
        <v>0.63608436707541904</v>
      </c>
      <c r="H733">
        <v>-7.6950507364824903</v>
      </c>
      <c r="I733">
        <v>24.957054768365001</v>
      </c>
      <c r="J733">
        <v>3.4665757113484799</v>
      </c>
      <c r="K733">
        <v>1359.7547872535599</v>
      </c>
      <c r="M733">
        <v>66.522476243689894</v>
      </c>
      <c r="N733">
        <v>1.2298468199204899</v>
      </c>
      <c r="O733">
        <v>12.6537723103178</v>
      </c>
      <c r="P733">
        <v>44.979381443298898</v>
      </c>
    </row>
    <row r="734" spans="1:17" x14ac:dyDescent="0.3">
      <c r="A734" t="s">
        <v>1601</v>
      </c>
      <c r="B734" t="s">
        <v>1602</v>
      </c>
      <c r="C734" t="s">
        <v>3174</v>
      </c>
      <c r="D734" t="s">
        <v>953</v>
      </c>
      <c r="E734">
        <v>6108.7391396499997</v>
      </c>
      <c r="F734">
        <v>711.5</v>
      </c>
      <c r="G734">
        <v>88.090460445565498</v>
      </c>
      <c r="H734">
        <v>0.55113879039115699</v>
      </c>
      <c r="I734">
        <v>200.25875780062199</v>
      </c>
      <c r="J734">
        <v>8.8318894876579499</v>
      </c>
      <c r="K734">
        <v>655.13141928906896</v>
      </c>
      <c r="L734">
        <v>502.94551250758502</v>
      </c>
      <c r="M734">
        <v>65.301238049143095</v>
      </c>
      <c r="N734">
        <v>0.39354017185943302</v>
      </c>
      <c r="O734">
        <v>22.8109627547435</v>
      </c>
      <c r="P734">
        <v>229.703429101019</v>
      </c>
      <c r="Q734">
        <v>7.0111912530153003E-2</v>
      </c>
    </row>
    <row r="735" spans="1:17" hidden="1" x14ac:dyDescent="0.3">
      <c r="A735" t="s">
        <v>1603</v>
      </c>
      <c r="B735" t="s">
        <v>1604</v>
      </c>
      <c r="C735" t="s">
        <v>3188</v>
      </c>
      <c r="D735" t="s">
        <v>1605</v>
      </c>
      <c r="E735">
        <v>6104.9356541790003</v>
      </c>
      <c r="F735">
        <v>50.5</v>
      </c>
      <c r="G735">
        <v>1.0932683305765201</v>
      </c>
      <c r="H735">
        <v>-3.60746452958595</v>
      </c>
      <c r="I735">
        <v>48.058069708121302</v>
      </c>
      <c r="J735">
        <v>11.979093779998699</v>
      </c>
      <c r="K735">
        <v>46.122495668081903</v>
      </c>
      <c r="L735">
        <v>40.062119471094903</v>
      </c>
      <c r="M735">
        <v>48.390337940062601</v>
      </c>
      <c r="N735">
        <v>0.64074398528373799</v>
      </c>
      <c r="O735">
        <v>8.4158415841584198</v>
      </c>
      <c r="P735">
        <v>84.981684981684893</v>
      </c>
    </row>
    <row r="736" spans="1:17" x14ac:dyDescent="0.3">
      <c r="A736" t="s">
        <v>1606</v>
      </c>
      <c r="B736" t="s">
        <v>1607</v>
      </c>
      <c r="C736" t="s">
        <v>3185</v>
      </c>
      <c r="D736" t="s">
        <v>460</v>
      </c>
      <c r="E736">
        <v>6092.4834401199996</v>
      </c>
      <c r="F736">
        <v>1128.05</v>
      </c>
      <c r="G736">
        <v>-34.075271217422603</v>
      </c>
      <c r="H736">
        <v>-4.7838242030762697</v>
      </c>
      <c r="I736">
        <v>1.05878500720806</v>
      </c>
      <c r="J736">
        <v>3.8066098561500201</v>
      </c>
      <c r="K736">
        <v>1162.0745717601999</v>
      </c>
      <c r="L736">
        <v>1155.72304628846</v>
      </c>
      <c r="M736">
        <v>52.359791420124303</v>
      </c>
      <c r="N736">
        <v>0.38349473445232002</v>
      </c>
      <c r="O736">
        <v>24.799432649261998</v>
      </c>
      <c r="P736">
        <v>20.866816672023901</v>
      </c>
      <c r="Q736">
        <v>-4.2548943388747998E-2</v>
      </c>
    </row>
    <row r="737" spans="1:17" x14ac:dyDescent="0.3">
      <c r="A737" t="s">
        <v>1608</v>
      </c>
      <c r="B737" t="s">
        <v>1609</v>
      </c>
      <c r="C737" t="s">
        <v>3178</v>
      </c>
      <c r="D737" t="s">
        <v>226</v>
      </c>
      <c r="E737">
        <v>6090.4184550600003</v>
      </c>
      <c r="F737">
        <v>499.7</v>
      </c>
      <c r="G737">
        <v>28.223675789760001</v>
      </c>
      <c r="H737">
        <v>2.6551769798480098</v>
      </c>
      <c r="I737">
        <v>8.79588210649983</v>
      </c>
      <c r="J737">
        <v>4.9489275493941998</v>
      </c>
      <c r="K737">
        <v>471.18928448530301</v>
      </c>
      <c r="L737">
        <v>447.07209339013201</v>
      </c>
      <c r="M737">
        <v>82.1242510100505</v>
      </c>
      <c r="N737">
        <v>1.1016602294662301</v>
      </c>
      <c r="O737">
        <v>8.5651390834500596</v>
      </c>
      <c r="P737">
        <v>52.347560975609703</v>
      </c>
      <c r="Q737">
        <v>0.16489471356397301</v>
      </c>
    </row>
    <row r="738" spans="1:17" x14ac:dyDescent="0.3">
      <c r="A738" t="s">
        <v>1610</v>
      </c>
      <c r="B738" t="s">
        <v>1611</v>
      </c>
      <c r="C738" t="s">
        <v>585</v>
      </c>
      <c r="D738" t="s">
        <v>460</v>
      </c>
      <c r="E738">
        <v>6053.7301021100002</v>
      </c>
      <c r="F738">
        <v>2013.1</v>
      </c>
      <c r="G738">
        <v>23.973284864013401</v>
      </c>
      <c r="H738">
        <v>-3.8430212161872901</v>
      </c>
      <c r="I738">
        <v>42.961913200172503</v>
      </c>
      <c r="J738">
        <v>3.2685432348049401</v>
      </c>
      <c r="K738">
        <v>1953.96982367191</v>
      </c>
      <c r="L738">
        <v>1807.1573213961999</v>
      </c>
      <c r="M738">
        <v>72.909093333719099</v>
      </c>
      <c r="N738">
        <v>0.64379369002033204</v>
      </c>
      <c r="O738">
        <v>23.838855496497899</v>
      </c>
      <c r="P738">
        <v>87.832983438301795</v>
      </c>
      <c r="Q738">
        <v>-8.9770008333082005E-2</v>
      </c>
    </row>
    <row r="739" spans="1:17" hidden="1" x14ac:dyDescent="0.3">
      <c r="A739" t="s">
        <v>1612</v>
      </c>
      <c r="B739" t="s">
        <v>1613</v>
      </c>
      <c r="C739" t="s">
        <v>3188</v>
      </c>
      <c r="D739" t="s">
        <v>271</v>
      </c>
      <c r="E739">
        <v>6045.0746593499998</v>
      </c>
      <c r="F739">
        <v>1315.5</v>
      </c>
      <c r="G739">
        <v>298.544576804001</v>
      </c>
      <c r="H739">
        <v>27.3397060130497</v>
      </c>
      <c r="I739">
        <v>108.16224017095701</v>
      </c>
      <c r="J739">
        <v>18.5672589650693</v>
      </c>
      <c r="K739">
        <v>1082.07550344075</v>
      </c>
      <c r="L739">
        <v>838.67245774354501</v>
      </c>
      <c r="M739">
        <v>75.430178928661306</v>
      </c>
      <c r="N739">
        <v>1.4262296449985199</v>
      </c>
      <c r="O739">
        <v>6.4234131508931798</v>
      </c>
      <c r="P739">
        <v>320.95999999999998</v>
      </c>
      <c r="Q739">
        <v>0.12513624674455801</v>
      </c>
    </row>
    <row r="740" spans="1:17" x14ac:dyDescent="0.3">
      <c r="A740" t="s">
        <v>1614</v>
      </c>
      <c r="B740" t="s">
        <v>1615</v>
      </c>
      <c r="C740" t="s">
        <v>3181</v>
      </c>
      <c r="D740" t="s">
        <v>271</v>
      </c>
      <c r="E740">
        <v>6040.3734791699999</v>
      </c>
      <c r="F740">
        <v>2695.7</v>
      </c>
      <c r="G740">
        <v>-1.4244098882796501</v>
      </c>
      <c r="H740">
        <v>-12.705875125612399</v>
      </c>
      <c r="I740">
        <v>1.3835907245755901</v>
      </c>
      <c r="J740">
        <v>2.8935450075109999</v>
      </c>
      <c r="K740">
        <v>2872.86345128327</v>
      </c>
      <c r="L740">
        <v>2765.9914932219599</v>
      </c>
      <c r="M740">
        <v>54.138774051997402</v>
      </c>
      <c r="N740">
        <v>0.97814431658075296</v>
      </c>
      <c r="O740">
        <v>45.899024372148197</v>
      </c>
      <c r="P740">
        <v>75.902120717781401</v>
      </c>
      <c r="Q740">
        <v>0.119902832120268</v>
      </c>
    </row>
    <row r="741" spans="1:17" hidden="1" x14ac:dyDescent="0.3">
      <c r="A741" t="s">
        <v>1616</v>
      </c>
      <c r="B741" t="s">
        <v>1617</v>
      </c>
      <c r="C741" t="s">
        <v>3188</v>
      </c>
      <c r="D741" t="s">
        <v>255</v>
      </c>
      <c r="E741">
        <v>5993.9522783599996</v>
      </c>
      <c r="F741">
        <v>5474</v>
      </c>
      <c r="G741">
        <v>46.560038568984403</v>
      </c>
      <c r="H741">
        <v>-3.9201918023132101</v>
      </c>
      <c r="I741">
        <v>23.638763634684899</v>
      </c>
      <c r="J741">
        <v>3.36633800833448</v>
      </c>
      <c r="K741">
        <v>5319.9505143672995</v>
      </c>
      <c r="L741">
        <v>4654.8805180567197</v>
      </c>
      <c r="M741">
        <v>67.067390184133799</v>
      </c>
      <c r="N741">
        <v>0.71336645655168396</v>
      </c>
      <c r="O741">
        <v>5.4073803434417202</v>
      </c>
      <c r="P741">
        <v>79.475409836065495</v>
      </c>
      <c r="Q741">
        <v>0.14731596960594201</v>
      </c>
    </row>
    <row r="742" spans="1:17" hidden="1" x14ac:dyDescent="0.3">
      <c r="A742" t="s">
        <v>1618</v>
      </c>
      <c r="B742" t="s">
        <v>1619</v>
      </c>
      <c r="C742" t="s">
        <v>3188</v>
      </c>
      <c r="D742" t="s">
        <v>21</v>
      </c>
      <c r="E742">
        <v>5966.0427313500004</v>
      </c>
      <c r="F742">
        <v>504.3</v>
      </c>
      <c r="G742">
        <v>-12.4656771477291</v>
      </c>
      <c r="H742">
        <v>2.4500012937154101</v>
      </c>
      <c r="I742">
        <v>5.3266075725378803</v>
      </c>
      <c r="J742">
        <v>7.5365990985786304</v>
      </c>
      <c r="K742">
        <v>490.17477380781702</v>
      </c>
      <c r="L742">
        <v>481.03830162213899</v>
      </c>
      <c r="M742">
        <v>65.841447117508196</v>
      </c>
      <c r="N742">
        <v>0.78653408923740997</v>
      </c>
      <c r="O742">
        <v>18.7785048582193</v>
      </c>
      <c r="P742">
        <v>29.274544988464399</v>
      </c>
      <c r="Q742">
        <v>4.5811987181639001E-2</v>
      </c>
    </row>
    <row r="743" spans="1:17" x14ac:dyDescent="0.3">
      <c r="A743" t="s">
        <v>1620</v>
      </c>
      <c r="B743" t="s">
        <v>1621</v>
      </c>
      <c r="C743" t="s">
        <v>3175</v>
      </c>
      <c r="D743" t="s">
        <v>1001</v>
      </c>
      <c r="E743">
        <v>5964.55326264</v>
      </c>
      <c r="F743">
        <v>130.04</v>
      </c>
      <c r="G743">
        <v>-48.589195061393703</v>
      </c>
      <c r="H743">
        <v>-6.7833924033650597</v>
      </c>
      <c r="I743">
        <v>-15.7258078802958</v>
      </c>
      <c r="J743">
        <v>1.4668632652081</v>
      </c>
      <c r="K743">
        <v>128.84353359950299</v>
      </c>
      <c r="L743">
        <v>141.63609020304801</v>
      </c>
      <c r="M743">
        <v>73.020784852116904</v>
      </c>
      <c r="N743">
        <v>0.42172444847310803</v>
      </c>
      <c r="O743">
        <v>61.950169178714198</v>
      </c>
      <c r="P743">
        <v>10.4186125498853</v>
      </c>
      <c r="Q743">
        <v>4.3279314679419999E-2</v>
      </c>
    </row>
    <row r="744" spans="1:17" x14ac:dyDescent="0.3">
      <c r="A744" t="s">
        <v>1622</v>
      </c>
      <c r="B744" t="s">
        <v>1623</v>
      </c>
      <c r="C744" t="s">
        <v>3187</v>
      </c>
      <c r="D744" t="s">
        <v>379</v>
      </c>
      <c r="E744">
        <v>5961.5087168</v>
      </c>
      <c r="F744">
        <v>121.52</v>
      </c>
      <c r="G744">
        <v>44.4098963457227</v>
      </c>
      <c r="H744">
        <v>5.84936759634195</v>
      </c>
      <c r="I744">
        <v>18.095804318574</v>
      </c>
      <c r="J744">
        <v>4.4998325421259802</v>
      </c>
      <c r="K744">
        <v>117.76084266489499</v>
      </c>
      <c r="L744">
        <v>115.118109382702</v>
      </c>
      <c r="M744">
        <v>68.215233591561002</v>
      </c>
      <c r="N744">
        <v>1.2843819778916901</v>
      </c>
      <c r="O744">
        <v>39.8535220539828</v>
      </c>
      <c r="P744">
        <v>67.613793103448202</v>
      </c>
      <c r="Q744">
        <v>8.3497159483637007E-2</v>
      </c>
    </row>
    <row r="745" spans="1:17" x14ac:dyDescent="0.3">
      <c r="A745" t="s">
        <v>1624</v>
      </c>
      <c r="B745" t="s">
        <v>1625</v>
      </c>
      <c r="C745" t="s">
        <v>3177</v>
      </c>
      <c r="D745" t="s">
        <v>163</v>
      </c>
      <c r="E745">
        <v>5935.0972639199999</v>
      </c>
      <c r="F745">
        <v>654.9</v>
      </c>
      <c r="G745">
        <v>21.873510505913099</v>
      </c>
      <c r="H745">
        <v>0.58204428064327596</v>
      </c>
      <c r="I745">
        <v>9.1056899329470404</v>
      </c>
      <c r="J745">
        <v>4.4307938487903096</v>
      </c>
      <c r="K745">
        <v>636.61485468227102</v>
      </c>
      <c r="L745">
        <v>585.71772740057497</v>
      </c>
      <c r="M745">
        <v>58.612114796285603</v>
      </c>
      <c r="N745">
        <v>0.85961140659045698</v>
      </c>
      <c r="O745">
        <v>10.2000305390135</v>
      </c>
      <c r="P745">
        <v>63.909398072831898</v>
      </c>
    </row>
    <row r="746" spans="1:17" x14ac:dyDescent="0.3">
      <c r="A746" t="s">
        <v>1626</v>
      </c>
      <c r="B746" t="s">
        <v>1627</v>
      </c>
      <c r="C746" t="s">
        <v>3176</v>
      </c>
      <c r="D746" t="s">
        <v>46</v>
      </c>
      <c r="E746">
        <v>5930.2840327499998</v>
      </c>
      <c r="F746">
        <v>783.75</v>
      </c>
      <c r="G746">
        <v>57.537228476567599</v>
      </c>
      <c r="H746">
        <v>-4.1944805818668902</v>
      </c>
      <c r="I746">
        <v>4.8615400614246704</v>
      </c>
      <c r="J746">
        <v>1.5308310333852699</v>
      </c>
      <c r="K746">
        <v>750.473733543712</v>
      </c>
      <c r="L746">
        <v>713.89751439232305</v>
      </c>
      <c r="M746">
        <v>72.604911254814795</v>
      </c>
      <c r="N746">
        <v>2.0751726681406901</v>
      </c>
      <c r="O746">
        <v>19.527910685805399</v>
      </c>
      <c r="P746">
        <v>85.921005811884697</v>
      </c>
      <c r="Q746">
        <v>0.17426183702897799</v>
      </c>
    </row>
    <row r="747" spans="1:17" hidden="1" x14ac:dyDescent="0.3">
      <c r="A747" t="s">
        <v>1628</v>
      </c>
      <c r="B747" t="s">
        <v>1629</v>
      </c>
      <c r="C747" t="s">
        <v>3188</v>
      </c>
      <c r="D747" t="s">
        <v>51</v>
      </c>
      <c r="E747">
        <v>5864.6968485650004</v>
      </c>
      <c r="F747">
        <v>1024.8499999999999</v>
      </c>
      <c r="G747">
        <v>83.682223251475605</v>
      </c>
      <c r="H747">
        <v>35.050079330063099</v>
      </c>
      <c r="I747">
        <v>112.822011826096</v>
      </c>
      <c r="J747">
        <v>3.8884597176270899</v>
      </c>
      <c r="K747">
        <v>871.94223748065701</v>
      </c>
      <c r="L747">
        <v>655.658604361372</v>
      </c>
      <c r="M747">
        <v>53.528146183782503</v>
      </c>
      <c r="N747">
        <v>1.51426011723312</v>
      </c>
      <c r="O747">
        <v>14.7484997804556</v>
      </c>
      <c r="P747">
        <v>143.230093746291</v>
      </c>
    </row>
    <row r="748" spans="1:17" x14ac:dyDescent="0.3">
      <c r="A748" t="s">
        <v>1630</v>
      </c>
      <c r="B748" t="s">
        <v>1631</v>
      </c>
      <c r="C748" t="s">
        <v>3178</v>
      </c>
      <c r="D748" t="s">
        <v>226</v>
      </c>
      <c r="E748">
        <v>5839.5118543199997</v>
      </c>
      <c r="F748">
        <v>2034.4</v>
      </c>
      <c r="G748">
        <v>40.862319843371203</v>
      </c>
      <c r="H748">
        <v>-7.9593673635940299</v>
      </c>
      <c r="I748">
        <v>24.775515481471398</v>
      </c>
      <c r="J748">
        <v>1.1209144505800801</v>
      </c>
      <c r="K748">
        <v>2157.1410535547102</v>
      </c>
      <c r="L748">
        <v>1988.6302368045899</v>
      </c>
      <c r="M748">
        <v>48.3254117089594</v>
      </c>
      <c r="N748">
        <v>0.96030104659382798</v>
      </c>
      <c r="O748">
        <v>45.1091230829728</v>
      </c>
      <c r="P748">
        <v>81.642857142857096</v>
      </c>
      <c r="Q748">
        <v>9.4020412267720996E-2</v>
      </c>
    </row>
    <row r="749" spans="1:17" hidden="1" x14ac:dyDescent="0.3">
      <c r="A749" t="s">
        <v>1632</v>
      </c>
      <c r="B749" t="s">
        <v>1633</v>
      </c>
      <c r="C749" t="s">
        <v>3188</v>
      </c>
      <c r="D749" t="s">
        <v>1634</v>
      </c>
      <c r="E749">
        <v>5827.1427976099903</v>
      </c>
      <c r="F749">
        <v>327.05</v>
      </c>
      <c r="G749">
        <v>6.0580558745921103</v>
      </c>
      <c r="H749">
        <v>-2.33886657229719</v>
      </c>
      <c r="I749">
        <v>5.5878783406658901</v>
      </c>
      <c r="J749">
        <v>6.1680830994964104</v>
      </c>
      <c r="K749">
        <v>317.09918203545698</v>
      </c>
      <c r="L749">
        <v>308.36740236648802</v>
      </c>
      <c r="M749">
        <v>77.906048475239203</v>
      </c>
      <c r="N749">
        <v>0.19439079345320801</v>
      </c>
      <c r="O749">
        <v>23.497936095398199</v>
      </c>
      <c r="P749">
        <v>38.698049194232397</v>
      </c>
      <c r="Q749">
        <v>0.12736131776440601</v>
      </c>
    </row>
    <row r="750" spans="1:17" x14ac:dyDescent="0.3">
      <c r="A750" t="s">
        <v>1635</v>
      </c>
      <c r="B750" t="s">
        <v>1636</v>
      </c>
      <c r="C750" t="s">
        <v>3187</v>
      </c>
      <c r="D750" t="s">
        <v>285</v>
      </c>
      <c r="E750">
        <v>5815.1031436800004</v>
      </c>
      <c r="F750">
        <v>791.85</v>
      </c>
      <c r="G750">
        <v>-11.0930468482221</v>
      </c>
      <c r="H750">
        <v>-7.7339739635482099</v>
      </c>
      <c r="I750">
        <v>8.9706327178398695</v>
      </c>
      <c r="J750">
        <v>3.2765991493047402</v>
      </c>
      <c r="K750">
        <v>803.34645099830402</v>
      </c>
      <c r="L750">
        <v>786.37273967073702</v>
      </c>
      <c r="M750">
        <v>53.439613091666203</v>
      </c>
      <c r="N750">
        <v>0.240483076077116</v>
      </c>
      <c r="O750">
        <v>13.6578897518469</v>
      </c>
      <c r="P750">
        <v>22.767441860465102</v>
      </c>
      <c r="Q750">
        <v>1.2654629800979001E-2</v>
      </c>
    </row>
    <row r="751" spans="1:17" x14ac:dyDescent="0.3">
      <c r="A751" t="s">
        <v>1637</v>
      </c>
      <c r="B751" t="s">
        <v>1638</v>
      </c>
      <c r="C751" t="s">
        <v>3185</v>
      </c>
      <c r="D751" t="s">
        <v>943</v>
      </c>
      <c r="E751">
        <v>5798.1169020959996</v>
      </c>
      <c r="F751">
        <v>16.36</v>
      </c>
      <c r="G751">
        <v>-30.914016346611</v>
      </c>
      <c r="H751">
        <v>0.38476707475663502</v>
      </c>
      <c r="I751">
        <v>-29.5915904317676</v>
      </c>
      <c r="J751">
        <v>3.1896369860452101</v>
      </c>
      <c r="K751">
        <v>16.825588302610701</v>
      </c>
      <c r="L751">
        <v>19.365961205719699</v>
      </c>
      <c r="M751">
        <v>49.354410354231398</v>
      </c>
      <c r="N751">
        <v>0.64981383520881197</v>
      </c>
      <c r="O751">
        <v>65.036674816625904</v>
      </c>
      <c r="P751">
        <v>15.170714537134799</v>
      </c>
      <c r="Q751">
        <v>-6.692984307739E-3</v>
      </c>
    </row>
    <row r="752" spans="1:17" x14ac:dyDescent="0.3">
      <c r="A752" t="s">
        <v>1639</v>
      </c>
      <c r="B752" t="s">
        <v>1640</v>
      </c>
      <c r="C752" t="s">
        <v>3181</v>
      </c>
      <c r="D752" t="s">
        <v>120</v>
      </c>
      <c r="E752">
        <v>5777.0593351199996</v>
      </c>
      <c r="F752">
        <v>873.35</v>
      </c>
      <c r="G752">
        <v>61.826527507227397</v>
      </c>
      <c r="H752">
        <v>53.7721904963295</v>
      </c>
      <c r="I752">
        <v>73.444994550626504</v>
      </c>
      <c r="J752">
        <v>-0.31077645985503199</v>
      </c>
      <c r="K752">
        <v>721.31209403150501</v>
      </c>
      <c r="L752">
        <v>587.96915123228302</v>
      </c>
      <c r="M752">
        <v>51.578255451605301</v>
      </c>
      <c r="N752">
        <v>0.90111356717025404</v>
      </c>
      <c r="O752">
        <v>13.4195912291749</v>
      </c>
      <c r="P752">
        <v>105.494117647058</v>
      </c>
    </row>
    <row r="753" spans="1:17" hidden="1" x14ac:dyDescent="0.3">
      <c r="A753" t="s">
        <v>1641</v>
      </c>
      <c r="B753" t="s">
        <v>1642</v>
      </c>
      <c r="C753" t="s">
        <v>3188</v>
      </c>
      <c r="D753" t="s">
        <v>460</v>
      </c>
      <c r="E753">
        <v>5769.1324794000002</v>
      </c>
      <c r="F753">
        <v>1257</v>
      </c>
      <c r="G753">
        <v>79.666607799808304</v>
      </c>
      <c r="H753">
        <v>28.004671530558099</v>
      </c>
      <c r="I753">
        <v>92.7705498325778</v>
      </c>
      <c r="J753">
        <v>4.5861629877502397</v>
      </c>
      <c r="K753">
        <v>1042.5600694703601</v>
      </c>
      <c r="L753">
        <v>842.62208309094399</v>
      </c>
      <c r="M753">
        <v>80.547504092958206</v>
      </c>
      <c r="N753">
        <v>1.8884050559102701</v>
      </c>
      <c r="O753">
        <v>1.03420843277646</v>
      </c>
      <c r="P753">
        <v>140.80459770114899</v>
      </c>
      <c r="Q753">
        <v>0.18140594986873201</v>
      </c>
    </row>
    <row r="754" spans="1:17" x14ac:dyDescent="0.3">
      <c r="A754" t="s">
        <v>1643</v>
      </c>
      <c r="B754" t="s">
        <v>1644</v>
      </c>
      <c r="C754" t="s">
        <v>3181</v>
      </c>
      <c r="D754" t="s">
        <v>271</v>
      </c>
      <c r="E754">
        <v>5752.0520246799997</v>
      </c>
      <c r="F754">
        <v>1279.45</v>
      </c>
      <c r="G754">
        <v>-33.620548746578898</v>
      </c>
      <c r="H754">
        <v>-11.1282611827843</v>
      </c>
      <c r="I754">
        <v>-4.6908834645330204</v>
      </c>
      <c r="J754">
        <v>2.8160923806010798</v>
      </c>
      <c r="K754">
        <v>1317.21326222224</v>
      </c>
      <c r="L754">
        <v>1385.14892811601</v>
      </c>
      <c r="M754">
        <v>64.869421332382601</v>
      </c>
      <c r="N754">
        <v>1.8072335288465</v>
      </c>
      <c r="O754">
        <v>30.008988237133099</v>
      </c>
      <c r="P754">
        <v>11.928090280815301</v>
      </c>
      <c r="Q754">
        <v>-6.1880053650585999E-2</v>
      </c>
    </row>
    <row r="755" spans="1:17" hidden="1" x14ac:dyDescent="0.3">
      <c r="A755" t="s">
        <v>1645</v>
      </c>
      <c r="B755" t="s">
        <v>1646</v>
      </c>
      <c r="C755" t="s">
        <v>3188</v>
      </c>
      <c r="D755" t="s">
        <v>247</v>
      </c>
      <c r="E755">
        <v>5734.9603800000004</v>
      </c>
      <c r="F755">
        <v>2958.3</v>
      </c>
      <c r="G755">
        <v>288.01685329854399</v>
      </c>
      <c r="H755">
        <v>-7.9644189558720697</v>
      </c>
      <c r="I755">
        <v>109.618708283093</v>
      </c>
      <c r="J755">
        <v>-2.59710585438618</v>
      </c>
      <c r="K755">
        <v>2927.7290616997202</v>
      </c>
      <c r="L755">
        <v>2237.1327448626498</v>
      </c>
      <c r="M755">
        <v>42.912908315816601</v>
      </c>
      <c r="N755">
        <v>0.38460906296740599</v>
      </c>
      <c r="O755">
        <v>20.914038468038999</v>
      </c>
      <c r="P755">
        <v>327.59268627592598</v>
      </c>
      <c r="Q755">
        <v>0.32693652683910701</v>
      </c>
    </row>
    <row r="756" spans="1:17" x14ac:dyDescent="0.3">
      <c r="A756" t="s">
        <v>1647</v>
      </c>
      <c r="B756" t="s">
        <v>1648</v>
      </c>
      <c r="C756" t="s">
        <v>3174</v>
      </c>
      <c r="D756" t="s">
        <v>661</v>
      </c>
      <c r="E756">
        <v>5732.7848983599997</v>
      </c>
      <c r="F756">
        <v>117.52</v>
      </c>
      <c r="G756">
        <v>-40.020044788432799</v>
      </c>
      <c r="H756">
        <v>-1.7640746990774701</v>
      </c>
      <c r="I756">
        <v>-10.623136452876199</v>
      </c>
      <c r="J756">
        <v>-0.41969171997029497</v>
      </c>
      <c r="K756">
        <v>120.89166661070399</v>
      </c>
      <c r="L756">
        <v>130.76124431848001</v>
      </c>
      <c r="M756">
        <v>49.646283880337599</v>
      </c>
      <c r="N756">
        <v>0.583029882528738</v>
      </c>
      <c r="O756">
        <v>31.9349897889721</v>
      </c>
      <c r="P756">
        <v>7.3242009132419899</v>
      </c>
      <c r="Q756">
        <v>-0.117622513036263</v>
      </c>
    </row>
    <row r="757" spans="1:17" hidden="1" x14ac:dyDescent="0.3">
      <c r="A757" t="s">
        <v>1649</v>
      </c>
      <c r="B757" t="s">
        <v>1650</v>
      </c>
      <c r="C757" t="s">
        <v>3188</v>
      </c>
      <c r="D757" t="s">
        <v>51</v>
      </c>
      <c r="E757">
        <v>5697.2332900000001</v>
      </c>
      <c r="F757">
        <v>836.5</v>
      </c>
      <c r="G757">
        <v>81.033366551450897</v>
      </c>
      <c r="H757">
        <v>-6.5419568864191699</v>
      </c>
      <c r="I757">
        <v>50.199871963972001</v>
      </c>
      <c r="J757">
        <v>-2.2074666108443299</v>
      </c>
      <c r="K757">
        <v>784.04750516266904</v>
      </c>
      <c r="L757">
        <v>626.71314299318794</v>
      </c>
      <c r="M757">
        <v>30.054350561841201</v>
      </c>
      <c r="N757">
        <v>0.26264729667389097</v>
      </c>
      <c r="O757">
        <v>12.127913927077101</v>
      </c>
      <c r="P757">
        <v>108.83784795905601</v>
      </c>
      <c r="Q757">
        <v>0.11853771105460099</v>
      </c>
    </row>
    <row r="758" spans="1:17" x14ac:dyDescent="0.3">
      <c r="A758" t="s">
        <v>1651</v>
      </c>
      <c r="B758" t="s">
        <v>1652</v>
      </c>
      <c r="C758" t="s">
        <v>3178</v>
      </c>
      <c r="D758" t="s">
        <v>271</v>
      </c>
      <c r="E758">
        <v>5696.3918710400003</v>
      </c>
      <c r="F758">
        <v>2091.6999999999998</v>
      </c>
      <c r="G758">
        <v>-35.996752143632499</v>
      </c>
      <c r="H758">
        <v>-6.9666559727443902</v>
      </c>
      <c r="I758">
        <v>-16.478396517063601</v>
      </c>
      <c r="J758">
        <v>8.2523623602667698E-2</v>
      </c>
      <c r="K758">
        <v>2171.5278630233802</v>
      </c>
      <c r="L758">
        <v>2249.6369698636699</v>
      </c>
      <c r="M758">
        <v>61.089968702761603</v>
      </c>
      <c r="N758">
        <v>0.67747225413604995</v>
      </c>
      <c r="O758">
        <v>33.575560548835803</v>
      </c>
      <c r="P758">
        <v>21.610465116278998</v>
      </c>
      <c r="Q758">
        <v>6.9693158493278007E-2</v>
      </c>
    </row>
    <row r="759" spans="1:17" hidden="1" x14ac:dyDescent="0.3">
      <c r="A759" t="s">
        <v>1653</v>
      </c>
      <c r="B759" t="s">
        <v>1654</v>
      </c>
      <c r="C759" t="s">
        <v>3188</v>
      </c>
      <c r="D759" t="s">
        <v>306</v>
      </c>
      <c r="E759">
        <v>5694.0582737699997</v>
      </c>
      <c r="F759">
        <v>1335.6</v>
      </c>
      <c r="G759">
        <v>534.35077166921496</v>
      </c>
      <c r="H759">
        <v>-15.5264574750263</v>
      </c>
      <c r="I759">
        <v>128.99785911471099</v>
      </c>
      <c r="J759">
        <v>-0.29659215572436198</v>
      </c>
      <c r="K759">
        <v>1235.3071179920901</v>
      </c>
      <c r="L759">
        <v>845.36291871315098</v>
      </c>
      <c r="M759">
        <v>56.313924884865699</v>
      </c>
      <c r="N759">
        <v>1.0955385257257999</v>
      </c>
      <c r="O759">
        <v>23.2180293501048</v>
      </c>
      <c r="P759">
        <v>584.39661798616396</v>
      </c>
      <c r="Q759">
        <v>0.21425168865272801</v>
      </c>
    </row>
    <row r="760" spans="1:17" hidden="1" x14ac:dyDescent="0.3">
      <c r="A760" t="s">
        <v>1655</v>
      </c>
      <c r="B760" t="s">
        <v>1656</v>
      </c>
      <c r="C760" t="s">
        <v>3188</v>
      </c>
      <c r="D760" t="s">
        <v>83</v>
      </c>
      <c r="E760">
        <v>5689.7850470399999</v>
      </c>
      <c r="F760">
        <v>2072.35</v>
      </c>
      <c r="G760">
        <v>30.819627489266601</v>
      </c>
      <c r="H760">
        <v>-12.6401083365645</v>
      </c>
      <c r="I760">
        <v>60.799694690800898</v>
      </c>
      <c r="J760">
        <v>3.1360817123810798</v>
      </c>
      <c r="K760">
        <v>2100.2321465593</v>
      </c>
      <c r="L760">
        <v>1805.7814020102501</v>
      </c>
      <c r="M760">
        <v>63.9559883774307</v>
      </c>
      <c r="N760">
        <v>0.30161924277894903</v>
      </c>
      <c r="O760">
        <v>27.874152532149399</v>
      </c>
      <c r="P760">
        <v>81.785087719298204</v>
      </c>
      <c r="Q760">
        <v>0.105655843543368</v>
      </c>
    </row>
    <row r="761" spans="1:17" hidden="1" x14ac:dyDescent="0.3">
      <c r="A761" t="s">
        <v>1657</v>
      </c>
      <c r="B761" t="s">
        <v>1658</v>
      </c>
      <c r="C761" t="s">
        <v>3188</v>
      </c>
      <c r="D761" t="s">
        <v>585</v>
      </c>
      <c r="E761">
        <v>5689.4442699000001</v>
      </c>
      <c r="F761">
        <v>2248.1</v>
      </c>
      <c r="G761">
        <v>121.88137211233</v>
      </c>
      <c r="H761">
        <v>8.4054216233893602</v>
      </c>
      <c r="I761">
        <v>96.393316507075397</v>
      </c>
      <c r="J761">
        <v>-0.776108115346548</v>
      </c>
      <c r="K761">
        <v>2159.9261358998501</v>
      </c>
      <c r="L761">
        <v>1673.5493279458999</v>
      </c>
      <c r="M761">
        <v>40.517566565702303</v>
      </c>
      <c r="N761">
        <v>1.31907530145143</v>
      </c>
      <c r="O761">
        <v>10.502201859347799</v>
      </c>
      <c r="P761">
        <v>149.78888888888801</v>
      </c>
      <c r="Q761">
        <v>0.17294130647711101</v>
      </c>
    </row>
    <row r="762" spans="1:17" x14ac:dyDescent="0.3">
      <c r="A762" t="s">
        <v>1659</v>
      </c>
      <c r="B762" t="s">
        <v>1660</v>
      </c>
      <c r="C762" t="s">
        <v>3171</v>
      </c>
      <c r="D762" t="s">
        <v>285</v>
      </c>
      <c r="E762">
        <v>5665.892767065</v>
      </c>
      <c r="F762">
        <v>1150.6500000000001</v>
      </c>
      <c r="G762">
        <v>50.054386630984297</v>
      </c>
      <c r="H762">
        <v>-4.4649290326285396</v>
      </c>
      <c r="I762">
        <v>18.930752008148701</v>
      </c>
      <c r="J762">
        <v>2.92897860941068</v>
      </c>
      <c r="K762">
        <v>1191.57038123289</v>
      </c>
      <c r="L762">
        <v>1109.8547698038799</v>
      </c>
      <c r="M762">
        <v>62.013728129811398</v>
      </c>
      <c r="N762">
        <v>1.24353919016847</v>
      </c>
      <c r="O762">
        <v>31.5386955199235</v>
      </c>
      <c r="P762">
        <v>82.050470690609899</v>
      </c>
      <c r="Q762">
        <v>9.5238478454163E-2</v>
      </c>
    </row>
    <row r="763" spans="1:17" x14ac:dyDescent="0.3">
      <c r="A763" t="s">
        <v>1661</v>
      </c>
      <c r="B763" t="s">
        <v>1662</v>
      </c>
      <c r="C763" t="s">
        <v>3187</v>
      </c>
      <c r="D763" t="s">
        <v>495</v>
      </c>
      <c r="E763">
        <v>5664.4092245399997</v>
      </c>
      <c r="F763">
        <v>2147.1</v>
      </c>
      <c r="G763">
        <v>22.9624032160635</v>
      </c>
      <c r="H763">
        <v>-5.06774781570493</v>
      </c>
      <c r="I763">
        <v>31.027888135189801</v>
      </c>
      <c r="J763">
        <v>0.67336875564620302</v>
      </c>
      <c r="K763">
        <v>2007.71763484187</v>
      </c>
      <c r="L763">
        <v>1750.1421666454</v>
      </c>
      <c r="M763">
        <v>64.331719270299402</v>
      </c>
      <c r="N763">
        <v>0.33747827274498998</v>
      </c>
      <c r="O763">
        <v>11.3129337245587</v>
      </c>
      <c r="P763">
        <v>82.576530612244795</v>
      </c>
      <c r="Q763">
        <v>1.3921092062451E-2</v>
      </c>
    </row>
    <row r="764" spans="1:17" hidden="1" x14ac:dyDescent="0.3">
      <c r="A764" t="s">
        <v>1663</v>
      </c>
      <c r="B764" t="s">
        <v>1664</v>
      </c>
      <c r="C764" t="s">
        <v>3188</v>
      </c>
      <c r="D764" t="s">
        <v>943</v>
      </c>
      <c r="E764">
        <v>5650.059225</v>
      </c>
      <c r="F764">
        <v>658.75</v>
      </c>
      <c r="G764">
        <v>33.428546693911599</v>
      </c>
      <c r="H764">
        <v>2.6693206327015302</v>
      </c>
      <c r="I764">
        <v>-4.8453474454446104</v>
      </c>
      <c r="J764">
        <v>2.4328591726006001</v>
      </c>
      <c r="K764">
        <v>635.52457691312804</v>
      </c>
      <c r="L764">
        <v>651.26228577170696</v>
      </c>
      <c r="M764">
        <v>74.707590312583505</v>
      </c>
      <c r="N764">
        <v>1.15369248519153</v>
      </c>
      <c r="O764">
        <v>41.2979127134724</v>
      </c>
      <c r="P764">
        <v>57.765537061429697</v>
      </c>
      <c r="Q764">
        <v>5.2602279269176003E-2</v>
      </c>
    </row>
    <row r="765" spans="1:17" hidden="1" x14ac:dyDescent="0.3">
      <c r="A765" t="s">
        <v>1665</v>
      </c>
      <c r="B765" t="s">
        <v>1666</v>
      </c>
      <c r="C765" t="s">
        <v>3188</v>
      </c>
      <c r="D765" t="s">
        <v>83</v>
      </c>
      <c r="E765">
        <v>5648.3133426699997</v>
      </c>
      <c r="F765">
        <v>4203.3</v>
      </c>
      <c r="G765">
        <v>231.28336528231</v>
      </c>
      <c r="H765">
        <v>12.933511360195901</v>
      </c>
      <c r="I765">
        <v>253.81297643772001</v>
      </c>
      <c r="J765">
        <v>1.7202381509670099</v>
      </c>
      <c r="K765">
        <v>3351.0230174646499</v>
      </c>
      <c r="L765">
        <v>2289.6870428085699</v>
      </c>
      <c r="M765">
        <v>60.483370319612398</v>
      </c>
      <c r="N765">
        <v>1.2749611910622201</v>
      </c>
      <c r="O765">
        <v>0.99207765327242703</v>
      </c>
      <c r="P765">
        <v>370.72064505291399</v>
      </c>
    </row>
    <row r="766" spans="1:17" x14ac:dyDescent="0.3">
      <c r="A766" t="s">
        <v>1667</v>
      </c>
      <c r="B766" t="s">
        <v>1668</v>
      </c>
      <c r="C766" t="s">
        <v>3182</v>
      </c>
      <c r="D766" t="s">
        <v>1578</v>
      </c>
      <c r="E766">
        <v>5613.8272114900001</v>
      </c>
      <c r="F766">
        <v>469.9</v>
      </c>
      <c r="G766">
        <v>12.122687940093201</v>
      </c>
      <c r="H766">
        <v>3.2297872434636901</v>
      </c>
      <c r="I766">
        <v>44.6742107687068</v>
      </c>
      <c r="J766">
        <v>3.52547516747163</v>
      </c>
      <c r="K766">
        <v>439.37917271114799</v>
      </c>
      <c r="L766">
        <v>396.93523780256999</v>
      </c>
      <c r="M766">
        <v>61.9926334740464</v>
      </c>
      <c r="N766">
        <v>0.71138679268424498</v>
      </c>
      <c r="O766">
        <v>9.7893168759310498</v>
      </c>
      <c r="P766">
        <v>64.732690622261103</v>
      </c>
      <c r="Q766">
        <v>5.1966948091872002E-2</v>
      </c>
    </row>
    <row r="767" spans="1:17" hidden="1" x14ac:dyDescent="0.3">
      <c r="A767" t="s">
        <v>1669</v>
      </c>
      <c r="B767" t="s">
        <v>1670</v>
      </c>
      <c r="C767" t="s">
        <v>3188</v>
      </c>
      <c r="D767" t="s">
        <v>226</v>
      </c>
      <c r="E767">
        <v>5611.8505371000001</v>
      </c>
      <c r="F767">
        <v>2545.5</v>
      </c>
      <c r="G767">
        <v>42.167531264455299</v>
      </c>
      <c r="H767">
        <v>6.0413525167035402</v>
      </c>
      <c r="I767">
        <v>53.666850830349397</v>
      </c>
      <c r="J767">
        <v>7.4131689017670404</v>
      </c>
      <c r="K767">
        <v>2249.0698470368302</v>
      </c>
      <c r="L767">
        <v>1853.42283439875</v>
      </c>
      <c r="M767">
        <v>78.342905974736198</v>
      </c>
      <c r="N767">
        <v>0.38051961552453401</v>
      </c>
      <c r="O767">
        <v>2.1410331958357798</v>
      </c>
      <c r="P767">
        <v>111.437827062048</v>
      </c>
    </row>
    <row r="768" spans="1:17" x14ac:dyDescent="0.3">
      <c r="A768" t="s">
        <v>1671</v>
      </c>
      <c r="B768" t="s">
        <v>1672</v>
      </c>
      <c r="C768" t="s">
        <v>3175</v>
      </c>
      <c r="D768" t="s">
        <v>40</v>
      </c>
      <c r="E768">
        <v>5550.8594284000001</v>
      </c>
      <c r="F768">
        <v>327.05</v>
      </c>
      <c r="G768">
        <v>-9.1571921377788001</v>
      </c>
      <c r="H768">
        <v>-9.0687285545823997</v>
      </c>
      <c r="I768">
        <v>-20.7035206021114</v>
      </c>
      <c r="J768">
        <v>-0.11597050398789099</v>
      </c>
      <c r="K768">
        <v>346.73044281389099</v>
      </c>
      <c r="L768">
        <v>358.04038083041098</v>
      </c>
      <c r="M768">
        <v>56.150422496366701</v>
      </c>
      <c r="N768">
        <v>0.36622540496063799</v>
      </c>
      <c r="O768">
        <v>48.646995872190701</v>
      </c>
      <c r="P768">
        <v>10.659796985542901</v>
      </c>
      <c r="Q768">
        <v>-1.4571183550275001E-2</v>
      </c>
    </row>
    <row r="769" spans="1:17" hidden="1" x14ac:dyDescent="0.3">
      <c r="A769" t="s">
        <v>1673</v>
      </c>
      <c r="B769" t="s">
        <v>1674</v>
      </c>
      <c r="C769" t="s">
        <v>3185</v>
      </c>
      <c r="D769" t="s">
        <v>97</v>
      </c>
      <c r="E769">
        <v>5523.8795578600002</v>
      </c>
      <c r="F769">
        <v>142.58000000000001</v>
      </c>
      <c r="G769">
        <v>-31.925193034833299</v>
      </c>
      <c r="H769">
        <v>-6.2291892904075201</v>
      </c>
      <c r="I769">
        <v>-25.765957318093999</v>
      </c>
      <c r="J769">
        <v>0.51652836206464903</v>
      </c>
      <c r="K769">
        <v>147.81738384075899</v>
      </c>
      <c r="M769">
        <v>48.067563446494503</v>
      </c>
      <c r="N769">
        <v>0.55268722736278897</v>
      </c>
      <c r="O769">
        <v>38.518726329078397</v>
      </c>
      <c r="P769">
        <v>8.3434650455927102</v>
      </c>
    </row>
    <row r="770" spans="1:17" hidden="1" x14ac:dyDescent="0.3">
      <c r="A770" t="s">
        <v>1675</v>
      </c>
      <c r="B770" t="s">
        <v>1676</v>
      </c>
      <c r="C770" t="s">
        <v>3175</v>
      </c>
      <c r="D770" t="s">
        <v>125</v>
      </c>
      <c r="E770">
        <v>5506.8901321499998</v>
      </c>
      <c r="F770">
        <v>441.95</v>
      </c>
      <c r="G770">
        <v>3.4778515936439902</v>
      </c>
      <c r="H770">
        <v>-10.215958192582001</v>
      </c>
      <c r="I770">
        <v>31.874207347767101</v>
      </c>
      <c r="J770">
        <v>5.1735616317160303E-2</v>
      </c>
      <c r="K770">
        <v>435.00664184546503</v>
      </c>
      <c r="M770">
        <v>44.582966251197398</v>
      </c>
      <c r="N770">
        <v>0.28487973099520902</v>
      </c>
      <c r="O770">
        <v>17.660368820002201</v>
      </c>
      <c r="P770">
        <v>46.8028566683275</v>
      </c>
    </row>
    <row r="771" spans="1:17" x14ac:dyDescent="0.3">
      <c r="A771" t="s">
        <v>1677</v>
      </c>
      <c r="B771" t="s">
        <v>1678</v>
      </c>
      <c r="C771" t="s">
        <v>3184</v>
      </c>
      <c r="D771" t="s">
        <v>451</v>
      </c>
      <c r="E771">
        <v>5502.5969555040001</v>
      </c>
      <c r="F771">
        <v>55.99</v>
      </c>
      <c r="G771">
        <v>-33.387526840426098</v>
      </c>
      <c r="H771">
        <v>-2.8107533560090001</v>
      </c>
      <c r="I771">
        <v>-23.490342869032801</v>
      </c>
      <c r="J771">
        <v>6.20205451229742</v>
      </c>
      <c r="K771">
        <v>57.584954974874101</v>
      </c>
      <c r="L771">
        <v>64.371930741992202</v>
      </c>
      <c r="M771">
        <v>64.824803872837094</v>
      </c>
      <c r="N771">
        <v>0.81307430465604902</v>
      </c>
      <c r="O771">
        <v>75.031255581353804</v>
      </c>
      <c r="P771">
        <v>8.0262396295581695</v>
      </c>
      <c r="Q771">
        <v>-3.3280164387841003E-2</v>
      </c>
    </row>
    <row r="772" spans="1:17" x14ac:dyDescent="0.3">
      <c r="A772" t="s">
        <v>1679</v>
      </c>
      <c r="B772" t="s">
        <v>1680</v>
      </c>
      <c r="C772" t="s">
        <v>3181</v>
      </c>
      <c r="D772" t="s">
        <v>271</v>
      </c>
      <c r="E772">
        <v>5496.7074544400002</v>
      </c>
      <c r="F772">
        <v>693.1</v>
      </c>
      <c r="G772">
        <v>-10.384724238371501</v>
      </c>
      <c r="H772">
        <v>6.7408305423454804</v>
      </c>
      <c r="I772">
        <v>1.8575707562649599</v>
      </c>
      <c r="J772">
        <v>11.1885059723911</v>
      </c>
      <c r="K772">
        <v>671.39953196275997</v>
      </c>
      <c r="L772">
        <v>688.32579490082503</v>
      </c>
      <c r="M772">
        <v>59.370051104092198</v>
      </c>
      <c r="N772">
        <v>1.0170525575268801</v>
      </c>
      <c r="O772">
        <v>27.514067234165299</v>
      </c>
      <c r="P772">
        <v>19.376507061660298</v>
      </c>
    </row>
    <row r="773" spans="1:17" x14ac:dyDescent="0.3">
      <c r="A773" t="s">
        <v>1681</v>
      </c>
      <c r="B773" t="s">
        <v>1682</v>
      </c>
      <c r="C773" t="s">
        <v>3181</v>
      </c>
      <c r="D773" t="s">
        <v>271</v>
      </c>
      <c r="E773">
        <v>5496.4313157899996</v>
      </c>
      <c r="F773">
        <v>1786.9</v>
      </c>
      <c r="G773">
        <v>-39.397542778436502</v>
      </c>
      <c r="H773">
        <v>4.7495774631265499</v>
      </c>
      <c r="I773">
        <v>-6.5980534208372603</v>
      </c>
      <c r="J773">
        <v>-0.34622537981644902</v>
      </c>
      <c r="K773">
        <v>1713.68056966783</v>
      </c>
      <c r="L773">
        <v>1824.57072582197</v>
      </c>
      <c r="M773">
        <v>70.574628267396093</v>
      </c>
      <c r="N773">
        <v>1.40948783454265</v>
      </c>
      <c r="O773">
        <v>31.585427276288499</v>
      </c>
      <c r="P773">
        <v>19.493112210779699</v>
      </c>
      <c r="Q773">
        <v>-5.4170913854020002E-2</v>
      </c>
    </row>
    <row r="774" spans="1:17" hidden="1" x14ac:dyDescent="0.3">
      <c r="A774" t="s">
        <v>1683</v>
      </c>
      <c r="B774" t="s">
        <v>1684</v>
      </c>
      <c r="C774" t="s">
        <v>3188</v>
      </c>
      <c r="D774" t="s">
        <v>402</v>
      </c>
      <c r="E774">
        <v>5470.09185402</v>
      </c>
      <c r="F774">
        <v>379.45</v>
      </c>
      <c r="G774">
        <v>-37.836945786844197</v>
      </c>
      <c r="H774">
        <v>-8.7082052703266903</v>
      </c>
      <c r="I774">
        <v>-19.870483382286402</v>
      </c>
      <c r="J774">
        <v>-0.85935246685989997</v>
      </c>
      <c r="K774">
        <v>392.003782823655</v>
      </c>
      <c r="L774">
        <v>417.379478653511</v>
      </c>
      <c r="M774">
        <v>48.405558430889002</v>
      </c>
      <c r="N774">
        <v>0.96552642042428005</v>
      </c>
      <c r="O774">
        <v>48.781130583739603</v>
      </c>
      <c r="P774">
        <v>4.2445054945054999</v>
      </c>
      <c r="Q774">
        <v>-7.0688804996069998E-2</v>
      </c>
    </row>
    <row r="775" spans="1:17" hidden="1" x14ac:dyDescent="0.3">
      <c r="A775" t="s">
        <v>1685</v>
      </c>
      <c r="B775" t="s">
        <v>1686</v>
      </c>
      <c r="C775" t="s">
        <v>3188</v>
      </c>
      <c r="D775" t="s">
        <v>51</v>
      </c>
      <c r="E775">
        <v>5454.44033313</v>
      </c>
      <c r="F775">
        <v>2194.0500000000002</v>
      </c>
      <c r="G775">
        <v>220.15855616389001</v>
      </c>
      <c r="H775">
        <v>23.575392613271099</v>
      </c>
      <c r="I775">
        <v>97.0152851950577</v>
      </c>
      <c r="J775">
        <v>13.040990739982</v>
      </c>
      <c r="K775">
        <v>1728.8191365779201</v>
      </c>
      <c r="L775">
        <v>1292.5791170303601</v>
      </c>
      <c r="M775">
        <v>83.250608407559</v>
      </c>
      <c r="N775">
        <v>1.3062923829049</v>
      </c>
      <c r="O775">
        <v>1.2738998655454401</v>
      </c>
      <c r="P775">
        <v>287.64134275618301</v>
      </c>
      <c r="Q775">
        <v>0.25484758911941002</v>
      </c>
    </row>
    <row r="776" spans="1:17" x14ac:dyDescent="0.3">
      <c r="A776" t="s">
        <v>1687</v>
      </c>
      <c r="B776" t="s">
        <v>1688</v>
      </c>
      <c r="C776" t="s">
        <v>3181</v>
      </c>
      <c r="D776" t="s">
        <v>226</v>
      </c>
      <c r="E776">
        <v>5454.0720444400004</v>
      </c>
      <c r="F776">
        <v>8030.8</v>
      </c>
      <c r="G776">
        <v>61.691910723160298</v>
      </c>
      <c r="H776">
        <v>3.4895813311245099</v>
      </c>
      <c r="I776">
        <v>0.55159163926741395</v>
      </c>
      <c r="J776">
        <v>8.8334409937390692</v>
      </c>
      <c r="K776">
        <v>7469.6313555926899</v>
      </c>
      <c r="L776">
        <v>7078.0011907847202</v>
      </c>
      <c r="M776">
        <v>80.540984024893802</v>
      </c>
      <c r="N776">
        <v>0.86846971814460705</v>
      </c>
      <c r="O776">
        <v>13.100811874284</v>
      </c>
      <c r="P776">
        <v>90.305572340904504</v>
      </c>
      <c r="Q776">
        <v>0.135997744933334</v>
      </c>
    </row>
    <row r="777" spans="1:17" x14ac:dyDescent="0.3">
      <c r="A777" t="s">
        <v>1689</v>
      </c>
      <c r="B777" t="s">
        <v>1690</v>
      </c>
      <c r="C777" t="s">
        <v>3177</v>
      </c>
      <c r="D777" t="s">
        <v>51</v>
      </c>
      <c r="E777">
        <v>5442.495105</v>
      </c>
      <c r="F777">
        <v>441.4</v>
      </c>
      <c r="G777">
        <v>37.749595018280701</v>
      </c>
      <c r="H777">
        <v>14.443999938415599</v>
      </c>
      <c r="I777">
        <v>50.8355267310545</v>
      </c>
      <c r="J777">
        <v>12.4035360223713</v>
      </c>
      <c r="K777">
        <v>381.33935349981698</v>
      </c>
      <c r="L777">
        <v>342.18933786181702</v>
      </c>
      <c r="M777">
        <v>77.797010345002306</v>
      </c>
      <c r="N777">
        <v>1.7011971856619099</v>
      </c>
      <c r="O777">
        <v>5.2899864068871798</v>
      </c>
      <c r="P777">
        <v>69.573568958893503</v>
      </c>
      <c r="Q777">
        <v>-2.7140504616999E-2</v>
      </c>
    </row>
    <row r="778" spans="1:17" x14ac:dyDescent="0.3">
      <c r="A778" t="s">
        <v>1691</v>
      </c>
      <c r="B778" t="s">
        <v>1692</v>
      </c>
      <c r="C778" t="s">
        <v>3173</v>
      </c>
      <c r="D778" t="s">
        <v>54</v>
      </c>
      <c r="E778">
        <v>5412.51106746</v>
      </c>
      <c r="F778">
        <v>60.27</v>
      </c>
      <c r="G778">
        <v>5.09275734437316</v>
      </c>
      <c r="H778">
        <v>22.027457180105099</v>
      </c>
      <c r="I778">
        <v>-15.0610726744417</v>
      </c>
      <c r="J778">
        <v>13.5482572634244</v>
      </c>
      <c r="K778">
        <v>51.5946846291504</v>
      </c>
      <c r="L778">
        <v>57.5097930749371</v>
      </c>
      <c r="M778">
        <v>87.403212522939597</v>
      </c>
      <c r="N778">
        <v>1.06038297107103</v>
      </c>
      <c r="O778">
        <v>65.306122448979494</v>
      </c>
      <c r="P778">
        <v>49.739130434782602</v>
      </c>
      <c r="Q778">
        <v>3.1048140534394999E-2</v>
      </c>
    </row>
    <row r="779" spans="1:17" hidden="1" x14ac:dyDescent="0.3">
      <c r="A779" t="s">
        <v>1693</v>
      </c>
      <c r="B779" t="s">
        <v>1694</v>
      </c>
      <c r="C779" t="s">
        <v>3188</v>
      </c>
      <c r="D779" t="s">
        <v>255</v>
      </c>
      <c r="E779">
        <v>5407.1580362249997</v>
      </c>
      <c r="F779">
        <v>1013.4</v>
      </c>
      <c r="G779">
        <v>60.5438106562396</v>
      </c>
      <c r="H779">
        <v>6.0997175551914404</v>
      </c>
      <c r="I779">
        <v>62.0969681914642</v>
      </c>
      <c r="J779">
        <v>-1.5327134728219101</v>
      </c>
      <c r="K779">
        <v>927.417656553808</v>
      </c>
      <c r="L779">
        <v>782.33752303013705</v>
      </c>
      <c r="M779">
        <v>59.860527314289598</v>
      </c>
      <c r="N779">
        <v>1.1046697638329801</v>
      </c>
      <c r="O779">
        <v>3.48332346556148</v>
      </c>
      <c r="P779">
        <v>82.891174878180806</v>
      </c>
      <c r="Q779">
        <v>-3.4935094664987003E-2</v>
      </c>
    </row>
    <row r="780" spans="1:17" x14ac:dyDescent="0.3">
      <c r="A780" t="s">
        <v>1695</v>
      </c>
      <c r="B780" t="s">
        <v>1696</v>
      </c>
      <c r="C780" t="s">
        <v>3187</v>
      </c>
      <c r="D780" t="s">
        <v>285</v>
      </c>
      <c r="E780">
        <v>5398.3481479499997</v>
      </c>
      <c r="F780">
        <v>160.5</v>
      </c>
      <c r="G780">
        <v>-8.3240396585002898</v>
      </c>
      <c r="H780">
        <v>-4.7477883914863499</v>
      </c>
      <c r="I780">
        <v>-6.9692035135055699</v>
      </c>
      <c r="J780">
        <v>4.3621144039786701</v>
      </c>
      <c r="K780">
        <v>160.21143088612101</v>
      </c>
      <c r="L780">
        <v>164.943426513627</v>
      </c>
      <c r="M780">
        <v>71.576775125040697</v>
      </c>
      <c r="N780">
        <v>0.51045972785557803</v>
      </c>
      <c r="O780">
        <v>36.822429906541998</v>
      </c>
      <c r="P780">
        <v>23.414071510957299</v>
      </c>
      <c r="Q780">
        <v>-5.5653812664567003E-2</v>
      </c>
    </row>
    <row r="781" spans="1:17" x14ac:dyDescent="0.3">
      <c r="A781" t="s">
        <v>1697</v>
      </c>
      <c r="B781" t="s">
        <v>1698</v>
      </c>
      <c r="C781" t="s">
        <v>3182</v>
      </c>
      <c r="D781" t="s">
        <v>250</v>
      </c>
      <c r="E781">
        <v>5379.4444905599903</v>
      </c>
      <c r="F781">
        <v>1978.4</v>
      </c>
      <c r="G781">
        <v>54.244861382842203</v>
      </c>
      <c r="H781">
        <v>-6.4149890894536501</v>
      </c>
      <c r="I781">
        <v>3.3310581356540498</v>
      </c>
      <c r="J781">
        <v>4.8441937089978504</v>
      </c>
      <c r="K781">
        <v>2034.0138962554499</v>
      </c>
      <c r="L781">
        <v>1815.8356521573901</v>
      </c>
      <c r="M781">
        <v>63.884062333421603</v>
      </c>
      <c r="N781">
        <v>0.53607098588265401</v>
      </c>
      <c r="O781">
        <v>32.435301253538199</v>
      </c>
      <c r="P781">
        <v>107.95711357544501</v>
      </c>
      <c r="Q781">
        <v>-6.3046302822129998E-3</v>
      </c>
    </row>
    <row r="782" spans="1:17" hidden="1" x14ac:dyDescent="0.3">
      <c r="A782" t="s">
        <v>1699</v>
      </c>
      <c r="B782" t="s">
        <v>1700</v>
      </c>
      <c r="C782" t="s">
        <v>3188</v>
      </c>
      <c r="D782" t="s">
        <v>139</v>
      </c>
      <c r="E782">
        <v>5337.1935119549998</v>
      </c>
      <c r="F782">
        <v>476.75</v>
      </c>
      <c r="G782">
        <v>2080.7557016053902</v>
      </c>
      <c r="H782">
        <v>-24.585546009865102</v>
      </c>
      <c r="I782">
        <v>224.220754348236</v>
      </c>
      <c r="J782">
        <v>-5.79470062166898</v>
      </c>
      <c r="K782">
        <v>373.93128418508797</v>
      </c>
      <c r="L782">
        <v>141.85653763180599</v>
      </c>
      <c r="M782">
        <v>27.689261731009498</v>
      </c>
      <c r="N782">
        <v>0.61975967358651296</v>
      </c>
      <c r="O782">
        <v>48.725747246984703</v>
      </c>
      <c r="P782">
        <v>2205.3675048355799</v>
      </c>
      <c r="Q782">
        <v>0.12842739664465699</v>
      </c>
    </row>
    <row r="783" spans="1:17" x14ac:dyDescent="0.3">
      <c r="A783" t="s">
        <v>1701</v>
      </c>
      <c r="B783" t="s">
        <v>1702</v>
      </c>
      <c r="C783" t="s">
        <v>3177</v>
      </c>
      <c r="D783" t="s">
        <v>255</v>
      </c>
      <c r="E783">
        <v>5299.9641342550003</v>
      </c>
      <c r="F783">
        <v>616.65</v>
      </c>
      <c r="G783">
        <v>39.314420626011902</v>
      </c>
      <c r="H783">
        <v>-12.0112282057347</v>
      </c>
      <c r="I783">
        <v>41.764780515234698</v>
      </c>
      <c r="J783">
        <v>0.63783258552852395</v>
      </c>
      <c r="K783">
        <v>599.96085278998703</v>
      </c>
      <c r="L783">
        <v>506.15050913988603</v>
      </c>
      <c r="M783">
        <v>56.234265224574003</v>
      </c>
      <c r="N783">
        <v>0.50665075142629701</v>
      </c>
      <c r="O783">
        <v>12.3814157139382</v>
      </c>
      <c r="P783">
        <v>71.2916666666666</v>
      </c>
    </row>
    <row r="784" spans="1:17" x14ac:dyDescent="0.3">
      <c r="A784" t="s">
        <v>1703</v>
      </c>
      <c r="B784" t="s">
        <v>1704</v>
      </c>
      <c r="C784" t="s">
        <v>3179</v>
      </c>
      <c r="D784" t="s">
        <v>967</v>
      </c>
      <c r="E784">
        <v>5274.8682802200001</v>
      </c>
      <c r="F784">
        <v>178.2</v>
      </c>
      <c r="G784">
        <v>-11.793402734115199</v>
      </c>
      <c r="H784">
        <v>-6.2485456106670201</v>
      </c>
      <c r="I784">
        <v>-13.049528501167</v>
      </c>
      <c r="J784">
        <v>5.17926542269816</v>
      </c>
      <c r="K784">
        <v>184.097449726468</v>
      </c>
      <c r="L784">
        <v>193.23479686982299</v>
      </c>
      <c r="M784">
        <v>65.210625069750606</v>
      </c>
      <c r="N784">
        <v>0.76644902510927104</v>
      </c>
      <c r="O784">
        <v>42.873176206509498</v>
      </c>
      <c r="P784">
        <v>12.7776722992215</v>
      </c>
      <c r="Q784">
        <v>4.3641645090017001E-2</v>
      </c>
    </row>
    <row r="785" spans="1:17" hidden="1" x14ac:dyDescent="0.3">
      <c r="A785" t="s">
        <v>1705</v>
      </c>
      <c r="B785" t="s">
        <v>1706</v>
      </c>
      <c r="C785" t="s">
        <v>3188</v>
      </c>
      <c r="D785" t="s">
        <v>631</v>
      </c>
      <c r="E785">
        <v>5204.0137856000001</v>
      </c>
      <c r="F785">
        <v>2051</v>
      </c>
      <c r="G785">
        <v>125556.72433629099</v>
      </c>
      <c r="H785">
        <v>46.585753157735198</v>
      </c>
      <c r="I785">
        <v>1072.0357381302299</v>
      </c>
      <c r="J785">
        <v>9.6091623052564703</v>
      </c>
      <c r="K785">
        <v>1385.7391415524801</v>
      </c>
      <c r="L785">
        <v>690.35575063504496</v>
      </c>
      <c r="M785">
        <v>99.999999994813606</v>
      </c>
      <c r="N785">
        <v>0.85056357528764204</v>
      </c>
      <c r="O785">
        <v>0</v>
      </c>
      <c r="P785">
        <v>128087.5</v>
      </c>
      <c r="Q785">
        <v>0.38766688990377102</v>
      </c>
    </row>
    <row r="786" spans="1:17" x14ac:dyDescent="0.3">
      <c r="A786" t="s">
        <v>1707</v>
      </c>
      <c r="B786" t="s">
        <v>1708</v>
      </c>
      <c r="C786" t="s">
        <v>3173</v>
      </c>
      <c r="D786" t="s">
        <v>24</v>
      </c>
      <c r="E786">
        <v>5177.5317887800002</v>
      </c>
      <c r="F786">
        <v>306.2</v>
      </c>
      <c r="G786">
        <v>-41.8204723833176</v>
      </c>
      <c r="H786">
        <v>-4.6023851645065799</v>
      </c>
      <c r="I786">
        <v>-17.601753537714199</v>
      </c>
      <c r="J786">
        <v>-0.41683567174642699</v>
      </c>
      <c r="K786">
        <v>311.85170064119001</v>
      </c>
      <c r="L786">
        <v>330.71839283442398</v>
      </c>
      <c r="M786">
        <v>47.561440695331399</v>
      </c>
      <c r="N786">
        <v>0.59231918447797005</v>
      </c>
      <c r="O786">
        <v>37.900065316786403</v>
      </c>
      <c r="P786">
        <v>4.8450607772641598</v>
      </c>
      <c r="Q786">
        <v>-1.6479281058871E-2</v>
      </c>
    </row>
    <row r="787" spans="1:17" hidden="1" x14ac:dyDescent="0.3">
      <c r="A787" t="s">
        <v>1709</v>
      </c>
      <c r="B787" t="s">
        <v>1710</v>
      </c>
      <c r="C787" t="s">
        <v>3188</v>
      </c>
      <c r="D787" t="s">
        <v>1711</v>
      </c>
      <c r="E787">
        <v>5168.879891351</v>
      </c>
      <c r="F787">
        <v>64.010000000000005</v>
      </c>
      <c r="G787">
        <v>0.97228863723675396</v>
      </c>
      <c r="H787">
        <v>-5.0490355265648104</v>
      </c>
      <c r="I787">
        <v>-6.1058161176608303</v>
      </c>
      <c r="J787">
        <v>-8.6880613617474498E-2</v>
      </c>
      <c r="K787">
        <v>63.877173252853602</v>
      </c>
      <c r="L787">
        <v>60.543838219321401</v>
      </c>
      <c r="M787">
        <v>56.425916595309197</v>
      </c>
      <c r="N787">
        <v>0.91688272067251197</v>
      </c>
      <c r="O787">
        <v>5.5772535541321604</v>
      </c>
      <c r="P787">
        <v>24.8975609756097</v>
      </c>
      <c r="Q787">
        <v>-3.0196124243903E-2</v>
      </c>
    </row>
    <row r="788" spans="1:17" hidden="1" x14ac:dyDescent="0.3">
      <c r="A788" t="s">
        <v>1712</v>
      </c>
      <c r="B788" t="s">
        <v>1713</v>
      </c>
      <c r="C788" t="s">
        <v>3188</v>
      </c>
      <c r="D788" t="s">
        <v>238</v>
      </c>
      <c r="E788">
        <v>5121.3930570000002</v>
      </c>
      <c r="F788">
        <v>823.95</v>
      </c>
      <c r="G788">
        <v>55.224200532849302</v>
      </c>
      <c r="H788">
        <v>76.007897012995699</v>
      </c>
      <c r="I788">
        <v>60.287414652342399</v>
      </c>
      <c r="J788">
        <v>10.3520975683514</v>
      </c>
      <c r="M788">
        <v>76.648835695290998</v>
      </c>
      <c r="O788">
        <v>3.5014260574063698</v>
      </c>
      <c r="P788">
        <v>104.91171350410301</v>
      </c>
    </row>
    <row r="789" spans="1:17" x14ac:dyDescent="0.3">
      <c r="A789" t="s">
        <v>1714</v>
      </c>
      <c r="B789" t="s">
        <v>1715</v>
      </c>
      <c r="C789" t="s">
        <v>3184</v>
      </c>
      <c r="D789" t="s">
        <v>88</v>
      </c>
      <c r="E789">
        <v>5120.5439999999999</v>
      </c>
      <c r="F789">
        <v>727.35</v>
      </c>
      <c r="G789">
        <v>51.496593020520002</v>
      </c>
      <c r="H789">
        <v>8.50330861613668</v>
      </c>
      <c r="I789">
        <v>-15.5668690476574</v>
      </c>
      <c r="J789">
        <v>10.017604659601099</v>
      </c>
      <c r="K789">
        <v>688.074324897937</v>
      </c>
      <c r="L789">
        <v>737.472213476506</v>
      </c>
      <c r="M789">
        <v>66.684850355310203</v>
      </c>
      <c r="N789">
        <v>1.2916566194377599</v>
      </c>
      <c r="O789">
        <v>60.170481886299498</v>
      </c>
      <c r="P789">
        <v>72.541809986952899</v>
      </c>
      <c r="Q789">
        <v>6.9358551602047999E-2</v>
      </c>
    </row>
    <row r="790" spans="1:17" x14ac:dyDescent="0.3">
      <c r="A790" t="s">
        <v>1716</v>
      </c>
      <c r="B790" t="s">
        <v>1717</v>
      </c>
      <c r="C790" t="s">
        <v>3180</v>
      </c>
      <c r="D790" t="s">
        <v>69</v>
      </c>
      <c r="E790">
        <v>5115.5644805839902</v>
      </c>
      <c r="F790">
        <v>225.74</v>
      </c>
      <c r="G790">
        <v>-3.58105599039488</v>
      </c>
      <c r="H790">
        <v>-4.8960452277734197</v>
      </c>
      <c r="I790">
        <v>1.66304919006603</v>
      </c>
      <c r="J790">
        <v>3.2884265018515402</v>
      </c>
      <c r="K790">
        <v>222.32774705304701</v>
      </c>
      <c r="L790">
        <v>217.618960504852</v>
      </c>
      <c r="M790">
        <v>70.620364326935004</v>
      </c>
      <c r="N790">
        <v>0.22110357210581399</v>
      </c>
      <c r="O790">
        <v>14.2907770000885</v>
      </c>
      <c r="P790">
        <v>18.841800473808899</v>
      </c>
      <c r="Q790">
        <v>-5.0351862347245001E-2</v>
      </c>
    </row>
    <row r="791" spans="1:17" hidden="1" x14ac:dyDescent="0.3">
      <c r="A791" t="s">
        <v>1718</v>
      </c>
      <c r="B791" t="s">
        <v>1719</v>
      </c>
      <c r="C791" t="s">
        <v>3188</v>
      </c>
      <c r="D791" t="s">
        <v>402</v>
      </c>
      <c r="E791">
        <v>5112.3646791000001</v>
      </c>
      <c r="F791">
        <v>721.8</v>
      </c>
      <c r="G791">
        <v>54.563696102055701</v>
      </c>
      <c r="H791">
        <v>2.4666328916174902</v>
      </c>
      <c r="I791">
        <v>65.522007282883393</v>
      </c>
      <c r="J791">
        <v>-0.66271164571517005</v>
      </c>
      <c r="K791">
        <v>710.51876413167804</v>
      </c>
      <c r="M791">
        <v>54.696236961275098</v>
      </c>
      <c r="N791">
        <v>1.0613251952423499</v>
      </c>
      <c r="O791">
        <v>31.061235799390399</v>
      </c>
      <c r="P791">
        <v>94.345718901453907</v>
      </c>
    </row>
    <row r="792" spans="1:17" x14ac:dyDescent="0.3">
      <c r="A792" t="s">
        <v>1720</v>
      </c>
      <c r="B792" t="s">
        <v>1721</v>
      </c>
      <c r="C792" t="s">
        <v>3184</v>
      </c>
      <c r="D792" t="s">
        <v>131</v>
      </c>
      <c r="E792">
        <v>5112.33</v>
      </c>
      <c r="F792">
        <v>179.38</v>
      </c>
      <c r="G792">
        <v>11.970891766723399</v>
      </c>
      <c r="H792">
        <v>-3.6587617381245199</v>
      </c>
      <c r="I792">
        <v>-6.5017945194205096</v>
      </c>
      <c r="J792">
        <v>5.0527482362026603</v>
      </c>
      <c r="K792">
        <v>179.39287492483501</v>
      </c>
      <c r="L792">
        <v>185.047012752683</v>
      </c>
      <c r="M792">
        <v>70.5102717634025</v>
      </c>
      <c r="N792">
        <v>1.1413068999537701</v>
      </c>
      <c r="O792">
        <v>47.703199910803797</v>
      </c>
      <c r="P792">
        <v>32.677514792899402</v>
      </c>
      <c r="Q792">
        <v>2.0022500482963002E-2</v>
      </c>
    </row>
    <row r="793" spans="1:17" hidden="1" x14ac:dyDescent="0.3">
      <c r="A793" t="s">
        <v>1722</v>
      </c>
      <c r="B793" t="s">
        <v>1723</v>
      </c>
      <c r="C793" t="s">
        <v>3188</v>
      </c>
      <c r="D793" t="s">
        <v>417</v>
      </c>
      <c r="E793">
        <v>5091.5817586200001</v>
      </c>
      <c r="F793">
        <v>280.60000000000002</v>
      </c>
      <c r="G793">
        <v>-18.269756335857601</v>
      </c>
      <c r="H793">
        <v>-5.3903637252046304</v>
      </c>
      <c r="I793">
        <v>-12.404841953278799</v>
      </c>
      <c r="J793">
        <v>-1.1815556657727899</v>
      </c>
      <c r="K793">
        <v>286.784014160906</v>
      </c>
      <c r="L793">
        <v>290.15862862815601</v>
      </c>
      <c r="M793">
        <v>46.599459645869899</v>
      </c>
      <c r="N793">
        <v>0.78870236498982305</v>
      </c>
      <c r="O793">
        <v>38.2573057733428</v>
      </c>
      <c r="P793">
        <v>4.1380590090925997</v>
      </c>
      <c r="Q793">
        <v>5.0995147419020002E-3</v>
      </c>
    </row>
    <row r="794" spans="1:17" x14ac:dyDescent="0.3">
      <c r="A794" t="s">
        <v>1724</v>
      </c>
      <c r="B794" t="s">
        <v>1725</v>
      </c>
      <c r="C794" t="s">
        <v>3177</v>
      </c>
      <c r="D794" t="s">
        <v>51</v>
      </c>
      <c r="E794">
        <v>5088.5048774349998</v>
      </c>
      <c r="F794">
        <v>203.63</v>
      </c>
      <c r="G794">
        <v>42.119593208737598</v>
      </c>
      <c r="H794">
        <v>-1.03223420424519</v>
      </c>
      <c r="I794">
        <v>94.0921975678867</v>
      </c>
      <c r="J794">
        <v>1.8370416990685201</v>
      </c>
      <c r="K794">
        <v>192.549159011982</v>
      </c>
      <c r="L794">
        <v>158.12716408461699</v>
      </c>
      <c r="M794">
        <v>56.3649470890484</v>
      </c>
      <c r="N794">
        <v>9.1558814805045102E-2</v>
      </c>
      <c r="O794">
        <v>18.2045867504788</v>
      </c>
      <c r="P794">
        <v>121.21673003802201</v>
      </c>
      <c r="Q794">
        <v>1.3811068045159001E-2</v>
      </c>
    </row>
    <row r="795" spans="1:17" x14ac:dyDescent="0.3">
      <c r="A795" t="s">
        <v>1726</v>
      </c>
      <c r="B795" t="s">
        <v>1727</v>
      </c>
      <c r="C795" t="s">
        <v>3182</v>
      </c>
      <c r="D795" t="s">
        <v>250</v>
      </c>
      <c r="E795">
        <v>5082.3757141799997</v>
      </c>
      <c r="F795">
        <v>238.2</v>
      </c>
      <c r="G795">
        <v>-9.7264646235902106</v>
      </c>
      <c r="H795">
        <v>-5.3564665662458202</v>
      </c>
      <c r="I795">
        <v>-5.2016163951041801</v>
      </c>
      <c r="J795">
        <v>-1.68740638520599</v>
      </c>
      <c r="K795">
        <v>238.01689446000901</v>
      </c>
      <c r="L795">
        <v>240.31325608992</v>
      </c>
      <c r="M795">
        <v>58.455295877902799</v>
      </c>
      <c r="N795">
        <v>0.59609879450535097</v>
      </c>
      <c r="O795">
        <v>24.7271200671704</v>
      </c>
      <c r="P795">
        <v>26.031746031746</v>
      </c>
      <c r="Q795">
        <v>-0.117122400840623</v>
      </c>
    </row>
    <row r="796" spans="1:17" hidden="1" x14ac:dyDescent="0.3">
      <c r="A796" t="s">
        <v>1728</v>
      </c>
      <c r="B796" t="s">
        <v>1729</v>
      </c>
      <c r="C796" t="s">
        <v>3188</v>
      </c>
      <c r="D796" t="s">
        <v>508</v>
      </c>
      <c r="E796">
        <v>5066.01743635</v>
      </c>
      <c r="F796">
        <v>4865.8999999999996</v>
      </c>
      <c r="G796">
        <v>24.087698025694699</v>
      </c>
      <c r="H796">
        <v>-2.59291237481064</v>
      </c>
      <c r="I796">
        <v>-26.7047093667715</v>
      </c>
      <c r="J796">
        <v>2.6760554449703902</v>
      </c>
      <c r="K796">
        <v>4962.2588334555103</v>
      </c>
      <c r="L796">
        <v>4984.6736925266096</v>
      </c>
      <c r="M796">
        <v>64.803264093883698</v>
      </c>
      <c r="N796">
        <v>0.666846030020525</v>
      </c>
      <c r="O796">
        <v>37.670317926796599</v>
      </c>
      <c r="P796">
        <v>46.695809466385199</v>
      </c>
      <c r="Q796">
        <v>0.13696160060586801</v>
      </c>
    </row>
    <row r="797" spans="1:17" x14ac:dyDescent="0.3">
      <c r="A797" t="s">
        <v>1730</v>
      </c>
      <c r="B797" t="s">
        <v>1731</v>
      </c>
      <c r="C797" t="s">
        <v>3185</v>
      </c>
      <c r="D797" t="s">
        <v>1339</v>
      </c>
      <c r="E797">
        <v>5039.8341231149998</v>
      </c>
      <c r="F797">
        <v>826.05</v>
      </c>
      <c r="G797">
        <v>-31.365137392468899</v>
      </c>
      <c r="H797">
        <v>-7.2315278359682003</v>
      </c>
      <c r="I797">
        <v>-12.4760058957285</v>
      </c>
      <c r="J797">
        <v>-2.3367103228425798</v>
      </c>
      <c r="K797">
        <v>852.11522446563697</v>
      </c>
      <c r="L797">
        <v>854.45616116464396</v>
      </c>
      <c r="M797">
        <v>76.482126296619001</v>
      </c>
      <c r="N797">
        <v>0.52513998033863896</v>
      </c>
      <c r="O797">
        <v>33.8780945463349</v>
      </c>
      <c r="P797">
        <v>7.27225504837347</v>
      </c>
      <c r="Q797">
        <v>0.16924912654618901</v>
      </c>
    </row>
    <row r="798" spans="1:17" hidden="1" x14ac:dyDescent="0.3">
      <c r="A798" t="s">
        <v>1732</v>
      </c>
      <c r="B798" t="s">
        <v>1733</v>
      </c>
      <c r="C798" t="s">
        <v>3188</v>
      </c>
      <c r="D798" t="s">
        <v>271</v>
      </c>
      <c r="E798">
        <v>5029.9748532800004</v>
      </c>
      <c r="F798">
        <v>1418.3</v>
      </c>
      <c r="G798">
        <v>84.801479557807099</v>
      </c>
      <c r="H798">
        <v>6.2711501626102502</v>
      </c>
      <c r="I798">
        <v>56.791707932266398</v>
      </c>
      <c r="J798">
        <v>1.8026000671561899</v>
      </c>
      <c r="K798">
        <v>1329.8008846959301</v>
      </c>
      <c r="L798">
        <v>1112.6351073578401</v>
      </c>
      <c r="M798">
        <v>62.653418720992903</v>
      </c>
      <c r="N798">
        <v>1.74638650466579</v>
      </c>
      <c r="O798">
        <v>5.6017767750123397</v>
      </c>
      <c r="P798">
        <v>127.656500802568</v>
      </c>
      <c r="Q798">
        <v>0.199710038747344</v>
      </c>
    </row>
    <row r="799" spans="1:17" x14ac:dyDescent="0.3">
      <c r="A799" t="s">
        <v>1734</v>
      </c>
      <c r="B799" t="s">
        <v>1735</v>
      </c>
      <c r="C799" t="s">
        <v>3173</v>
      </c>
      <c r="D799" t="s">
        <v>508</v>
      </c>
      <c r="E799">
        <v>5021.2834321099999</v>
      </c>
      <c r="F799">
        <v>86.21</v>
      </c>
      <c r="G799">
        <v>84.445774032434699</v>
      </c>
      <c r="H799">
        <v>31.433447786683601</v>
      </c>
      <c r="I799">
        <v>105.89937449387</v>
      </c>
      <c r="J799">
        <v>1.95240217670183</v>
      </c>
      <c r="K799">
        <v>65.801319115819496</v>
      </c>
      <c r="L799">
        <v>54.699362698627901</v>
      </c>
      <c r="M799">
        <v>83.214697104836304</v>
      </c>
      <c r="N799">
        <v>1.36532763289903</v>
      </c>
      <c r="O799">
        <v>0.74237327456212399</v>
      </c>
      <c r="P799">
        <v>159.278195488721</v>
      </c>
      <c r="Q799">
        <v>-8.3976530868460006E-3</v>
      </c>
    </row>
    <row r="800" spans="1:17" x14ac:dyDescent="0.3">
      <c r="A800" t="s">
        <v>1736</v>
      </c>
      <c r="B800" t="s">
        <v>1737</v>
      </c>
      <c r="C800" t="s">
        <v>3182</v>
      </c>
      <c r="D800" t="s">
        <v>460</v>
      </c>
      <c r="E800">
        <v>4975.34591998</v>
      </c>
      <c r="F800">
        <v>297.10000000000002</v>
      </c>
      <c r="G800">
        <v>-49.711220816187101</v>
      </c>
      <c r="H800">
        <v>6.1067764034099499E-3</v>
      </c>
      <c r="I800">
        <v>-4.8936856505749198</v>
      </c>
      <c r="J800">
        <v>6.8127337256465204</v>
      </c>
      <c r="K800">
        <v>290.58914097005999</v>
      </c>
      <c r="L800">
        <v>329.86693148233701</v>
      </c>
      <c r="M800">
        <v>74.823283711363999</v>
      </c>
      <c r="N800">
        <v>0.85342627676525196</v>
      </c>
      <c r="O800">
        <v>82.5647929989902</v>
      </c>
      <c r="P800">
        <v>13.1163144869598</v>
      </c>
      <c r="Q800">
        <v>-9.3499352623878998E-2</v>
      </c>
    </row>
    <row r="801" spans="1:17" x14ac:dyDescent="0.3">
      <c r="A801" t="s">
        <v>1738</v>
      </c>
      <c r="B801" t="s">
        <v>1739</v>
      </c>
      <c r="C801" t="s">
        <v>3181</v>
      </c>
      <c r="D801" t="s">
        <v>271</v>
      </c>
      <c r="E801">
        <v>4965.5454866999999</v>
      </c>
      <c r="F801">
        <v>545.4</v>
      </c>
      <c r="G801">
        <v>10.366222494075201</v>
      </c>
      <c r="H801">
        <v>2.4661292204140501</v>
      </c>
      <c r="I801">
        <v>8.3692172421643605</v>
      </c>
      <c r="J801">
        <v>9.9680574427830706</v>
      </c>
      <c r="K801">
        <v>502.96175206830497</v>
      </c>
      <c r="L801">
        <v>487.22468318717603</v>
      </c>
      <c r="M801">
        <v>80.847343561980793</v>
      </c>
      <c r="N801">
        <v>1.6911006079550599</v>
      </c>
      <c r="O801">
        <v>12.550421708837501</v>
      </c>
      <c r="P801">
        <v>51.457928353235197</v>
      </c>
      <c r="Q801">
        <v>-1.7533117372365001E-2</v>
      </c>
    </row>
    <row r="802" spans="1:17" x14ac:dyDescent="0.3">
      <c r="A802" t="s">
        <v>1740</v>
      </c>
      <c r="B802" t="s">
        <v>1741</v>
      </c>
      <c r="C802" t="s">
        <v>3181</v>
      </c>
      <c r="D802" t="s">
        <v>1742</v>
      </c>
      <c r="E802">
        <v>4940.2318808359996</v>
      </c>
      <c r="F802">
        <v>72.930000000000007</v>
      </c>
      <c r="G802">
        <v>-15.389949422544101</v>
      </c>
      <c r="H802">
        <v>6.5781270303236203</v>
      </c>
      <c r="I802">
        <v>20.7973542918504</v>
      </c>
      <c r="J802">
        <v>0.13168174116699399</v>
      </c>
      <c r="K802">
        <v>66.716235258062099</v>
      </c>
      <c r="L802">
        <v>64.983511164002493</v>
      </c>
      <c r="M802">
        <v>67.106352856163298</v>
      </c>
      <c r="N802">
        <v>1.4970050818057099</v>
      </c>
      <c r="O802">
        <v>15.439462498286</v>
      </c>
      <c r="P802">
        <v>67.270642201834804</v>
      </c>
      <c r="Q802">
        <v>5.2220341871274001E-2</v>
      </c>
    </row>
    <row r="803" spans="1:17" hidden="1" x14ac:dyDescent="0.3">
      <c r="A803" t="s">
        <v>1743</v>
      </c>
      <c r="B803" t="s">
        <v>1744</v>
      </c>
      <c r="C803" t="s">
        <v>3188</v>
      </c>
      <c r="D803" t="s">
        <v>460</v>
      </c>
      <c r="E803">
        <v>4937.9575000000004</v>
      </c>
      <c r="F803">
        <v>742.55</v>
      </c>
      <c r="G803">
        <v>228.13144996633901</v>
      </c>
      <c r="H803">
        <v>12.429360867239399</v>
      </c>
      <c r="I803">
        <v>278.19210219101001</v>
      </c>
      <c r="J803">
        <v>-1.71451849788124E-2</v>
      </c>
      <c r="K803">
        <v>585.52436531224998</v>
      </c>
      <c r="L803">
        <v>390.84536337826199</v>
      </c>
      <c r="M803">
        <v>70.079330261059795</v>
      </c>
      <c r="N803">
        <v>0.92244462316412601</v>
      </c>
      <c r="O803">
        <v>3.3869773079254002</v>
      </c>
      <c r="P803">
        <v>319.51977401129898</v>
      </c>
      <c r="Q803">
        <v>0.13674327438193501</v>
      </c>
    </row>
    <row r="804" spans="1:17" hidden="1" x14ac:dyDescent="0.3">
      <c r="A804" t="s">
        <v>1745</v>
      </c>
      <c r="B804" t="s">
        <v>1746</v>
      </c>
      <c r="C804" t="s">
        <v>3188</v>
      </c>
      <c r="D804" t="s">
        <v>372</v>
      </c>
      <c r="E804">
        <v>4908.7675206599997</v>
      </c>
      <c r="F804">
        <v>332.7</v>
      </c>
      <c r="G804">
        <v>153.05135050975099</v>
      </c>
      <c r="H804">
        <v>18.940666410223901</v>
      </c>
      <c r="I804">
        <v>132.201754731894</v>
      </c>
      <c r="J804">
        <v>3.3292552007151501</v>
      </c>
      <c r="K804">
        <v>290.94750120186097</v>
      </c>
      <c r="L804">
        <v>217.843387277853</v>
      </c>
      <c r="M804">
        <v>59.832737725780397</v>
      </c>
      <c r="N804">
        <v>0.57971177266262797</v>
      </c>
      <c r="O804">
        <v>6.0414788097385097</v>
      </c>
      <c r="P804">
        <v>250.210526315789</v>
      </c>
      <c r="Q804">
        <v>0.139947654517939</v>
      </c>
    </row>
    <row r="805" spans="1:17" x14ac:dyDescent="0.3">
      <c r="A805" t="s">
        <v>1747</v>
      </c>
      <c r="B805" t="s">
        <v>1748</v>
      </c>
      <c r="C805" t="s">
        <v>3184</v>
      </c>
      <c r="D805" t="s">
        <v>1196</v>
      </c>
      <c r="E805">
        <v>4858.0415585000001</v>
      </c>
      <c r="F805">
        <v>2886.35</v>
      </c>
      <c r="G805">
        <v>-6.5769736674310399</v>
      </c>
      <c r="H805">
        <v>2.3135394162888798</v>
      </c>
      <c r="I805">
        <v>-9.5459011595870908</v>
      </c>
      <c r="J805">
        <v>4.7197101888263999</v>
      </c>
      <c r="K805">
        <v>2877.2497563566399</v>
      </c>
      <c r="L805">
        <v>2951.7738690089</v>
      </c>
      <c r="M805">
        <v>66.352115920061806</v>
      </c>
      <c r="N805">
        <v>0.636447441580128</v>
      </c>
      <c r="O805">
        <v>28.189581998025101</v>
      </c>
      <c r="P805">
        <v>19.1303630022494</v>
      </c>
      <c r="Q805">
        <v>-6.9207783832999997E-2</v>
      </c>
    </row>
    <row r="806" spans="1:17" x14ac:dyDescent="0.3">
      <c r="A806" t="s">
        <v>1749</v>
      </c>
      <c r="B806" t="s">
        <v>1750</v>
      </c>
      <c r="C806" t="s">
        <v>3181</v>
      </c>
      <c r="D806" t="s">
        <v>468</v>
      </c>
      <c r="E806">
        <v>4854.7369788899996</v>
      </c>
      <c r="F806">
        <v>439.1</v>
      </c>
      <c r="G806">
        <v>-57.4100441620105</v>
      </c>
      <c r="H806">
        <v>-10.954938433552501</v>
      </c>
      <c r="I806">
        <v>-37.9857170706779</v>
      </c>
      <c r="J806">
        <v>1.56650270063347</v>
      </c>
      <c r="K806">
        <v>490.136062766718</v>
      </c>
      <c r="L806">
        <v>576.91005388147596</v>
      </c>
      <c r="M806">
        <v>50.997274221941602</v>
      </c>
      <c r="N806">
        <v>1.1386673693375799</v>
      </c>
      <c r="O806">
        <v>76.725119562741895</v>
      </c>
      <c r="P806">
        <v>4.8847485966798203</v>
      </c>
      <c r="Q806">
        <v>-0.12761926063055501</v>
      </c>
    </row>
    <row r="807" spans="1:17" x14ac:dyDescent="0.3">
      <c r="A807" t="s">
        <v>1751</v>
      </c>
      <c r="B807" t="s">
        <v>1752</v>
      </c>
      <c r="C807" t="s">
        <v>3187</v>
      </c>
      <c r="D807" t="s">
        <v>285</v>
      </c>
      <c r="E807">
        <v>4807.6183830999998</v>
      </c>
      <c r="F807">
        <v>287.95</v>
      </c>
      <c r="G807">
        <v>-4.7367623400737999</v>
      </c>
      <c r="H807">
        <v>-4.7646673267887403</v>
      </c>
      <c r="I807">
        <v>14.408180502676499</v>
      </c>
      <c r="J807">
        <v>5.7202038104761401</v>
      </c>
      <c r="K807">
        <v>275.46699473871502</v>
      </c>
      <c r="L807">
        <v>273.90002565865802</v>
      </c>
      <c r="M807">
        <v>75.085822710915096</v>
      </c>
      <c r="N807">
        <v>0.85583248807596601</v>
      </c>
      <c r="O807">
        <v>16.686924813335601</v>
      </c>
      <c r="P807">
        <v>32.117458132599197</v>
      </c>
      <c r="Q807">
        <v>-1.221667138759E-3</v>
      </c>
    </row>
    <row r="808" spans="1:17" hidden="1" x14ac:dyDescent="0.3">
      <c r="A808" t="s">
        <v>1753</v>
      </c>
      <c r="B808" t="s">
        <v>1754</v>
      </c>
      <c r="C808" t="s">
        <v>3188</v>
      </c>
      <c r="D808" t="s">
        <v>451</v>
      </c>
      <c r="E808">
        <v>4774.90514205</v>
      </c>
      <c r="F808">
        <v>550.79999999999995</v>
      </c>
      <c r="G808">
        <v>-43.343726535483498</v>
      </c>
      <c r="H808">
        <v>-4.1344272294083302</v>
      </c>
      <c r="I808">
        <v>-9.7932003891385992</v>
      </c>
      <c r="J808">
        <v>2.12900508585761E-2</v>
      </c>
      <c r="K808">
        <v>553.21718755789402</v>
      </c>
      <c r="L808">
        <v>578.17560754203998</v>
      </c>
      <c r="M808">
        <v>50.863782085818499</v>
      </c>
      <c r="N808">
        <v>0.41603180204839801</v>
      </c>
      <c r="O808">
        <v>45.061728395061699</v>
      </c>
      <c r="P808">
        <v>11.430305482500501</v>
      </c>
      <c r="Q808">
        <v>4.3481051853420001E-3</v>
      </c>
    </row>
    <row r="809" spans="1:17" x14ac:dyDescent="0.3">
      <c r="A809" t="s">
        <v>1755</v>
      </c>
      <c r="B809" t="s">
        <v>1756</v>
      </c>
      <c r="C809" t="s">
        <v>3183</v>
      </c>
      <c r="D809" t="s">
        <v>111</v>
      </c>
      <c r="E809">
        <v>4773.8592988800001</v>
      </c>
      <c r="F809">
        <v>884.8</v>
      </c>
      <c r="G809">
        <v>45.070464931381998</v>
      </c>
      <c r="H809">
        <v>23.7313827326618</v>
      </c>
      <c r="I809">
        <v>32.571997352958299</v>
      </c>
      <c r="J809">
        <v>2.9468342816598598</v>
      </c>
      <c r="K809">
        <v>749.17160166594999</v>
      </c>
      <c r="L809">
        <v>674.87769302034701</v>
      </c>
      <c r="M809">
        <v>79.963102403472107</v>
      </c>
      <c r="N809">
        <v>1.57966977666005</v>
      </c>
      <c r="O809">
        <v>0.58770343580469797</v>
      </c>
      <c r="P809">
        <v>87.616624257845601</v>
      </c>
      <c r="Q809">
        <v>8.6933734273832997E-2</v>
      </c>
    </row>
    <row r="810" spans="1:17" x14ac:dyDescent="0.3">
      <c r="A810" t="s">
        <v>1757</v>
      </c>
      <c r="B810" t="s">
        <v>1758</v>
      </c>
      <c r="C810" t="s">
        <v>3172</v>
      </c>
      <c r="D810" t="s">
        <v>247</v>
      </c>
      <c r="E810">
        <v>4747.8941088599904</v>
      </c>
      <c r="F810">
        <v>1739.15</v>
      </c>
      <c r="G810">
        <v>29.283433003455201</v>
      </c>
      <c r="H810">
        <v>16.565067295024999</v>
      </c>
      <c r="I810">
        <v>21.491088723733899</v>
      </c>
      <c r="J810">
        <v>2.4213764764960799</v>
      </c>
      <c r="K810">
        <v>1471.80305667632</v>
      </c>
      <c r="L810">
        <v>1323.5243564935399</v>
      </c>
      <c r="M810">
        <v>74.892986159120497</v>
      </c>
      <c r="N810">
        <v>1.09628927891786</v>
      </c>
      <c r="O810">
        <v>0.62386798148519296</v>
      </c>
      <c r="P810">
        <v>84.603545271202606</v>
      </c>
      <c r="Q810">
        <v>0.12764030944695101</v>
      </c>
    </row>
    <row r="811" spans="1:17" hidden="1" x14ac:dyDescent="0.3">
      <c r="A811" t="s">
        <v>1759</v>
      </c>
      <c r="B811" t="s">
        <v>1760</v>
      </c>
      <c r="C811" t="s">
        <v>3188</v>
      </c>
      <c r="D811" t="s">
        <v>379</v>
      </c>
      <c r="E811">
        <v>4742.32426304</v>
      </c>
      <c r="F811">
        <v>11412.8</v>
      </c>
      <c r="G811">
        <v>11.1943549116698</v>
      </c>
      <c r="H811">
        <v>1.6690030275484999</v>
      </c>
      <c r="I811">
        <v>6.6642026115597401</v>
      </c>
      <c r="J811">
        <v>-1.7524498486886699</v>
      </c>
      <c r="K811">
        <v>11553.638113037199</v>
      </c>
      <c r="L811">
        <v>10981.1308015509</v>
      </c>
      <c r="M811">
        <v>42.3472610674282</v>
      </c>
      <c r="N811">
        <v>0.54585339473032302</v>
      </c>
      <c r="O811">
        <v>25.162098696200701</v>
      </c>
      <c r="P811">
        <v>36.963187423119599</v>
      </c>
      <c r="Q811">
        <v>-1.1557717634925E-2</v>
      </c>
    </row>
    <row r="812" spans="1:17" x14ac:dyDescent="0.3">
      <c r="A812" t="s">
        <v>1761</v>
      </c>
      <c r="B812" t="s">
        <v>1762</v>
      </c>
      <c r="C812" t="s">
        <v>3175</v>
      </c>
      <c r="D812" t="s">
        <v>1763</v>
      </c>
      <c r="E812">
        <v>4735.5080696000005</v>
      </c>
      <c r="F812">
        <v>926</v>
      </c>
      <c r="G812">
        <v>34.280658513040102</v>
      </c>
      <c r="H812">
        <v>-2.9013880882126002</v>
      </c>
      <c r="I812">
        <v>-3.0852990688775099</v>
      </c>
      <c r="J812">
        <v>3.3259427849605201</v>
      </c>
      <c r="K812">
        <v>914.34349831618897</v>
      </c>
      <c r="L812">
        <v>885.46850259190603</v>
      </c>
      <c r="M812">
        <v>68.518039278495294</v>
      </c>
      <c r="N812">
        <v>0.64749066760153595</v>
      </c>
      <c r="O812">
        <v>29.697624190064701</v>
      </c>
      <c r="P812">
        <v>55.277940806573298</v>
      </c>
      <c r="Q812">
        <v>6.0740677754154003E-2</v>
      </c>
    </row>
    <row r="813" spans="1:17" hidden="1" x14ac:dyDescent="0.3">
      <c r="A813" t="s">
        <v>1764</v>
      </c>
      <c r="B813" t="s">
        <v>1765</v>
      </c>
      <c r="C813" t="s">
        <v>3188</v>
      </c>
      <c r="D813" t="s">
        <v>51</v>
      </c>
      <c r="E813">
        <v>4731.5801908650001</v>
      </c>
      <c r="F813">
        <v>86.35</v>
      </c>
      <c r="G813">
        <v>72.645534959888096</v>
      </c>
      <c r="H813">
        <v>4.8109339806561398</v>
      </c>
      <c r="I813">
        <v>87.389972515610395</v>
      </c>
      <c r="J813">
        <v>13.1273236501148</v>
      </c>
      <c r="K813">
        <v>79.760745420148993</v>
      </c>
      <c r="L813">
        <v>66.551638661719494</v>
      </c>
      <c r="M813">
        <v>78.162504244712906</v>
      </c>
      <c r="N813">
        <v>0.59021915397800595</v>
      </c>
      <c r="O813">
        <v>16.850028951939699</v>
      </c>
      <c r="P813">
        <v>123.994811932555</v>
      </c>
      <c r="Q813">
        <v>4.3115560969306001E-2</v>
      </c>
    </row>
    <row r="814" spans="1:17" hidden="1" x14ac:dyDescent="0.3">
      <c r="A814" t="s">
        <v>1766</v>
      </c>
      <c r="B814" t="s">
        <v>1767</v>
      </c>
      <c r="C814" t="s">
        <v>3188</v>
      </c>
      <c r="D814" t="s">
        <v>495</v>
      </c>
      <c r="E814">
        <v>4724.5478300000004</v>
      </c>
      <c r="F814">
        <v>104.35</v>
      </c>
      <c r="G814">
        <v>41.1101328368471</v>
      </c>
      <c r="H814">
        <v>-4.5026757971915803</v>
      </c>
      <c r="I814">
        <v>22.981647756071499</v>
      </c>
      <c r="J814">
        <v>0.17955649470471399</v>
      </c>
      <c r="K814">
        <v>104.43814984748199</v>
      </c>
      <c r="L814">
        <v>94.322748033198494</v>
      </c>
      <c r="M814">
        <v>51.490340533775601</v>
      </c>
      <c r="N814">
        <v>0.53425904293911497</v>
      </c>
      <c r="O814">
        <v>14.9976042165788</v>
      </c>
      <c r="P814">
        <v>73.6272878535773</v>
      </c>
      <c r="Q814">
        <v>0.13230929733119301</v>
      </c>
    </row>
    <row r="815" spans="1:17" hidden="1" x14ac:dyDescent="0.3">
      <c r="A815" t="s">
        <v>1768</v>
      </c>
      <c r="B815" t="s">
        <v>1769</v>
      </c>
      <c r="C815" t="s">
        <v>3188</v>
      </c>
      <c r="D815" t="s">
        <v>948</v>
      </c>
      <c r="E815">
        <v>4677.8096880000003</v>
      </c>
      <c r="F815">
        <v>3730.4</v>
      </c>
      <c r="G815">
        <v>21.106392144385602</v>
      </c>
      <c r="H815">
        <v>-2.79328189147998</v>
      </c>
      <c r="I815">
        <v>54.184717467074996</v>
      </c>
      <c r="J815">
        <v>-0.78183702407442801</v>
      </c>
      <c r="K815">
        <v>3501.7330468918699</v>
      </c>
      <c r="L815">
        <v>3154.4962950074701</v>
      </c>
      <c r="M815">
        <v>85.751199473864006</v>
      </c>
      <c r="N815">
        <v>0.37271318778897</v>
      </c>
      <c r="O815">
        <v>7.0394595753806497</v>
      </c>
      <c r="P815">
        <v>70.400146172117701</v>
      </c>
      <c r="Q815">
        <v>3.6062708158131E-2</v>
      </c>
    </row>
    <row r="816" spans="1:17" x14ac:dyDescent="0.3">
      <c r="A816" t="s">
        <v>1770</v>
      </c>
      <c r="B816" t="s">
        <v>1771</v>
      </c>
      <c r="C816" t="s">
        <v>3183</v>
      </c>
      <c r="D816" t="s">
        <v>128</v>
      </c>
      <c r="E816">
        <v>4674.8999999999996</v>
      </c>
      <c r="F816">
        <v>7791.5</v>
      </c>
      <c r="G816">
        <v>-8.4044854673223508</v>
      </c>
      <c r="H816">
        <v>-5.5876447675592802</v>
      </c>
      <c r="I816">
        <v>36.752603727010502</v>
      </c>
      <c r="J816">
        <v>0.81166307925941805</v>
      </c>
      <c r="K816">
        <v>7991.5273282744802</v>
      </c>
      <c r="L816">
        <v>7377.6977676761999</v>
      </c>
      <c r="M816">
        <v>55.041120779192902</v>
      </c>
      <c r="N816">
        <v>0.26118376923324699</v>
      </c>
      <c r="O816">
        <v>24.764807803375401</v>
      </c>
      <c r="P816">
        <v>64.584235485472206</v>
      </c>
      <c r="Q816">
        <v>0.12325406541568</v>
      </c>
    </row>
    <row r="817" spans="1:17" hidden="1" x14ac:dyDescent="0.3">
      <c r="A817" t="s">
        <v>1772</v>
      </c>
      <c r="B817" t="s">
        <v>1773</v>
      </c>
      <c r="C817" t="s">
        <v>3188</v>
      </c>
      <c r="D817" t="s">
        <v>402</v>
      </c>
      <c r="E817">
        <v>4661.2762187500002</v>
      </c>
      <c r="F817">
        <v>338.75</v>
      </c>
      <c r="G817">
        <v>77.212176901176093</v>
      </c>
      <c r="H817">
        <v>17.196671923352</v>
      </c>
      <c r="I817">
        <v>92.7565330358117</v>
      </c>
      <c r="J817">
        <v>3.13202749365013</v>
      </c>
      <c r="K817">
        <v>290.979706653238</v>
      </c>
      <c r="L817">
        <v>237.14878956772901</v>
      </c>
      <c r="M817">
        <v>78.972593304186901</v>
      </c>
      <c r="N817">
        <v>2.6824236252873899</v>
      </c>
      <c r="O817">
        <v>2.6420664206642002</v>
      </c>
      <c r="P817">
        <v>139.738145789101</v>
      </c>
      <c r="Q817">
        <v>0.25386515445110702</v>
      </c>
    </row>
    <row r="818" spans="1:17" hidden="1" x14ac:dyDescent="0.3">
      <c r="A818" t="s">
        <v>1774</v>
      </c>
      <c r="B818" t="s">
        <v>1775</v>
      </c>
      <c r="C818" t="s">
        <v>3188</v>
      </c>
      <c r="D818" t="s">
        <v>21</v>
      </c>
      <c r="E818">
        <v>4636.5908820799996</v>
      </c>
      <c r="F818">
        <v>79.34</v>
      </c>
      <c r="G818">
        <v>-30.055278033327198</v>
      </c>
      <c r="H818">
        <v>-11.809806871928201</v>
      </c>
      <c r="I818">
        <v>-46.216136656318497</v>
      </c>
      <c r="J818">
        <v>-7.5483890070214601</v>
      </c>
      <c r="K818">
        <v>91.560054691096994</v>
      </c>
      <c r="L818">
        <v>102.941674316392</v>
      </c>
      <c r="M818">
        <v>38.715293104185101</v>
      </c>
      <c r="N818">
        <v>1.2978863418519799</v>
      </c>
      <c r="O818">
        <v>80.489034534913003</v>
      </c>
      <c r="P818">
        <v>17.540740740740699</v>
      </c>
      <c r="Q818">
        <v>0.265255658182178</v>
      </c>
    </row>
    <row r="819" spans="1:17" hidden="1" x14ac:dyDescent="0.3">
      <c r="A819" t="s">
        <v>1776</v>
      </c>
      <c r="B819" t="s">
        <v>1777</v>
      </c>
      <c r="C819" t="s">
        <v>3188</v>
      </c>
      <c r="D819" t="s">
        <v>255</v>
      </c>
      <c r="E819">
        <v>4634.9868800000004</v>
      </c>
      <c r="F819">
        <v>505.6</v>
      </c>
      <c r="G819">
        <v>118.265082312174</v>
      </c>
      <c r="H819">
        <v>20.192044672868001</v>
      </c>
      <c r="I819">
        <v>111.864684528523</v>
      </c>
      <c r="J819">
        <v>14.6252960514334</v>
      </c>
      <c r="K819">
        <v>428.68513078337099</v>
      </c>
      <c r="L819">
        <v>331.54503546684998</v>
      </c>
      <c r="M819">
        <v>85.879173098302999</v>
      </c>
      <c r="N819">
        <v>1.1036109852239799</v>
      </c>
      <c r="O819">
        <v>1.44382911392404</v>
      </c>
      <c r="P819">
        <v>227.24919093851099</v>
      </c>
      <c r="Q819">
        <v>0.179687906412686</v>
      </c>
    </row>
    <row r="820" spans="1:17" x14ac:dyDescent="0.3">
      <c r="A820" t="s">
        <v>1778</v>
      </c>
      <c r="B820" t="s">
        <v>1779</v>
      </c>
      <c r="C820" t="s">
        <v>3176</v>
      </c>
      <c r="D820" t="s">
        <v>46</v>
      </c>
      <c r="E820">
        <v>4617.2226044749996</v>
      </c>
      <c r="F820">
        <v>667.25</v>
      </c>
      <c r="G820">
        <v>-34.398440222903297</v>
      </c>
      <c r="H820">
        <v>-3.2036850020268899</v>
      </c>
      <c r="I820">
        <v>35.998882700312002</v>
      </c>
      <c r="J820">
        <v>11.609338879707</v>
      </c>
      <c r="K820">
        <v>617.99285511849803</v>
      </c>
      <c r="L820">
        <v>620.539684226644</v>
      </c>
      <c r="M820">
        <v>80.447854870565905</v>
      </c>
      <c r="N820">
        <v>1.40850057981347</v>
      </c>
      <c r="O820">
        <v>51.2251779692768</v>
      </c>
      <c r="P820">
        <v>56.356180433509003</v>
      </c>
      <c r="Q820">
        <v>0.107614079057104</v>
      </c>
    </row>
    <row r="821" spans="1:17" x14ac:dyDescent="0.3">
      <c r="A821" t="s">
        <v>1780</v>
      </c>
      <c r="B821" t="s">
        <v>1781</v>
      </c>
      <c r="C821" t="s">
        <v>3175</v>
      </c>
      <c r="D821" t="s">
        <v>125</v>
      </c>
      <c r="E821">
        <v>4611.0332399999998</v>
      </c>
      <c r="F821">
        <v>496.9</v>
      </c>
      <c r="G821">
        <v>89.791528328240901</v>
      </c>
      <c r="H821">
        <v>-7.9550957139937504</v>
      </c>
      <c r="I821">
        <v>-2.7017564777181602</v>
      </c>
      <c r="J821">
        <v>3.29435479909636</v>
      </c>
      <c r="K821">
        <v>526.01357434804402</v>
      </c>
      <c r="L821">
        <v>480.06176634746902</v>
      </c>
      <c r="M821">
        <v>56.702735018383898</v>
      </c>
      <c r="N821">
        <v>0.777705140929706</v>
      </c>
      <c r="O821">
        <v>46.377540752666498</v>
      </c>
      <c r="P821">
        <v>113.950484391819</v>
      </c>
      <c r="Q821">
        <v>7.8855937630830999E-2</v>
      </c>
    </row>
    <row r="822" spans="1:17" hidden="1" x14ac:dyDescent="0.3">
      <c r="A822" t="s">
        <v>1782</v>
      </c>
      <c r="B822" t="s">
        <v>1783</v>
      </c>
      <c r="C822" t="s">
        <v>3188</v>
      </c>
      <c r="D822" t="s">
        <v>114</v>
      </c>
      <c r="E822">
        <v>4605.7437008549996</v>
      </c>
      <c r="F822">
        <v>1319.5</v>
      </c>
      <c r="G822">
        <v>473.07389381386503</v>
      </c>
      <c r="H822">
        <v>12.7317705190927</v>
      </c>
      <c r="I822">
        <v>159.42037587458401</v>
      </c>
      <c r="J822">
        <v>2.1399399600314299</v>
      </c>
      <c r="K822">
        <v>1214.37001177405</v>
      </c>
      <c r="L822">
        <v>882.78806271592498</v>
      </c>
      <c r="M822">
        <v>64.985318512067394</v>
      </c>
      <c r="N822">
        <v>0.59794817123969002</v>
      </c>
      <c r="O822">
        <v>12.466843501326199</v>
      </c>
      <c r="P822">
        <v>489.0625</v>
      </c>
      <c r="Q822">
        <v>0.17645475679124301</v>
      </c>
    </row>
    <row r="823" spans="1:17" hidden="1" x14ac:dyDescent="0.3">
      <c r="A823" t="s">
        <v>1784</v>
      </c>
      <c r="B823" t="s">
        <v>1785</v>
      </c>
      <c r="C823" t="s">
        <v>3188</v>
      </c>
      <c r="D823" t="s">
        <v>46</v>
      </c>
      <c r="E823">
        <v>4585.7340420599903</v>
      </c>
      <c r="F823">
        <v>825.8</v>
      </c>
      <c r="G823">
        <v>59.858781315191301</v>
      </c>
      <c r="H823">
        <v>3.5647656507054801</v>
      </c>
      <c r="I823">
        <v>84.910074634870796</v>
      </c>
      <c r="J823">
        <v>3.71306104536629</v>
      </c>
      <c r="K823">
        <v>788.45648277787996</v>
      </c>
      <c r="L823">
        <v>666.32843922362497</v>
      </c>
      <c r="M823">
        <v>60.2909478171362</v>
      </c>
      <c r="N823">
        <v>1.26825005405484</v>
      </c>
      <c r="O823">
        <v>13.2235408089125</v>
      </c>
      <c r="P823">
        <v>131.86859469324699</v>
      </c>
    </row>
    <row r="824" spans="1:17" x14ac:dyDescent="0.3">
      <c r="A824" t="s">
        <v>1786</v>
      </c>
      <c r="B824" t="s">
        <v>1787</v>
      </c>
      <c r="C824" t="s">
        <v>3176</v>
      </c>
      <c r="D824" t="s">
        <v>46</v>
      </c>
      <c r="E824">
        <v>4574.8663969589998</v>
      </c>
      <c r="F824">
        <v>56.67</v>
      </c>
      <c r="G824">
        <v>-11.9649840966079</v>
      </c>
      <c r="H824">
        <v>4.3225762391968097</v>
      </c>
      <c r="I824">
        <v>-7.9163029033833201</v>
      </c>
      <c r="J824">
        <v>5.6207880178865199</v>
      </c>
      <c r="K824">
        <v>53.491756309300101</v>
      </c>
      <c r="L824">
        <v>55.870107884273601</v>
      </c>
      <c r="M824">
        <v>77.583652355817094</v>
      </c>
      <c r="N824">
        <v>0.85279660115873102</v>
      </c>
      <c r="O824">
        <v>39.403564496206101</v>
      </c>
      <c r="P824">
        <v>22.529729729729699</v>
      </c>
      <c r="Q824">
        <v>8.1973228685305002E-2</v>
      </c>
    </row>
    <row r="825" spans="1:17" hidden="1" x14ac:dyDescent="0.3">
      <c r="A825" t="s">
        <v>1788</v>
      </c>
      <c r="B825" t="s">
        <v>1789</v>
      </c>
      <c r="C825" t="s">
        <v>3188</v>
      </c>
      <c r="D825" t="s">
        <v>46</v>
      </c>
      <c r="E825">
        <v>4569.4871460000004</v>
      </c>
      <c r="F825">
        <v>2382.1</v>
      </c>
      <c r="G825">
        <v>478.43659299873701</v>
      </c>
      <c r="H825">
        <v>-4.3049591486130696</v>
      </c>
      <c r="I825">
        <v>-3.0731571534790398</v>
      </c>
      <c r="J825">
        <v>2.2826684512437301</v>
      </c>
      <c r="K825">
        <v>2221.6253632909802</v>
      </c>
      <c r="L825">
        <v>1804.38720068149</v>
      </c>
      <c r="M825">
        <v>62.925827178068097</v>
      </c>
      <c r="N825">
        <v>0.77026338147833395</v>
      </c>
      <c r="O825">
        <v>25.267621006674698</v>
      </c>
      <c r="P825">
        <v>545.55555555555497</v>
      </c>
    </row>
    <row r="826" spans="1:17" hidden="1" x14ac:dyDescent="0.3">
      <c r="A826" t="s">
        <v>1790</v>
      </c>
      <c r="B826" t="s">
        <v>1791</v>
      </c>
      <c r="C826" t="s">
        <v>3188</v>
      </c>
      <c r="D826" t="s">
        <v>271</v>
      </c>
      <c r="E826">
        <v>4552.5398696800003</v>
      </c>
      <c r="F826">
        <v>277.60000000000002</v>
      </c>
      <c r="G826">
        <v>318.91870993471298</v>
      </c>
      <c r="H826">
        <v>2.5790161241681799</v>
      </c>
      <c r="I826">
        <v>146.39988888085099</v>
      </c>
      <c r="J826">
        <v>2.3699409574065302</v>
      </c>
      <c r="K826">
        <v>272.75002084103102</v>
      </c>
      <c r="L826">
        <v>189.77567862483599</v>
      </c>
      <c r="M826">
        <v>47.1024035280549</v>
      </c>
      <c r="N826">
        <v>0.402492080514462</v>
      </c>
      <c r="O826">
        <v>19.929755043227601</v>
      </c>
      <c r="P826">
        <v>319.29576135183601</v>
      </c>
      <c r="Q826">
        <v>0.29577871578423098</v>
      </c>
    </row>
    <row r="827" spans="1:17" x14ac:dyDescent="0.3">
      <c r="A827" t="s">
        <v>1792</v>
      </c>
      <c r="B827" t="s">
        <v>1793</v>
      </c>
      <c r="C827" t="s">
        <v>3187</v>
      </c>
      <c r="D827" t="s">
        <v>495</v>
      </c>
      <c r="E827">
        <v>4552.2225345099996</v>
      </c>
      <c r="F827">
        <v>822.35</v>
      </c>
      <c r="G827">
        <v>-10.409403097878</v>
      </c>
      <c r="H827">
        <v>-0.281556521522903</v>
      </c>
      <c r="I827">
        <v>10.817200709504901</v>
      </c>
      <c r="J827">
        <v>-1.60945972604285</v>
      </c>
      <c r="K827">
        <v>826.75603966652204</v>
      </c>
      <c r="L827">
        <v>816.50533868784498</v>
      </c>
      <c r="M827">
        <v>55.307250921278701</v>
      </c>
      <c r="N827">
        <v>0.44824043336485903</v>
      </c>
      <c r="O827">
        <v>18.282969538517602</v>
      </c>
      <c r="P827">
        <v>25.1769541060963</v>
      </c>
      <c r="Q827">
        <v>-0.130262304536264</v>
      </c>
    </row>
    <row r="828" spans="1:17" hidden="1" x14ac:dyDescent="0.3">
      <c r="A828" t="s">
        <v>1794</v>
      </c>
      <c r="B828" t="s">
        <v>1795</v>
      </c>
      <c r="C828" t="s">
        <v>3188</v>
      </c>
      <c r="D828" t="s">
        <v>1121</v>
      </c>
      <c r="E828">
        <v>4549.21101</v>
      </c>
      <c r="F828">
        <v>259.17</v>
      </c>
      <c r="G828">
        <v>6.1750051476840202</v>
      </c>
      <c r="H828">
        <v>15.1688991067776</v>
      </c>
      <c r="I828">
        <v>13.357928010882601</v>
      </c>
      <c r="J828">
        <v>16.343157485153899</v>
      </c>
      <c r="O828">
        <v>6.3780530153952899</v>
      </c>
      <c r="P828">
        <v>29.585000000000001</v>
      </c>
    </row>
    <row r="829" spans="1:17" x14ac:dyDescent="0.3">
      <c r="A829" t="s">
        <v>1796</v>
      </c>
      <c r="B829" t="s">
        <v>1797</v>
      </c>
      <c r="C829" t="s">
        <v>3181</v>
      </c>
      <c r="D829" t="s">
        <v>169</v>
      </c>
      <c r="E829">
        <v>4548.7020000000002</v>
      </c>
      <c r="F829">
        <v>4025.4</v>
      </c>
      <c r="G829">
        <v>82.326557764310493</v>
      </c>
      <c r="H829">
        <v>-16.016715064917801</v>
      </c>
      <c r="I829">
        <v>-13.8085856273277</v>
      </c>
      <c r="J829">
        <v>4.2139880933946303</v>
      </c>
      <c r="K829">
        <v>4281.7134633626301</v>
      </c>
      <c r="L829">
        <v>4045.1332996698002</v>
      </c>
      <c r="M829">
        <v>58.360217929764602</v>
      </c>
      <c r="N829">
        <v>1.10788761389196</v>
      </c>
      <c r="O829">
        <v>41.343717394544598</v>
      </c>
      <c r="P829">
        <v>112.279337121461</v>
      </c>
      <c r="Q829">
        <v>0.14878458600180799</v>
      </c>
    </row>
    <row r="830" spans="1:17" hidden="1" x14ac:dyDescent="0.3">
      <c r="A830" t="s">
        <v>1798</v>
      </c>
      <c r="B830" t="s">
        <v>1799</v>
      </c>
      <c r="C830" t="s">
        <v>3188</v>
      </c>
      <c r="D830" t="s">
        <v>508</v>
      </c>
      <c r="E830">
        <v>4530.6660000000002</v>
      </c>
      <c r="F830">
        <v>226533.3</v>
      </c>
      <c r="G830">
        <v>6789199.2317546802</v>
      </c>
      <c r="H830">
        <v>-18.6537755071632</v>
      </c>
      <c r="I830">
        <v>6721944.5771762496</v>
      </c>
      <c r="J830">
        <v>8.4153191187637493</v>
      </c>
      <c r="K830">
        <v>156587.01485991001</v>
      </c>
      <c r="L830">
        <v>55184.543570467999</v>
      </c>
      <c r="M830">
        <v>45.798744090523698</v>
      </c>
      <c r="N830">
        <v>1.5064294258373201</v>
      </c>
      <c r="O830">
        <v>46.733372091432003</v>
      </c>
      <c r="P830">
        <v>6721956.3798219496</v>
      </c>
    </row>
    <row r="831" spans="1:17" hidden="1" x14ac:dyDescent="0.3">
      <c r="A831" t="s">
        <v>1800</v>
      </c>
      <c r="B831" t="s">
        <v>1801</v>
      </c>
      <c r="C831" t="s">
        <v>3188</v>
      </c>
      <c r="D831" t="s">
        <v>51</v>
      </c>
      <c r="E831">
        <v>4522.4305715549999</v>
      </c>
      <c r="F831">
        <v>813.65</v>
      </c>
      <c r="G831">
        <v>150.634756038782</v>
      </c>
      <c r="H831">
        <v>0.49464496623835902</v>
      </c>
      <c r="I831">
        <v>105.315433010996</v>
      </c>
      <c r="J831">
        <v>-0.98002066247882402</v>
      </c>
      <c r="K831">
        <v>774.378601177017</v>
      </c>
      <c r="L831">
        <v>623.35267322432503</v>
      </c>
      <c r="M831">
        <v>52.153738907495899</v>
      </c>
      <c r="N831">
        <v>1.20172361780821</v>
      </c>
      <c r="O831">
        <v>8.4987402445769007</v>
      </c>
      <c r="P831">
        <v>178.05491847979701</v>
      </c>
      <c r="Q831">
        <v>-1.0287068829836999E-2</v>
      </c>
    </row>
    <row r="832" spans="1:17" x14ac:dyDescent="0.3">
      <c r="A832" t="s">
        <v>1802</v>
      </c>
      <c r="B832" t="s">
        <v>1803</v>
      </c>
      <c r="C832" t="s">
        <v>3181</v>
      </c>
      <c r="D832" t="s">
        <v>77</v>
      </c>
      <c r="E832">
        <v>4521.5536179749997</v>
      </c>
      <c r="F832">
        <v>1122.1500000000001</v>
      </c>
      <c r="G832">
        <v>35.255489378857398</v>
      </c>
      <c r="H832">
        <v>-2.0041769337895001</v>
      </c>
      <c r="I832">
        <v>25.783180677333402</v>
      </c>
      <c r="J832">
        <v>3.4665937817822199</v>
      </c>
      <c r="K832">
        <v>1056.4281694710901</v>
      </c>
      <c r="L832">
        <v>1015.26963944366</v>
      </c>
      <c r="M832">
        <v>74.090242803709202</v>
      </c>
      <c r="N832">
        <v>1.7726478174170699</v>
      </c>
      <c r="O832">
        <v>41.932896671567903</v>
      </c>
      <c r="P832">
        <v>83.959016393442596</v>
      </c>
      <c r="Q832">
        <v>3.8537684011220999E-2</v>
      </c>
    </row>
    <row r="833" spans="1:17" hidden="1" x14ac:dyDescent="0.3">
      <c r="A833" t="s">
        <v>1804</v>
      </c>
      <c r="B833" t="s">
        <v>1805</v>
      </c>
      <c r="C833" t="s">
        <v>3188</v>
      </c>
      <c r="D833" t="s">
        <v>111</v>
      </c>
      <c r="E833">
        <v>4505.9418158999997</v>
      </c>
      <c r="F833">
        <v>430.5</v>
      </c>
      <c r="G833">
        <v>-16.5987624328687</v>
      </c>
      <c r="K833">
        <v>425.76520424318301</v>
      </c>
      <c r="L833">
        <v>384.46648021701702</v>
      </c>
      <c r="M833">
        <v>38.331602171758398</v>
      </c>
      <c r="N833">
        <v>1</v>
      </c>
      <c r="O833">
        <v>7.2938443670151001</v>
      </c>
      <c r="P833">
        <v>4.6554029415339704</v>
      </c>
      <c r="Q833">
        <v>9.3594908740256E-2</v>
      </c>
    </row>
    <row r="834" spans="1:17" hidden="1" x14ac:dyDescent="0.3">
      <c r="A834" t="s">
        <v>1806</v>
      </c>
      <c r="B834" t="s">
        <v>1807</v>
      </c>
      <c r="C834" t="s">
        <v>3188</v>
      </c>
      <c r="D834" t="s">
        <v>131</v>
      </c>
      <c r="E834">
        <v>4468.6666175050004</v>
      </c>
      <c r="F834">
        <v>980.95</v>
      </c>
      <c r="G834">
        <v>108.697191634772</v>
      </c>
      <c r="H834">
        <v>2.4424406337438702</v>
      </c>
      <c r="I834">
        <v>68.171668574943695</v>
      </c>
      <c r="J834">
        <v>1.0936833089445599</v>
      </c>
      <c r="K834">
        <v>887.01646342541801</v>
      </c>
      <c r="L834">
        <v>731.452417297181</v>
      </c>
      <c r="M834">
        <v>61.522616608447002</v>
      </c>
      <c r="N834">
        <v>0.72692364970532097</v>
      </c>
      <c r="O834">
        <v>4.4905448799632897</v>
      </c>
      <c r="P834">
        <v>145.23750000000001</v>
      </c>
      <c r="Q834">
        <v>0.16208282093347801</v>
      </c>
    </row>
    <row r="835" spans="1:17" hidden="1" x14ac:dyDescent="0.3">
      <c r="A835" t="s">
        <v>1808</v>
      </c>
      <c r="B835" t="s">
        <v>1809</v>
      </c>
      <c r="C835" t="s">
        <v>3188</v>
      </c>
      <c r="D835" t="s">
        <v>51</v>
      </c>
      <c r="E835">
        <v>4463.3517920599998</v>
      </c>
      <c r="F835">
        <v>445.1</v>
      </c>
      <c r="G835">
        <v>16.307857906442599</v>
      </c>
      <c r="H835">
        <v>-0.58314590936581501</v>
      </c>
      <c r="I835">
        <v>39.104287670389098</v>
      </c>
      <c r="J835">
        <v>8.43662269964606</v>
      </c>
      <c r="K835">
        <v>420.75523541089899</v>
      </c>
      <c r="L835">
        <v>371.39004792637701</v>
      </c>
      <c r="M835">
        <v>62.669740032504698</v>
      </c>
      <c r="N835">
        <v>0.60336502632609701</v>
      </c>
      <c r="O835">
        <v>13.289148505953699</v>
      </c>
      <c r="P835">
        <v>60.309742481541498</v>
      </c>
      <c r="Q835">
        <v>7.5112940638036002E-2</v>
      </c>
    </row>
    <row r="836" spans="1:17" hidden="1" x14ac:dyDescent="0.3">
      <c r="A836" t="s">
        <v>1810</v>
      </c>
      <c r="B836" t="s">
        <v>1811</v>
      </c>
      <c r="C836" t="s">
        <v>3188</v>
      </c>
      <c r="D836" t="s">
        <v>761</v>
      </c>
      <c r="E836">
        <v>4449.3999170859997</v>
      </c>
      <c r="F836">
        <v>273.43</v>
      </c>
      <c r="G836">
        <v>1.35795887040755</v>
      </c>
      <c r="H836">
        <v>-0.86706203337088406</v>
      </c>
      <c r="I836">
        <v>-2.64023753184809</v>
      </c>
      <c r="J836">
        <v>0.56544926119962202</v>
      </c>
      <c r="K836">
        <v>272.52174917315699</v>
      </c>
      <c r="L836">
        <v>262.67087047989997</v>
      </c>
      <c r="M836">
        <v>58.987597709054498</v>
      </c>
      <c r="N836">
        <v>0.90281682103541605</v>
      </c>
      <c r="O836">
        <v>7.5192919577222703</v>
      </c>
      <c r="P836">
        <v>21.254988913525501</v>
      </c>
      <c r="Q836">
        <v>3.7892634135868998E-2</v>
      </c>
    </row>
    <row r="837" spans="1:17" hidden="1" x14ac:dyDescent="0.3">
      <c r="A837" t="s">
        <v>1812</v>
      </c>
      <c r="B837" t="s">
        <v>1813</v>
      </c>
      <c r="C837" t="s">
        <v>3188</v>
      </c>
      <c r="D837" t="s">
        <v>1578</v>
      </c>
      <c r="E837">
        <v>4441.5266483249998</v>
      </c>
      <c r="F837">
        <v>8368.9</v>
      </c>
      <c r="G837">
        <v>-6.4746100899111703</v>
      </c>
      <c r="H837">
        <v>-6.1898375643105199</v>
      </c>
      <c r="I837">
        <v>9.0749514435594296</v>
      </c>
      <c r="J837">
        <v>-1.1732061512096701</v>
      </c>
      <c r="K837">
        <v>8565.3917071358501</v>
      </c>
      <c r="L837">
        <v>8015.2546869540702</v>
      </c>
      <c r="M837">
        <v>37.331857433111097</v>
      </c>
      <c r="N837">
        <v>0.89070709458370401</v>
      </c>
      <c r="O837">
        <v>8.7239661126312793</v>
      </c>
      <c r="P837">
        <v>44.041789657575997</v>
      </c>
      <c r="Q837">
        <v>1.0823497649748E-2</v>
      </c>
    </row>
    <row r="838" spans="1:17" x14ac:dyDescent="0.3">
      <c r="A838" t="s">
        <v>1814</v>
      </c>
      <c r="B838" t="s">
        <v>1815</v>
      </c>
      <c r="C838" t="s">
        <v>3181</v>
      </c>
      <c r="D838" t="s">
        <v>271</v>
      </c>
      <c r="E838">
        <v>4429.9366212300001</v>
      </c>
      <c r="F838">
        <v>190.55</v>
      </c>
      <c r="G838">
        <v>17.219314770938102</v>
      </c>
      <c r="H838">
        <v>-0.636992426581663</v>
      </c>
      <c r="I838">
        <v>52.890526288393097</v>
      </c>
      <c r="J838">
        <v>3.7394187865289799</v>
      </c>
      <c r="K838">
        <v>178.68139040150501</v>
      </c>
      <c r="L838">
        <v>162.681802418426</v>
      </c>
      <c r="M838">
        <v>66.816841875526507</v>
      </c>
      <c r="N838">
        <v>0.81461177875363699</v>
      </c>
      <c r="O838">
        <v>4.6654421411702804</v>
      </c>
      <c r="P838">
        <v>70.0580098170459</v>
      </c>
      <c r="Q838">
        <v>2.1635188769783001E-2</v>
      </c>
    </row>
    <row r="839" spans="1:17" hidden="1" x14ac:dyDescent="0.3">
      <c r="A839" t="s">
        <v>1816</v>
      </c>
      <c r="B839" t="s">
        <v>1817</v>
      </c>
      <c r="C839" t="s">
        <v>3188</v>
      </c>
      <c r="D839" t="s">
        <v>169</v>
      </c>
      <c r="E839">
        <v>4424.6909999999998</v>
      </c>
      <c r="F839">
        <v>257.10000000000002</v>
      </c>
      <c r="G839">
        <v>3056.2805493094902</v>
      </c>
      <c r="H839">
        <v>-15.574549875801701</v>
      </c>
      <c r="I839">
        <v>261.99787769981702</v>
      </c>
      <c r="J839">
        <v>19.768591601599301</v>
      </c>
      <c r="K839">
        <v>251.09900986374001</v>
      </c>
      <c r="L839">
        <v>149.544374208167</v>
      </c>
      <c r="M839">
        <v>51.0842921729189</v>
      </c>
      <c r="N839">
        <v>0.58416326759583104</v>
      </c>
      <c r="O839">
        <v>38.467522364838501</v>
      </c>
      <c r="P839">
        <v>3402.7247956403198</v>
      </c>
      <c r="Q839">
        <v>0.23941373506630401</v>
      </c>
    </row>
    <row r="840" spans="1:17" hidden="1" x14ac:dyDescent="0.3">
      <c r="A840" t="s">
        <v>1818</v>
      </c>
      <c r="B840" t="s">
        <v>1819</v>
      </c>
      <c r="C840" t="s">
        <v>3188</v>
      </c>
      <c r="D840" t="s">
        <v>285</v>
      </c>
      <c r="E840">
        <v>4419.9709874999999</v>
      </c>
      <c r="F840">
        <v>2513.4</v>
      </c>
      <c r="G840">
        <v>53.589685272593897</v>
      </c>
      <c r="H840">
        <v>-2.8546885043493502</v>
      </c>
      <c r="I840">
        <v>36.787363159719099</v>
      </c>
      <c r="J840">
        <v>3.3134892326410399</v>
      </c>
      <c r="K840">
        <v>2478.38014263677</v>
      </c>
      <c r="L840">
        <v>2174.5324331603601</v>
      </c>
      <c r="M840">
        <v>61.927125836182597</v>
      </c>
      <c r="N840">
        <v>0.762874345392755</v>
      </c>
      <c r="O840">
        <v>14.5858200047743</v>
      </c>
      <c r="P840">
        <v>95.443234836702899</v>
      </c>
      <c r="Q840">
        <v>5.9483911545723002E-2</v>
      </c>
    </row>
    <row r="841" spans="1:17" hidden="1" x14ac:dyDescent="0.3">
      <c r="A841" t="s">
        <v>1820</v>
      </c>
      <c r="B841" t="s">
        <v>1821</v>
      </c>
      <c r="C841" t="s">
        <v>3188</v>
      </c>
      <c r="D841" t="s">
        <v>247</v>
      </c>
      <c r="E841">
        <v>4400.6619234150003</v>
      </c>
      <c r="F841">
        <v>231.15</v>
      </c>
      <c r="G841">
        <v>138.991938811914</v>
      </c>
      <c r="H841">
        <v>-5.5507288212180903</v>
      </c>
      <c r="I841">
        <v>44.274329308730898</v>
      </c>
      <c r="J841">
        <v>1.55947634659154</v>
      </c>
      <c r="K841">
        <v>232.359459836273</v>
      </c>
      <c r="L841">
        <v>202.36549922409301</v>
      </c>
      <c r="M841">
        <v>54.614158956584802</v>
      </c>
      <c r="N841">
        <v>0.82629265131446605</v>
      </c>
      <c r="O841">
        <v>41.380056240536398</v>
      </c>
      <c r="P841">
        <v>176.82634730538899</v>
      </c>
      <c r="Q841">
        <v>0.125919999641703</v>
      </c>
    </row>
    <row r="842" spans="1:17" x14ac:dyDescent="0.3">
      <c r="A842" t="s">
        <v>1822</v>
      </c>
      <c r="B842" t="s">
        <v>1823</v>
      </c>
      <c r="C842" t="s">
        <v>3182</v>
      </c>
      <c r="D842" t="s">
        <v>46</v>
      </c>
      <c r="E842">
        <v>4395.0556594999998</v>
      </c>
      <c r="F842">
        <v>2593.25</v>
      </c>
      <c r="G842">
        <v>19.796625448368001</v>
      </c>
      <c r="H842">
        <v>9.2373882011430304</v>
      </c>
      <c r="I842">
        <v>66.109675916438704</v>
      </c>
      <c r="J842">
        <v>-8.7210019681636206E-2</v>
      </c>
      <c r="K842">
        <v>2292.19485353748</v>
      </c>
      <c r="L842">
        <v>1980.0652031529901</v>
      </c>
      <c r="M842">
        <v>73.106670676546898</v>
      </c>
      <c r="N842">
        <v>0.53083540069941204</v>
      </c>
      <c r="O842">
        <v>5.4661139496770401</v>
      </c>
      <c r="P842">
        <v>83.398161244695899</v>
      </c>
      <c r="Q842">
        <v>9.8921407063628994E-2</v>
      </c>
    </row>
    <row r="843" spans="1:17" hidden="1" x14ac:dyDescent="0.3">
      <c r="A843" t="s">
        <v>1824</v>
      </c>
      <c r="B843" t="s">
        <v>1825</v>
      </c>
      <c r="C843" t="s">
        <v>3188</v>
      </c>
      <c r="D843" t="s">
        <v>417</v>
      </c>
      <c r="E843">
        <v>4392.4148214300003</v>
      </c>
      <c r="F843">
        <v>117.89</v>
      </c>
      <c r="G843">
        <v>-36.268596570449198</v>
      </c>
      <c r="H843">
        <v>5.9767215169256804</v>
      </c>
      <c r="I843">
        <v>-8.5714723281145808</v>
      </c>
      <c r="J843">
        <v>6.2843983518815802</v>
      </c>
      <c r="K843">
        <v>108.452574337417</v>
      </c>
      <c r="L843">
        <v>118.944599816514</v>
      </c>
      <c r="M843">
        <v>80.862079890569802</v>
      </c>
      <c r="N843">
        <v>2.7369163066395599</v>
      </c>
      <c r="O843">
        <v>30.290949189922799</v>
      </c>
      <c r="P843">
        <v>26.763440860214999</v>
      </c>
    </row>
    <row r="844" spans="1:17" x14ac:dyDescent="0.3">
      <c r="A844" t="s">
        <v>1826</v>
      </c>
      <c r="B844" t="s">
        <v>1827</v>
      </c>
      <c r="C844" t="s">
        <v>3185</v>
      </c>
      <c r="D844" t="s">
        <v>513</v>
      </c>
      <c r="E844">
        <v>4383.1374515759999</v>
      </c>
      <c r="F844">
        <v>87.96</v>
      </c>
      <c r="G844">
        <v>-41.425750968293301</v>
      </c>
      <c r="H844">
        <v>-6.33275934987046</v>
      </c>
      <c r="I844">
        <v>-21.075466749923699</v>
      </c>
      <c r="J844">
        <v>2.7698230115372402</v>
      </c>
      <c r="K844">
        <v>93.345659527503003</v>
      </c>
      <c r="L844">
        <v>103.14304190453301</v>
      </c>
      <c r="M844">
        <v>59.825552457254297</v>
      </c>
      <c r="N844">
        <v>0.86657414346271899</v>
      </c>
      <c r="O844">
        <v>52.000909504320099</v>
      </c>
      <c r="P844">
        <v>13.2775273663876</v>
      </c>
      <c r="Q844">
        <v>-0.1169260581655</v>
      </c>
    </row>
    <row r="845" spans="1:17" x14ac:dyDescent="0.3">
      <c r="A845" t="s">
        <v>1828</v>
      </c>
      <c r="B845" t="s">
        <v>1829</v>
      </c>
      <c r="C845" t="s">
        <v>3178</v>
      </c>
      <c r="D845" t="s">
        <v>226</v>
      </c>
      <c r="E845">
        <v>4381.5070025730001</v>
      </c>
      <c r="F845">
        <v>172.31</v>
      </c>
      <c r="G845">
        <v>7.4761611092598299</v>
      </c>
      <c r="H845">
        <v>-2.1991068738064699</v>
      </c>
      <c r="I845">
        <v>-4.0415450202196501</v>
      </c>
      <c r="J845">
        <v>2.40554789215919</v>
      </c>
      <c r="K845">
        <v>170.60355819014899</v>
      </c>
      <c r="L845">
        <v>170.84399140171999</v>
      </c>
      <c r="M845">
        <v>65.194363800687199</v>
      </c>
      <c r="N845">
        <v>0.67968414683780098</v>
      </c>
      <c r="O845">
        <v>30.984852881434598</v>
      </c>
      <c r="P845">
        <v>30.636846095526899</v>
      </c>
      <c r="Q845">
        <v>6.4179614919673E-2</v>
      </c>
    </row>
    <row r="846" spans="1:17" x14ac:dyDescent="0.3">
      <c r="A846" t="s">
        <v>1830</v>
      </c>
      <c r="B846" t="s">
        <v>1831</v>
      </c>
      <c r="C846" t="s">
        <v>3182</v>
      </c>
      <c r="D846" t="s">
        <v>898</v>
      </c>
      <c r="E846">
        <v>4372.8929056999996</v>
      </c>
      <c r="F846">
        <v>356.6</v>
      </c>
      <c r="G846">
        <v>-15.2226683165533</v>
      </c>
      <c r="H846">
        <v>-8.87523088837351</v>
      </c>
      <c r="I846">
        <v>12.773773505824201</v>
      </c>
      <c r="J846">
        <v>3.5064586206894499</v>
      </c>
      <c r="K846">
        <v>364.86418646392502</v>
      </c>
      <c r="L846">
        <v>357.86854149308999</v>
      </c>
      <c r="M846">
        <v>59.686011290702503</v>
      </c>
      <c r="N846">
        <v>0.626163779936312</v>
      </c>
      <c r="O846">
        <v>26.163768928771699</v>
      </c>
      <c r="P846">
        <v>33.084530696025297</v>
      </c>
      <c r="Q846">
        <v>-3.5258805577269001E-2</v>
      </c>
    </row>
    <row r="847" spans="1:17" x14ac:dyDescent="0.3">
      <c r="A847" t="s">
        <v>1832</v>
      </c>
      <c r="B847" t="s">
        <v>1833</v>
      </c>
      <c r="C847" t="s">
        <v>585</v>
      </c>
      <c r="D847" t="s">
        <v>585</v>
      </c>
      <c r="E847">
        <v>4360.3648088</v>
      </c>
      <c r="F847">
        <v>211.12</v>
      </c>
      <c r="G847">
        <v>20.9693737144555</v>
      </c>
      <c r="H847">
        <v>-10.862882686629</v>
      </c>
      <c r="I847">
        <v>31.426662297277801</v>
      </c>
      <c r="J847">
        <v>-0.15347709528043599</v>
      </c>
      <c r="K847">
        <v>217.48898503344799</v>
      </c>
      <c r="L847">
        <v>198.72934328740101</v>
      </c>
      <c r="M847">
        <v>44.481023854643098</v>
      </c>
      <c r="N847">
        <v>0.45331120283552201</v>
      </c>
      <c r="O847">
        <v>21.447517999242098</v>
      </c>
      <c r="P847">
        <v>57.434750186427998</v>
      </c>
      <c r="Q847">
        <v>7.7283743838211003E-2</v>
      </c>
    </row>
    <row r="848" spans="1:17" hidden="1" x14ac:dyDescent="0.3">
      <c r="A848" t="s">
        <v>1834</v>
      </c>
      <c r="B848" t="s">
        <v>1835</v>
      </c>
      <c r="C848" t="s">
        <v>3188</v>
      </c>
      <c r="D848" t="s">
        <v>546</v>
      </c>
      <c r="E848">
        <v>4348.83601172</v>
      </c>
      <c r="F848">
        <v>5047.25</v>
      </c>
      <c r="G848">
        <v>5.3981494427590597</v>
      </c>
      <c r="H848">
        <v>6.2045047371228597</v>
      </c>
      <c r="I848">
        <v>43.542762949765702</v>
      </c>
      <c r="J848">
        <v>10.1097722823386</v>
      </c>
      <c r="K848">
        <v>4510.0848707405403</v>
      </c>
      <c r="L848">
        <v>4046.3982148055302</v>
      </c>
      <c r="M848">
        <v>84.381971200706801</v>
      </c>
      <c r="N848">
        <v>0.72383067832263503</v>
      </c>
      <c r="O848">
        <v>3.0264005151320101</v>
      </c>
      <c r="P848">
        <v>68.443799225737493</v>
      </c>
      <c r="Q848">
        <v>5.1035117140034003E-2</v>
      </c>
    </row>
    <row r="849" spans="1:17" hidden="1" x14ac:dyDescent="0.3">
      <c r="A849" t="s">
        <v>1836</v>
      </c>
      <c r="B849" t="s">
        <v>1837</v>
      </c>
      <c r="C849" t="s">
        <v>3173</v>
      </c>
      <c r="D849" t="s">
        <v>24</v>
      </c>
      <c r="E849">
        <v>4347.1998003099998</v>
      </c>
      <c r="F849">
        <v>437.05</v>
      </c>
      <c r="G849">
        <v>-6.09312941517135</v>
      </c>
      <c r="H849">
        <v>-14.048358622188299</v>
      </c>
      <c r="I849">
        <v>-30.912399548608601</v>
      </c>
      <c r="J849">
        <v>-1.0467987124945499</v>
      </c>
      <c r="K849">
        <v>473.93314617311597</v>
      </c>
      <c r="M849">
        <v>36.073376839784302</v>
      </c>
      <c r="N849">
        <v>0.89811583826298602</v>
      </c>
      <c r="O849">
        <v>74.099073332570597</v>
      </c>
      <c r="P849">
        <v>19.7397260273972</v>
      </c>
    </row>
    <row r="850" spans="1:17" x14ac:dyDescent="0.3">
      <c r="A850" t="s">
        <v>1838</v>
      </c>
      <c r="B850" t="s">
        <v>1839</v>
      </c>
      <c r="C850" t="s">
        <v>3175</v>
      </c>
      <c r="D850" t="s">
        <v>948</v>
      </c>
      <c r="E850">
        <v>4335.6962228579996</v>
      </c>
      <c r="F850">
        <v>33.99</v>
      </c>
      <c r="G850">
        <v>-14.521909954504601</v>
      </c>
      <c r="H850">
        <v>-2.1119732001061902</v>
      </c>
      <c r="I850">
        <v>5.0014780031906003</v>
      </c>
      <c r="J850">
        <v>5.8755187638875501</v>
      </c>
      <c r="K850">
        <v>34.9204146718738</v>
      </c>
      <c r="L850">
        <v>35.115833364838203</v>
      </c>
      <c r="M850">
        <v>60.630998606593501</v>
      </c>
      <c r="N850">
        <v>0.63001788873345799</v>
      </c>
      <c r="O850">
        <v>35.628125919387998</v>
      </c>
      <c r="P850">
        <v>37.3333333333333</v>
      </c>
      <c r="Q850">
        <v>7.8950072361808996E-2</v>
      </c>
    </row>
    <row r="851" spans="1:17" x14ac:dyDescent="0.3">
      <c r="A851" t="s">
        <v>1840</v>
      </c>
      <c r="B851" t="s">
        <v>1841</v>
      </c>
      <c r="C851" t="s">
        <v>3182</v>
      </c>
      <c r="D851" t="s">
        <v>898</v>
      </c>
      <c r="E851">
        <v>4326.3487691999999</v>
      </c>
      <c r="F851">
        <v>349.6</v>
      </c>
      <c r="G851">
        <v>55.217709635077398</v>
      </c>
      <c r="H851">
        <v>-3.6398001304929801</v>
      </c>
      <c r="I851">
        <v>28.430005715837499</v>
      </c>
      <c r="J851">
        <v>5.8632119886826999</v>
      </c>
      <c r="K851">
        <v>350.82925416496698</v>
      </c>
      <c r="L851">
        <v>317.64240227811302</v>
      </c>
      <c r="M851">
        <v>65.917691334340802</v>
      </c>
      <c r="N851">
        <v>0.46908193554023397</v>
      </c>
      <c r="O851">
        <v>17.834668192219599</v>
      </c>
      <c r="P851">
        <v>80.113343637300304</v>
      </c>
      <c r="Q851">
        <v>4.5722858896821997E-2</v>
      </c>
    </row>
    <row r="852" spans="1:17" hidden="1" x14ac:dyDescent="0.3">
      <c r="A852" t="s">
        <v>1842</v>
      </c>
      <c r="B852" t="s">
        <v>1843</v>
      </c>
      <c r="C852" t="s">
        <v>3188</v>
      </c>
      <c r="D852" t="s">
        <v>390</v>
      </c>
      <c r="E852">
        <v>4291.9051945000001</v>
      </c>
      <c r="F852">
        <v>1435</v>
      </c>
      <c r="G852">
        <v>37.570450146693403</v>
      </c>
      <c r="H852">
        <v>-2.7321626228063001</v>
      </c>
      <c r="I852">
        <v>35.256177821262099</v>
      </c>
      <c r="J852">
        <v>-1.4131504556785901</v>
      </c>
      <c r="K852">
        <v>1339.8312360382999</v>
      </c>
      <c r="L852">
        <v>1136.35333378929</v>
      </c>
      <c r="M852">
        <v>43.700668387699203</v>
      </c>
      <c r="N852">
        <v>0.62582673853049198</v>
      </c>
      <c r="O852">
        <v>9.4773519163762998</v>
      </c>
      <c r="P852">
        <v>61.0549943883277</v>
      </c>
      <c r="Q852">
        <v>9.3096266729314994E-2</v>
      </c>
    </row>
    <row r="853" spans="1:17" x14ac:dyDescent="0.3">
      <c r="A853" t="s">
        <v>1844</v>
      </c>
      <c r="B853" t="s">
        <v>1845</v>
      </c>
      <c r="C853" t="s">
        <v>3185</v>
      </c>
      <c r="D853" t="s">
        <v>219</v>
      </c>
      <c r="E853">
        <v>4285.084980828</v>
      </c>
      <c r="F853">
        <v>194.73</v>
      </c>
      <c r="G853">
        <v>-13.2577029456167</v>
      </c>
      <c r="H853">
        <v>0.116876055963335</v>
      </c>
      <c r="I853">
        <v>3.5929098474059402</v>
      </c>
      <c r="J853">
        <v>1.3130750803200499</v>
      </c>
      <c r="K853">
        <v>189.78468838702099</v>
      </c>
      <c r="L853">
        <v>189.67631070369899</v>
      </c>
      <c r="M853">
        <v>70.378766196773299</v>
      </c>
      <c r="N853">
        <v>1.4562182625434801</v>
      </c>
      <c r="O853">
        <v>22.14348071689</v>
      </c>
      <c r="P853">
        <v>32.921501706484598</v>
      </c>
    </row>
    <row r="854" spans="1:17" hidden="1" x14ac:dyDescent="0.3">
      <c r="A854" t="s">
        <v>1846</v>
      </c>
      <c r="B854" t="s">
        <v>1847</v>
      </c>
      <c r="C854" t="s">
        <v>3188</v>
      </c>
      <c r="D854" t="s">
        <v>1848</v>
      </c>
      <c r="E854">
        <v>4279.1606000000002</v>
      </c>
      <c r="F854">
        <v>381.2</v>
      </c>
      <c r="G854">
        <v>-22.874926748889099</v>
      </c>
      <c r="H854">
        <v>-8.5150121971719894</v>
      </c>
      <c r="I854">
        <v>-22.893024716895901</v>
      </c>
      <c r="J854">
        <v>-5.04434265446561</v>
      </c>
      <c r="K854">
        <v>405.79927496927297</v>
      </c>
      <c r="L854">
        <v>409.29405034786902</v>
      </c>
      <c r="M854">
        <v>32.100331658430001</v>
      </c>
      <c r="N854">
        <v>0.48832079805203099</v>
      </c>
      <c r="O854">
        <v>67.497376705141605</v>
      </c>
      <c r="P854">
        <v>7.1840292422325298</v>
      </c>
      <c r="Q854">
        <v>0.29208670415418803</v>
      </c>
    </row>
    <row r="855" spans="1:17" hidden="1" x14ac:dyDescent="0.3">
      <c r="A855" t="s">
        <v>1849</v>
      </c>
      <c r="B855" t="s">
        <v>1850</v>
      </c>
      <c r="C855" t="s">
        <v>3188</v>
      </c>
      <c r="D855" t="s">
        <v>131</v>
      </c>
      <c r="E855">
        <v>4276.17267885</v>
      </c>
      <c r="F855">
        <v>1086.45</v>
      </c>
      <c r="G855">
        <v>142.60989463519701</v>
      </c>
      <c r="H855">
        <v>13.483319442539401</v>
      </c>
      <c r="I855">
        <v>77.528238127776703</v>
      </c>
      <c r="J855">
        <v>3.9743448591158899</v>
      </c>
      <c r="K855">
        <v>885.98149187478498</v>
      </c>
      <c r="L855">
        <v>716.08758548395303</v>
      </c>
      <c r="M855">
        <v>74.724296383199501</v>
      </c>
      <c r="N855">
        <v>0.80529019131038904</v>
      </c>
      <c r="O855">
        <v>2.6232224216484901</v>
      </c>
      <c r="P855">
        <v>187.696904963973</v>
      </c>
      <c r="Q855">
        <v>0.13372030132764001</v>
      </c>
    </row>
    <row r="856" spans="1:17" hidden="1" x14ac:dyDescent="0.3">
      <c r="A856" t="s">
        <v>1851</v>
      </c>
      <c r="B856" t="s">
        <v>1852</v>
      </c>
      <c r="C856" t="s">
        <v>3188</v>
      </c>
      <c r="D856" t="s">
        <v>271</v>
      </c>
      <c r="E856">
        <v>4264.6538675199999</v>
      </c>
      <c r="F856">
        <v>1337.2</v>
      </c>
      <c r="G856">
        <v>-5.6138479878082999</v>
      </c>
      <c r="H856">
        <v>-5.2540711536417302</v>
      </c>
      <c r="I856">
        <v>3.41858560459004</v>
      </c>
      <c r="J856">
        <v>5.9956301628491699</v>
      </c>
      <c r="K856">
        <v>1302.1778626478399</v>
      </c>
      <c r="L856">
        <v>1285.5310408092801</v>
      </c>
      <c r="M856">
        <v>72.408885986071894</v>
      </c>
      <c r="N856">
        <v>1.15696203012794</v>
      </c>
      <c r="O856">
        <v>17.768471432844699</v>
      </c>
      <c r="P856">
        <v>21.3430127041742</v>
      </c>
      <c r="Q856">
        <v>0.100474643650892</v>
      </c>
    </row>
    <row r="857" spans="1:17" hidden="1" x14ac:dyDescent="0.3">
      <c r="A857" t="s">
        <v>1853</v>
      </c>
      <c r="B857" t="s">
        <v>1854</v>
      </c>
      <c r="C857" t="s">
        <v>3188</v>
      </c>
      <c r="D857" t="s">
        <v>379</v>
      </c>
      <c r="E857">
        <v>4245.0993427000003</v>
      </c>
      <c r="F857">
        <v>341.15</v>
      </c>
      <c r="G857">
        <v>105.09893926056201</v>
      </c>
      <c r="H857">
        <v>-7.3491229590203098</v>
      </c>
      <c r="I857">
        <v>72.254543393549795</v>
      </c>
      <c r="J857">
        <v>1.00886179561454</v>
      </c>
      <c r="K857">
        <v>342.28596692377698</v>
      </c>
      <c r="L857">
        <v>288.93079248234102</v>
      </c>
      <c r="M857">
        <v>53.388288747288897</v>
      </c>
      <c r="N857">
        <v>1.0015875247478201</v>
      </c>
      <c r="O857">
        <v>31.232595632419699</v>
      </c>
      <c r="P857">
        <v>147.757725407603</v>
      </c>
      <c r="Q857">
        <v>0.141732414672259</v>
      </c>
    </row>
    <row r="858" spans="1:17" x14ac:dyDescent="0.3">
      <c r="A858" t="s">
        <v>1855</v>
      </c>
      <c r="B858" t="s">
        <v>1856</v>
      </c>
      <c r="C858" t="s">
        <v>3178</v>
      </c>
      <c r="D858" t="s">
        <v>226</v>
      </c>
      <c r="E858">
        <v>4236.0176787</v>
      </c>
      <c r="F858">
        <v>1609.45</v>
      </c>
      <c r="G858">
        <v>40.366031906704002</v>
      </c>
      <c r="H858">
        <v>-2.84198087171688</v>
      </c>
      <c r="I858">
        <v>26.823538615709101</v>
      </c>
      <c r="J858">
        <v>5.0123139616101398</v>
      </c>
      <c r="K858">
        <v>1554.5882145901301</v>
      </c>
      <c r="L858">
        <v>1391.2511282509399</v>
      </c>
      <c r="M858">
        <v>71.178188343054401</v>
      </c>
      <c r="N858">
        <v>0.71004064313961002</v>
      </c>
      <c r="O858">
        <v>11.2181179906179</v>
      </c>
      <c r="P858">
        <v>64.062181447502496</v>
      </c>
      <c r="Q858">
        <v>0.11432139886897601</v>
      </c>
    </row>
    <row r="859" spans="1:17" x14ac:dyDescent="0.3">
      <c r="A859" t="s">
        <v>1857</v>
      </c>
      <c r="B859" t="s">
        <v>1858</v>
      </c>
      <c r="C859" t="s">
        <v>3187</v>
      </c>
      <c r="D859" t="s">
        <v>285</v>
      </c>
      <c r="E859">
        <v>4206.5841975000003</v>
      </c>
      <c r="F859">
        <v>1358.65</v>
      </c>
      <c r="G859">
        <v>64.639082042790903</v>
      </c>
      <c r="H859">
        <v>6.0847263492044004</v>
      </c>
      <c r="I859">
        <v>79.596945754835502</v>
      </c>
      <c r="J859">
        <v>9.5096984131056708</v>
      </c>
      <c r="K859">
        <v>1244.2702202698099</v>
      </c>
      <c r="L859">
        <v>1087.15743876592</v>
      </c>
      <c r="M859">
        <v>73.173041426866703</v>
      </c>
      <c r="N859">
        <v>0.53357862363268405</v>
      </c>
      <c r="O859">
        <v>14.0065506201008</v>
      </c>
      <c r="P859">
        <v>100.22842826615501</v>
      </c>
      <c r="Q859">
        <v>4.4052908533981999E-2</v>
      </c>
    </row>
    <row r="860" spans="1:17" hidden="1" x14ac:dyDescent="0.3">
      <c r="A860" t="s">
        <v>1859</v>
      </c>
      <c r="B860" t="s">
        <v>1860</v>
      </c>
      <c r="C860" t="s">
        <v>3188</v>
      </c>
      <c r="D860" t="s">
        <v>250</v>
      </c>
      <c r="E860">
        <v>4195.7091118799999</v>
      </c>
      <c r="F860">
        <v>437.2</v>
      </c>
      <c r="G860">
        <v>97.620290048966993</v>
      </c>
      <c r="H860">
        <v>-1.90048529314924</v>
      </c>
      <c r="I860">
        <v>150.543588915312</v>
      </c>
      <c r="J860">
        <v>15.955947274161501</v>
      </c>
      <c r="K860">
        <v>402.33671614532102</v>
      </c>
      <c r="L860">
        <v>272.73743084140301</v>
      </c>
      <c r="M860">
        <v>58.707549137867403</v>
      </c>
      <c r="N860">
        <v>0.37306973486870598</v>
      </c>
      <c r="O860">
        <v>17.795059469350399</v>
      </c>
      <c r="P860">
        <v>190.305444887118</v>
      </c>
    </row>
    <row r="861" spans="1:17" x14ac:dyDescent="0.3">
      <c r="A861" t="s">
        <v>1861</v>
      </c>
      <c r="B861" t="s">
        <v>1862</v>
      </c>
      <c r="C861" t="s">
        <v>3178</v>
      </c>
      <c r="D861" t="s">
        <v>226</v>
      </c>
      <c r="E861">
        <v>4194.3325462499997</v>
      </c>
      <c r="F861">
        <v>642.95000000000005</v>
      </c>
      <c r="G861">
        <v>32.223590280034898</v>
      </c>
      <c r="H861">
        <v>-0.59135320372588296</v>
      </c>
      <c r="I861">
        <v>0.74877661132523698</v>
      </c>
      <c r="J861">
        <v>5.8252181109254302</v>
      </c>
      <c r="K861">
        <v>657.90560608709995</v>
      </c>
      <c r="L861">
        <v>639.87443873284496</v>
      </c>
      <c r="M861">
        <v>55.990504084774798</v>
      </c>
      <c r="N861">
        <v>0.66232319608305501</v>
      </c>
      <c r="O861">
        <v>28.688078388677098</v>
      </c>
      <c r="P861">
        <v>48.384491114701099</v>
      </c>
      <c r="Q861">
        <v>5.6227018578109002E-2</v>
      </c>
    </row>
    <row r="862" spans="1:17" x14ac:dyDescent="0.3">
      <c r="A862" t="s">
        <v>1863</v>
      </c>
      <c r="B862" t="s">
        <v>1864</v>
      </c>
      <c r="C862" t="s">
        <v>3177</v>
      </c>
      <c r="D862" t="s">
        <v>51</v>
      </c>
      <c r="E862">
        <v>4190.2057000000004</v>
      </c>
      <c r="F862">
        <v>459.1</v>
      </c>
      <c r="G862">
        <v>-24.456522329997899</v>
      </c>
      <c r="H862">
        <v>-7.4383715752961397</v>
      </c>
      <c r="I862">
        <v>-15.4239325770485</v>
      </c>
      <c r="J862">
        <v>0.68884456785936998</v>
      </c>
      <c r="K862">
        <v>484.74820985952499</v>
      </c>
      <c r="L862">
        <v>502.66560318289697</v>
      </c>
      <c r="M862">
        <v>43.220157116204703</v>
      </c>
      <c r="N862">
        <v>0.87562145440379202</v>
      </c>
      <c r="O862">
        <v>38.314092790241702</v>
      </c>
      <c r="P862">
        <v>6.5073657348335399</v>
      </c>
      <c r="Q862">
        <v>-5.1718557981358999E-2</v>
      </c>
    </row>
    <row r="863" spans="1:17" hidden="1" x14ac:dyDescent="0.3">
      <c r="A863" t="s">
        <v>1865</v>
      </c>
      <c r="B863" t="s">
        <v>1866</v>
      </c>
      <c r="C863" t="s">
        <v>3188</v>
      </c>
      <c r="D863" t="s">
        <v>111</v>
      </c>
      <c r="E863">
        <v>4185.0024316400004</v>
      </c>
      <c r="F863">
        <v>43.1</v>
      </c>
      <c r="G863">
        <v>-22.464852897447599</v>
      </c>
      <c r="H863">
        <v>-3.2667684739015002</v>
      </c>
      <c r="I863">
        <v>-16.131169570524701</v>
      </c>
      <c r="J863">
        <v>2.8112750957459798</v>
      </c>
      <c r="K863">
        <v>43.790542196407699</v>
      </c>
      <c r="L863">
        <v>45.681625111857898</v>
      </c>
      <c r="M863">
        <v>62.785231322314701</v>
      </c>
      <c r="N863">
        <v>0.44296156854327301</v>
      </c>
      <c r="O863">
        <v>51.7401392111368</v>
      </c>
      <c r="P863">
        <v>14.475431606905699</v>
      </c>
      <c r="Q863">
        <v>4.6195792221244002E-2</v>
      </c>
    </row>
    <row r="864" spans="1:17" x14ac:dyDescent="0.3">
      <c r="A864" t="s">
        <v>1867</v>
      </c>
      <c r="B864" t="s">
        <v>1868</v>
      </c>
      <c r="C864" t="s">
        <v>3177</v>
      </c>
      <c r="D864" t="s">
        <v>495</v>
      </c>
      <c r="E864">
        <v>4180.4204872500004</v>
      </c>
      <c r="F864">
        <v>373.65</v>
      </c>
      <c r="G864">
        <v>-4.4736200907503996</v>
      </c>
      <c r="H864">
        <v>-24.108532976998202</v>
      </c>
      <c r="I864">
        <v>-4.12253043437439</v>
      </c>
      <c r="J864">
        <v>-2.9822217495842902</v>
      </c>
      <c r="K864">
        <v>430.63579287927303</v>
      </c>
      <c r="L864">
        <v>414.17215956297298</v>
      </c>
      <c r="M864">
        <v>32.541624609449599</v>
      </c>
      <c r="N864">
        <v>0.43702425452754801</v>
      </c>
      <c r="O864">
        <v>52.8168071724876</v>
      </c>
      <c r="P864">
        <v>14.863203197048801</v>
      </c>
      <c r="Q864">
        <v>-1.7929487889478998E-2</v>
      </c>
    </row>
    <row r="865" spans="1:17" hidden="1" x14ac:dyDescent="0.3">
      <c r="A865" t="s">
        <v>1869</v>
      </c>
      <c r="B865" t="s">
        <v>1870</v>
      </c>
      <c r="C865" t="s">
        <v>3188</v>
      </c>
      <c r="D865" t="s">
        <v>37</v>
      </c>
      <c r="E865">
        <v>4169.2149349199999</v>
      </c>
      <c r="F865">
        <v>591.4</v>
      </c>
      <c r="G865">
        <v>7.9579066429589904</v>
      </c>
      <c r="H865">
        <v>-8.2014594079470093</v>
      </c>
      <c r="I865">
        <v>19.430018221729402</v>
      </c>
      <c r="J865">
        <v>-2.3144702292059698</v>
      </c>
      <c r="K865">
        <v>605.46877094673005</v>
      </c>
      <c r="L865">
        <v>555.31292539539299</v>
      </c>
      <c r="M865">
        <v>53.5315189865834</v>
      </c>
      <c r="N865">
        <v>0.67130436886850997</v>
      </c>
      <c r="O865">
        <v>21.094014203584699</v>
      </c>
      <c r="P865">
        <v>37.359191731506201</v>
      </c>
    </row>
    <row r="866" spans="1:17" hidden="1" x14ac:dyDescent="0.3">
      <c r="A866" t="s">
        <v>1871</v>
      </c>
      <c r="B866" t="s">
        <v>1872</v>
      </c>
      <c r="C866" t="s">
        <v>3188</v>
      </c>
      <c r="D866" t="s">
        <v>1330</v>
      </c>
      <c r="E866">
        <v>4168.0286534699999</v>
      </c>
      <c r="F866">
        <v>951.9</v>
      </c>
      <c r="G866">
        <v>30.107096275924999</v>
      </c>
      <c r="H866">
        <v>21.864372851617802</v>
      </c>
      <c r="I866">
        <v>85.871531428180901</v>
      </c>
      <c r="J866">
        <v>4.3510919715137604</v>
      </c>
      <c r="K866">
        <v>812.52578454879097</v>
      </c>
      <c r="L866">
        <v>731.77432054933399</v>
      </c>
      <c r="M866">
        <v>77.961455689568893</v>
      </c>
      <c r="N866">
        <v>2.03009223572186</v>
      </c>
      <c r="O866">
        <v>3.26714991070491</v>
      </c>
      <c r="P866">
        <v>111.910062333036</v>
      </c>
      <c r="Q866">
        <v>-3.3194063608667002E-2</v>
      </c>
    </row>
    <row r="867" spans="1:17" hidden="1" x14ac:dyDescent="0.3">
      <c r="A867" t="s">
        <v>1873</v>
      </c>
      <c r="B867" t="s">
        <v>1874</v>
      </c>
      <c r="C867" t="s">
        <v>3188</v>
      </c>
      <c r="D867" t="s">
        <v>1043</v>
      </c>
      <c r="E867">
        <v>4164.04540086</v>
      </c>
      <c r="F867">
        <v>171.17</v>
      </c>
      <c r="G867">
        <v>13.0597644142867</v>
      </c>
      <c r="H867">
        <v>-6.4248620951611297</v>
      </c>
      <c r="I867">
        <v>36.204271715110202</v>
      </c>
      <c r="J867">
        <v>7.4554179990007396</v>
      </c>
      <c r="K867">
        <v>165.01587232571401</v>
      </c>
      <c r="L867">
        <v>152.255947694951</v>
      </c>
      <c r="M867">
        <v>73.266640630242506</v>
      </c>
      <c r="N867">
        <v>0.99080628449061703</v>
      </c>
      <c r="O867">
        <v>30.7472103756499</v>
      </c>
      <c r="P867">
        <v>98.919233004067394</v>
      </c>
    </row>
    <row r="868" spans="1:17" x14ac:dyDescent="0.3">
      <c r="A868" t="s">
        <v>1875</v>
      </c>
      <c r="B868" t="s">
        <v>1876</v>
      </c>
      <c r="C868" t="s">
        <v>3178</v>
      </c>
      <c r="D868" t="s">
        <v>226</v>
      </c>
      <c r="E868">
        <v>4161.12552555</v>
      </c>
      <c r="F868">
        <v>104.3</v>
      </c>
      <c r="G868">
        <v>-23.497338585105702</v>
      </c>
      <c r="H868">
        <v>-8.9797668142959708</v>
      </c>
      <c r="I868">
        <v>-19.379074596053901</v>
      </c>
      <c r="J868">
        <v>1.45821910726939</v>
      </c>
      <c r="K868">
        <v>110.613217332365</v>
      </c>
      <c r="L868">
        <v>118.766885347863</v>
      </c>
      <c r="M868">
        <v>49.127787931090502</v>
      </c>
      <c r="N868">
        <v>0.65183428621591</v>
      </c>
      <c r="O868">
        <v>43.489932885906001</v>
      </c>
      <c r="P868">
        <v>8.0717024142575795</v>
      </c>
      <c r="Q868">
        <v>-4.4922894119981002E-2</v>
      </c>
    </row>
    <row r="869" spans="1:17" x14ac:dyDescent="0.3">
      <c r="A869" t="s">
        <v>1877</v>
      </c>
      <c r="B869" t="s">
        <v>1878</v>
      </c>
      <c r="C869" t="s">
        <v>3181</v>
      </c>
      <c r="D869" t="s">
        <v>285</v>
      </c>
      <c r="E869">
        <v>4129.5214137900002</v>
      </c>
      <c r="F869">
        <v>1315.45</v>
      </c>
      <c r="G869">
        <v>3.2589554120412898</v>
      </c>
      <c r="H869">
        <v>12.2753944765442</v>
      </c>
      <c r="I869">
        <v>59.848688538604399</v>
      </c>
      <c r="J869">
        <v>3.5054363827269501</v>
      </c>
      <c r="K869">
        <v>1198.0615757973001</v>
      </c>
      <c r="L869">
        <v>1116.65241128704</v>
      </c>
      <c r="M869">
        <v>74.341381948700302</v>
      </c>
      <c r="N869">
        <v>1.2699126794675</v>
      </c>
      <c r="O869">
        <v>4.5269679577330804</v>
      </c>
      <c r="P869">
        <v>75.008315040244796</v>
      </c>
      <c r="Q869">
        <v>-5.7340926087848999E-2</v>
      </c>
    </row>
    <row r="870" spans="1:17" hidden="1" x14ac:dyDescent="0.3">
      <c r="A870" t="s">
        <v>1879</v>
      </c>
      <c r="B870" t="s">
        <v>1880</v>
      </c>
      <c r="C870" t="s">
        <v>3188</v>
      </c>
      <c r="D870" t="s">
        <v>139</v>
      </c>
      <c r="E870">
        <v>4123.4426999999996</v>
      </c>
      <c r="F870">
        <v>618.29999999999995</v>
      </c>
      <c r="G870">
        <v>222.47702446378401</v>
      </c>
      <c r="H870">
        <v>1.0894460395197301</v>
      </c>
      <c r="I870">
        <v>39.778624210948202</v>
      </c>
      <c r="J870">
        <v>5.93408188448955</v>
      </c>
      <c r="K870">
        <v>546.85382477355904</v>
      </c>
      <c r="L870">
        <v>433.58656539160398</v>
      </c>
      <c r="N870">
        <v>0.53573747685613904</v>
      </c>
      <c r="O870">
        <v>6.2590975254730896</v>
      </c>
      <c r="P870">
        <v>237.10131758291601</v>
      </c>
    </row>
    <row r="871" spans="1:17" x14ac:dyDescent="0.3">
      <c r="A871" t="s">
        <v>1881</v>
      </c>
      <c r="B871" t="s">
        <v>1882</v>
      </c>
      <c r="C871" t="s">
        <v>3184</v>
      </c>
      <c r="D871" t="s">
        <v>451</v>
      </c>
      <c r="E871">
        <v>4108.0716195919904</v>
      </c>
      <c r="F871">
        <v>82.22</v>
      </c>
      <c r="G871">
        <v>-36.736443185318102</v>
      </c>
      <c r="H871">
        <v>-10.043104129141</v>
      </c>
      <c r="I871">
        <v>-20.192617852996399</v>
      </c>
      <c r="J871">
        <v>-1.5855230779803799</v>
      </c>
      <c r="K871">
        <v>87.277509272525606</v>
      </c>
      <c r="L871">
        <v>94.951288499912096</v>
      </c>
      <c r="M871">
        <v>37.554519547515604</v>
      </c>
      <c r="N871">
        <v>1.2101491910809301</v>
      </c>
      <c r="O871">
        <v>47.835076623692501</v>
      </c>
      <c r="P871">
        <v>1.50617283950618</v>
      </c>
      <c r="Q871">
        <v>-1.8122284183124001E-2</v>
      </c>
    </row>
    <row r="872" spans="1:17" x14ac:dyDescent="0.3">
      <c r="A872" t="s">
        <v>1883</v>
      </c>
      <c r="B872" t="s">
        <v>1884</v>
      </c>
      <c r="C872" t="s">
        <v>3187</v>
      </c>
      <c r="D872" t="s">
        <v>495</v>
      </c>
      <c r="E872">
        <v>4104.0797237999996</v>
      </c>
      <c r="F872">
        <v>358.2</v>
      </c>
      <c r="G872">
        <v>-20.962960125196499</v>
      </c>
      <c r="H872">
        <v>-6.3674645295859502</v>
      </c>
      <c r="I872">
        <v>-2.19432257473468</v>
      </c>
      <c r="J872">
        <v>4.6479703193785502</v>
      </c>
      <c r="K872">
        <v>366.61103518692698</v>
      </c>
      <c r="L872">
        <v>366.841743340042</v>
      </c>
      <c r="M872">
        <v>60.368886791473898</v>
      </c>
      <c r="N872">
        <v>0.32991665633388001</v>
      </c>
      <c r="O872">
        <v>28.0988274706867</v>
      </c>
      <c r="P872">
        <v>17.9065174456879</v>
      </c>
      <c r="Q872">
        <v>0.105895519506948</v>
      </c>
    </row>
    <row r="873" spans="1:17" x14ac:dyDescent="0.3">
      <c r="A873" t="s">
        <v>1885</v>
      </c>
      <c r="B873" t="s">
        <v>1886</v>
      </c>
      <c r="C873" t="s">
        <v>3185</v>
      </c>
      <c r="D873" t="s">
        <v>1339</v>
      </c>
      <c r="E873">
        <v>4089.70593753099</v>
      </c>
      <c r="F873">
        <v>75.41</v>
      </c>
      <c r="G873">
        <v>25.701057921227498</v>
      </c>
      <c r="H873">
        <v>-7.2023981353060602</v>
      </c>
      <c r="I873">
        <v>-6.7016004119823602</v>
      </c>
      <c r="J873">
        <v>1.29757789280681</v>
      </c>
      <c r="K873">
        <v>76.739034662540504</v>
      </c>
      <c r="L873">
        <v>76.846367848995996</v>
      </c>
      <c r="M873">
        <v>64.984683792914097</v>
      </c>
      <c r="N873">
        <v>0.47332952391587002</v>
      </c>
      <c r="O873">
        <v>36.918180612650801</v>
      </c>
      <c r="P873">
        <v>49.031620553359602</v>
      </c>
      <c r="Q873">
        <v>0.15127200901468299</v>
      </c>
    </row>
    <row r="874" spans="1:17" hidden="1" x14ac:dyDescent="0.3">
      <c r="A874" t="s">
        <v>1887</v>
      </c>
      <c r="B874" t="s">
        <v>1888</v>
      </c>
      <c r="C874" t="s">
        <v>3188</v>
      </c>
      <c r="D874" t="s">
        <v>1330</v>
      </c>
      <c r="E874">
        <v>4080.3100164299999</v>
      </c>
      <c r="F874">
        <v>565</v>
      </c>
      <c r="G874">
        <v>5.2756155395001603</v>
      </c>
      <c r="H874">
        <v>-5.5593082289289999</v>
      </c>
      <c r="I874">
        <v>27.5315096555988</v>
      </c>
      <c r="J874">
        <v>-2.9492369763893498</v>
      </c>
      <c r="K874">
        <v>606.98468996453596</v>
      </c>
      <c r="L874">
        <v>572.61463553067495</v>
      </c>
      <c r="M874">
        <v>50.109106638434</v>
      </c>
      <c r="N874">
        <v>0.97011392778368799</v>
      </c>
      <c r="O874">
        <v>52.176991150442397</v>
      </c>
      <c r="P874">
        <v>50.6666666666666</v>
      </c>
      <c r="Q874">
        <v>-6.6051819007560001E-3</v>
      </c>
    </row>
    <row r="875" spans="1:17" x14ac:dyDescent="0.3">
      <c r="A875" t="s">
        <v>1889</v>
      </c>
      <c r="B875" t="s">
        <v>1890</v>
      </c>
      <c r="C875" t="s">
        <v>3177</v>
      </c>
      <c r="D875" t="s">
        <v>163</v>
      </c>
      <c r="E875">
        <v>4073.068025005</v>
      </c>
      <c r="F875">
        <v>259.79000000000002</v>
      </c>
      <c r="G875">
        <v>32.485106227580197</v>
      </c>
      <c r="H875">
        <v>27.660024568296599</v>
      </c>
      <c r="I875">
        <v>78.519698614194695</v>
      </c>
      <c r="J875">
        <v>1.7632223311447199</v>
      </c>
      <c r="K875">
        <v>206.048488368829</v>
      </c>
      <c r="L875">
        <v>191.673217630062</v>
      </c>
      <c r="M875">
        <v>78.6124419017805</v>
      </c>
      <c r="N875">
        <v>1.68630593964748</v>
      </c>
      <c r="O875">
        <v>8.9341391123599792</v>
      </c>
      <c r="P875">
        <v>95.330827067669205</v>
      </c>
      <c r="Q875">
        <v>1.0337446142653001E-2</v>
      </c>
    </row>
    <row r="876" spans="1:17" hidden="1" x14ac:dyDescent="0.3">
      <c r="A876" t="s">
        <v>1891</v>
      </c>
      <c r="B876" t="s">
        <v>1892</v>
      </c>
      <c r="C876" t="s">
        <v>3188</v>
      </c>
      <c r="D876" t="s">
        <v>285</v>
      </c>
      <c r="E876">
        <v>4072.2636158599998</v>
      </c>
      <c r="F876">
        <v>3362.6</v>
      </c>
      <c r="G876">
        <v>24.813099316515601</v>
      </c>
      <c r="H876">
        <v>1.1386480007897599</v>
      </c>
      <c r="I876">
        <v>70.531157566983197</v>
      </c>
      <c r="J876">
        <v>13.170292471379801</v>
      </c>
      <c r="K876">
        <v>3074.7811713490901</v>
      </c>
      <c r="L876">
        <v>2710.5949923070798</v>
      </c>
      <c r="M876">
        <v>80.761802776921201</v>
      </c>
      <c r="N876">
        <v>1.1772499216274399</v>
      </c>
      <c r="O876">
        <v>11.058407184916399</v>
      </c>
      <c r="P876">
        <v>122.888012461472</v>
      </c>
      <c r="Q876">
        <v>0.118714859016933</v>
      </c>
    </row>
    <row r="877" spans="1:17" hidden="1" x14ac:dyDescent="0.3">
      <c r="A877" t="s">
        <v>1893</v>
      </c>
      <c r="B877" t="s">
        <v>1894</v>
      </c>
      <c r="C877" t="s">
        <v>3188</v>
      </c>
      <c r="D877" t="s">
        <v>210</v>
      </c>
      <c r="E877">
        <v>4070.82007054</v>
      </c>
      <c r="F877">
        <v>7925.8</v>
      </c>
      <c r="G877">
        <v>135.062983951874</v>
      </c>
      <c r="H877">
        <v>19.8613087716768</v>
      </c>
      <c r="I877">
        <v>139.39139596842099</v>
      </c>
      <c r="J877">
        <v>-6.2301956494593798</v>
      </c>
      <c r="K877">
        <v>6903.7816394737702</v>
      </c>
      <c r="L877">
        <v>4955.70587535916</v>
      </c>
      <c r="M877">
        <v>45.015527367869502</v>
      </c>
      <c r="N877">
        <v>0.91206691010588703</v>
      </c>
      <c r="O877">
        <v>25.842186277725801</v>
      </c>
      <c r="P877">
        <v>163.749355251992</v>
      </c>
      <c r="Q877">
        <v>0.15296807163524601</v>
      </c>
    </row>
    <row r="878" spans="1:17" hidden="1" x14ac:dyDescent="0.3">
      <c r="A878" t="s">
        <v>1895</v>
      </c>
      <c r="B878" t="s">
        <v>1896</v>
      </c>
      <c r="C878" t="s">
        <v>3188</v>
      </c>
      <c r="D878" t="s">
        <v>1064</v>
      </c>
      <c r="E878">
        <v>4060.8879999999999</v>
      </c>
      <c r="F878">
        <v>118</v>
      </c>
      <c r="G878">
        <v>-16.551525777223901</v>
      </c>
      <c r="K878">
        <v>104.378999999999</v>
      </c>
      <c r="M878">
        <v>99.990560428137201</v>
      </c>
      <c r="N878">
        <v>1</v>
      </c>
      <c r="O878">
        <v>0</v>
      </c>
      <c r="P878">
        <v>5.3571428571428603</v>
      </c>
    </row>
    <row r="879" spans="1:17" x14ac:dyDescent="0.3">
      <c r="A879" t="s">
        <v>1897</v>
      </c>
      <c r="B879" t="s">
        <v>1898</v>
      </c>
      <c r="C879" t="s">
        <v>3173</v>
      </c>
      <c r="D879" t="s">
        <v>24</v>
      </c>
      <c r="E879">
        <v>4060.4666731679999</v>
      </c>
      <c r="F879">
        <v>129.38999999999999</v>
      </c>
      <c r="G879">
        <v>-3.9507411761645699</v>
      </c>
      <c r="H879">
        <v>3.4189714452773399</v>
      </c>
      <c r="I879">
        <v>-5.6147097212805104</v>
      </c>
      <c r="J879">
        <v>6.6360783745806602</v>
      </c>
      <c r="K879">
        <v>120.164844740655</v>
      </c>
      <c r="L879">
        <v>123.639919038367</v>
      </c>
      <c r="M879">
        <v>78.752388077945795</v>
      </c>
      <c r="N879">
        <v>1.1181287686308099</v>
      </c>
      <c r="O879">
        <v>26.323518046216801</v>
      </c>
      <c r="P879">
        <v>19.044990339497598</v>
      </c>
      <c r="Q879">
        <v>3.3688120325484003E-2</v>
      </c>
    </row>
    <row r="880" spans="1:17" x14ac:dyDescent="0.3">
      <c r="A880" t="s">
        <v>1899</v>
      </c>
      <c r="B880" t="s">
        <v>1900</v>
      </c>
      <c r="C880" t="s">
        <v>3185</v>
      </c>
      <c r="D880" t="s">
        <v>219</v>
      </c>
      <c r="E880">
        <v>4037.6808570580001</v>
      </c>
      <c r="F880">
        <v>189.23</v>
      </c>
      <c r="G880">
        <v>-27.644369186028001</v>
      </c>
      <c r="H880">
        <v>13.6722270644715</v>
      </c>
      <c r="I880">
        <v>13.2254348997129</v>
      </c>
      <c r="J880">
        <v>16.3295162156241</v>
      </c>
      <c r="K880">
        <v>161.05220669572199</v>
      </c>
      <c r="L880">
        <v>180.66423805970101</v>
      </c>
      <c r="M880">
        <v>79.164495947222704</v>
      </c>
      <c r="N880">
        <v>3.58869669585519</v>
      </c>
      <c r="O880">
        <v>24.187496697141</v>
      </c>
      <c r="P880">
        <v>37.123188405797002</v>
      </c>
    </row>
    <row r="881" spans="1:17" hidden="1" x14ac:dyDescent="0.3">
      <c r="A881" t="s">
        <v>1901</v>
      </c>
      <c r="B881" t="s">
        <v>1902</v>
      </c>
      <c r="C881" t="s">
        <v>3188</v>
      </c>
      <c r="D881" t="s">
        <v>226</v>
      </c>
      <c r="E881">
        <v>4019.14353866999</v>
      </c>
      <c r="F881">
        <v>523.9</v>
      </c>
      <c r="G881">
        <v>-11.623044803983801</v>
      </c>
      <c r="H881">
        <v>-7.3697429204723699</v>
      </c>
      <c r="I881">
        <v>-8.3775149214552993</v>
      </c>
      <c r="J881">
        <v>2.8740131992243501</v>
      </c>
      <c r="K881">
        <v>557.01092012961396</v>
      </c>
      <c r="L881">
        <v>562.88329740693496</v>
      </c>
      <c r="M881">
        <v>48.945051155046002</v>
      </c>
      <c r="N881">
        <v>0.60271888709112398</v>
      </c>
      <c r="O881">
        <v>34.185913342240802</v>
      </c>
      <c r="P881">
        <v>10.690893724910101</v>
      </c>
      <c r="Q881">
        <v>0.137653987350322</v>
      </c>
    </row>
    <row r="882" spans="1:17" x14ac:dyDescent="0.3">
      <c r="A882" t="s">
        <v>1903</v>
      </c>
      <c r="B882" t="s">
        <v>1904</v>
      </c>
      <c r="C882" t="s">
        <v>3189</v>
      </c>
      <c r="D882" t="s">
        <v>91</v>
      </c>
      <c r="E882">
        <v>3997.5569079419902</v>
      </c>
      <c r="F882">
        <v>233.77</v>
      </c>
      <c r="G882">
        <v>25.0250098986001</v>
      </c>
      <c r="H882">
        <v>-5.6670530069521998</v>
      </c>
      <c r="I882">
        <v>-9.1143083481671692</v>
      </c>
      <c r="J882">
        <v>4.57398732891098</v>
      </c>
      <c r="K882">
        <v>239.182947835052</v>
      </c>
      <c r="L882">
        <v>246.00002042939599</v>
      </c>
      <c r="M882">
        <v>63.281332631702703</v>
      </c>
      <c r="N882">
        <v>0.80729923150114502</v>
      </c>
      <c r="O882">
        <v>37.079180390982501</v>
      </c>
      <c r="P882">
        <v>46.060606060605998</v>
      </c>
      <c r="Q882">
        <v>6.9949953531154005E-2</v>
      </c>
    </row>
    <row r="883" spans="1:17" x14ac:dyDescent="0.3">
      <c r="A883" t="s">
        <v>1905</v>
      </c>
      <c r="B883" t="s">
        <v>1906</v>
      </c>
      <c r="C883" t="s">
        <v>3181</v>
      </c>
      <c r="D883" t="s">
        <v>111</v>
      </c>
      <c r="E883">
        <v>3992.0723370000001</v>
      </c>
      <c r="F883">
        <v>914.5</v>
      </c>
      <c r="G883">
        <v>71.399700992789406</v>
      </c>
      <c r="H883">
        <v>13.066803383186601</v>
      </c>
      <c r="I883">
        <v>5.9163476625139602</v>
      </c>
      <c r="J883">
        <v>16.2686756646665</v>
      </c>
      <c r="K883">
        <v>817.68145621969904</v>
      </c>
      <c r="L883">
        <v>788.51318213044999</v>
      </c>
      <c r="M883">
        <v>78.901239043228898</v>
      </c>
      <c r="N883">
        <v>1.47400917009081</v>
      </c>
      <c r="O883">
        <v>18.425369054127898</v>
      </c>
      <c r="P883">
        <v>114.01825415399</v>
      </c>
      <c r="Q883">
        <v>0.113483471362161</v>
      </c>
    </row>
    <row r="884" spans="1:17" hidden="1" x14ac:dyDescent="0.3">
      <c r="A884" t="s">
        <v>1907</v>
      </c>
      <c r="B884" t="s">
        <v>1908</v>
      </c>
      <c r="C884" t="s">
        <v>3188</v>
      </c>
      <c r="D884" t="s">
        <v>238</v>
      </c>
      <c r="E884">
        <v>3989.3840571119999</v>
      </c>
      <c r="F884">
        <v>178.94</v>
      </c>
      <c r="G884">
        <v>110.297592849643</v>
      </c>
      <c r="H884">
        <v>-10.3341414558196</v>
      </c>
      <c r="I884">
        <v>113.56259358656</v>
      </c>
      <c r="J884">
        <v>-0.35463432101569797</v>
      </c>
      <c r="K884">
        <v>174.539345649132</v>
      </c>
      <c r="L884">
        <v>134.25241052512399</v>
      </c>
      <c r="M884">
        <v>50.760277347980001</v>
      </c>
      <c r="N884">
        <v>0.49360825359585198</v>
      </c>
      <c r="O884">
        <v>14.787079467978099</v>
      </c>
      <c r="P884">
        <v>145.12328767123199</v>
      </c>
      <c r="Q884">
        <v>0.25690364984964398</v>
      </c>
    </row>
    <row r="885" spans="1:17" x14ac:dyDescent="0.3">
      <c r="A885" t="s">
        <v>1909</v>
      </c>
      <c r="B885" t="s">
        <v>1910</v>
      </c>
      <c r="C885" t="s">
        <v>3190</v>
      </c>
      <c r="D885" t="s">
        <v>1420</v>
      </c>
      <c r="E885">
        <v>3983.7398860199901</v>
      </c>
      <c r="F885">
        <v>608.45000000000005</v>
      </c>
      <c r="G885">
        <v>-24.978548397217001</v>
      </c>
      <c r="H885">
        <v>3.3098085909261998</v>
      </c>
      <c r="I885">
        <v>-5.9852544038017701</v>
      </c>
      <c r="J885">
        <v>7.2316495966820202</v>
      </c>
      <c r="K885">
        <v>579.63467441309797</v>
      </c>
      <c r="L885">
        <v>612.78061024668898</v>
      </c>
      <c r="M885">
        <v>71.5900272737058</v>
      </c>
      <c r="N885">
        <v>1.2497439190439501</v>
      </c>
      <c r="O885">
        <v>33.94691429041</v>
      </c>
      <c r="P885">
        <v>16.0942568212173</v>
      </c>
      <c r="Q885">
        <v>9.1448080104127999E-2</v>
      </c>
    </row>
    <row r="886" spans="1:17" x14ac:dyDescent="0.3">
      <c r="A886" t="s">
        <v>1911</v>
      </c>
      <c r="B886" t="s">
        <v>1912</v>
      </c>
      <c r="C886" t="s">
        <v>3173</v>
      </c>
      <c r="D886" t="s">
        <v>417</v>
      </c>
      <c r="E886">
        <v>3953.3788058949999</v>
      </c>
      <c r="F886">
        <v>35.31</v>
      </c>
      <c r="G886">
        <v>-48.076856551200699</v>
      </c>
      <c r="H886">
        <v>-19.138470863153799</v>
      </c>
      <c r="I886">
        <v>-40.469312374816198</v>
      </c>
      <c r="J886">
        <v>-2.2720007940668201</v>
      </c>
      <c r="K886">
        <v>40.7269622390872</v>
      </c>
      <c r="L886">
        <v>47.1595145202891</v>
      </c>
      <c r="M886">
        <v>42.253669011174999</v>
      </c>
      <c r="N886">
        <v>0.99407533409395399</v>
      </c>
      <c r="O886">
        <v>93.429623336165307</v>
      </c>
      <c r="P886">
        <v>1.90476190476192</v>
      </c>
    </row>
    <row r="887" spans="1:17" hidden="1" x14ac:dyDescent="0.3">
      <c r="A887" t="s">
        <v>1913</v>
      </c>
      <c r="B887" t="s">
        <v>1914</v>
      </c>
      <c r="C887" t="s">
        <v>3188</v>
      </c>
      <c r="D887" t="s">
        <v>585</v>
      </c>
      <c r="E887">
        <v>3952.1883656800001</v>
      </c>
      <c r="F887">
        <v>871.1</v>
      </c>
      <c r="G887">
        <v>40.596046212595603</v>
      </c>
      <c r="H887">
        <v>49.223637239550499</v>
      </c>
      <c r="I887">
        <v>95.0603322068349</v>
      </c>
      <c r="J887">
        <v>8.7714041559748797</v>
      </c>
      <c r="K887">
        <v>638.97305805736903</v>
      </c>
      <c r="L887">
        <v>543.15957282616898</v>
      </c>
      <c r="M887">
        <v>82.6998153618527</v>
      </c>
      <c r="N887">
        <v>2.3045273882994102</v>
      </c>
      <c r="O887">
        <v>0.84376076225463004</v>
      </c>
      <c r="P887">
        <v>112.6708984375</v>
      </c>
      <c r="Q887">
        <v>6.2246920698115001E-2</v>
      </c>
    </row>
    <row r="888" spans="1:17" x14ac:dyDescent="0.3">
      <c r="A888" t="s">
        <v>1915</v>
      </c>
      <c r="B888" t="s">
        <v>1916</v>
      </c>
      <c r="C888" t="s">
        <v>3181</v>
      </c>
      <c r="D888" t="s">
        <v>111</v>
      </c>
      <c r="E888">
        <v>3952.0427080199902</v>
      </c>
      <c r="F888">
        <v>100.54</v>
      </c>
      <c r="G888">
        <v>-25.866361382676999</v>
      </c>
      <c r="H888">
        <v>-53.151739713861097</v>
      </c>
      <c r="I888">
        <v>-14.943300814122599</v>
      </c>
      <c r="J888">
        <v>0.347091140584254</v>
      </c>
      <c r="K888">
        <v>102.518841921907</v>
      </c>
      <c r="L888">
        <v>107.066238746805</v>
      </c>
      <c r="M888">
        <v>57.427211001516199</v>
      </c>
      <c r="N888">
        <v>0.40118867330828101</v>
      </c>
      <c r="O888">
        <v>38.253431470061599</v>
      </c>
      <c r="P888">
        <v>20.479328939484699</v>
      </c>
      <c r="Q888">
        <v>5.2628782562876002E-2</v>
      </c>
    </row>
    <row r="889" spans="1:17" hidden="1" x14ac:dyDescent="0.3">
      <c r="A889" t="s">
        <v>1917</v>
      </c>
      <c r="B889" t="s">
        <v>1918</v>
      </c>
      <c r="C889" t="s">
        <v>3188</v>
      </c>
      <c r="D889" t="s">
        <v>226</v>
      </c>
      <c r="E889">
        <v>3938.4907910000002</v>
      </c>
      <c r="F889">
        <v>1258.75</v>
      </c>
      <c r="G889">
        <v>85.210471890395198</v>
      </c>
      <c r="H889">
        <v>-1.20952802164944</v>
      </c>
      <c r="I889">
        <v>74.651212979452197</v>
      </c>
      <c r="J889">
        <v>6.5501607212008901</v>
      </c>
      <c r="K889">
        <v>1120.0885762328101</v>
      </c>
      <c r="L889">
        <v>905.31850668498998</v>
      </c>
      <c r="M889">
        <v>70.511092806902496</v>
      </c>
      <c r="N889">
        <v>0.76054416374516398</v>
      </c>
      <c r="O889">
        <v>3.76166832174775</v>
      </c>
      <c r="P889">
        <v>128.01376686894301</v>
      </c>
      <c r="Q889">
        <v>0.11949097421969</v>
      </c>
    </row>
    <row r="890" spans="1:17" hidden="1" x14ac:dyDescent="0.3">
      <c r="A890" t="s">
        <v>1919</v>
      </c>
      <c r="B890" t="s">
        <v>1920</v>
      </c>
      <c r="C890" t="s">
        <v>3188</v>
      </c>
      <c r="D890" t="s">
        <v>417</v>
      </c>
      <c r="E890">
        <v>3933.8225150399999</v>
      </c>
      <c r="F890">
        <v>243.9</v>
      </c>
      <c r="G890">
        <v>-46.281229570967099</v>
      </c>
      <c r="H890">
        <v>-10.6615821766447</v>
      </c>
      <c r="I890">
        <v>-36.385206004995602</v>
      </c>
      <c r="J890">
        <v>0.87928293175975503</v>
      </c>
      <c r="M890">
        <v>57.2741966310899</v>
      </c>
      <c r="O890">
        <v>43.501435014350101</v>
      </c>
      <c r="P890">
        <v>8.2316396716219202</v>
      </c>
    </row>
    <row r="891" spans="1:17" hidden="1" x14ac:dyDescent="0.3">
      <c r="A891" t="s">
        <v>1921</v>
      </c>
      <c r="B891" t="s">
        <v>1922</v>
      </c>
      <c r="C891" t="s">
        <v>3188</v>
      </c>
      <c r="D891" t="s">
        <v>546</v>
      </c>
      <c r="E891">
        <v>3930.73024545</v>
      </c>
      <c r="F891">
        <v>3235.9</v>
      </c>
      <c r="G891">
        <v>29.6409076680394</v>
      </c>
      <c r="H891">
        <v>4.5860774802987301</v>
      </c>
      <c r="I891">
        <v>25.3001421911809</v>
      </c>
      <c r="J891">
        <v>5.5850833224745298</v>
      </c>
      <c r="K891">
        <v>3052.43422857614</v>
      </c>
      <c r="L891">
        <v>2826.0788361350501</v>
      </c>
      <c r="M891">
        <v>79.657769350231206</v>
      </c>
      <c r="N891">
        <v>0.76011985403913995</v>
      </c>
      <c r="O891">
        <v>7.23446336413362</v>
      </c>
      <c r="P891">
        <v>50.647113594040903</v>
      </c>
      <c r="Q891">
        <v>7.8547114322208997E-2</v>
      </c>
    </row>
    <row r="892" spans="1:17" hidden="1" x14ac:dyDescent="0.3">
      <c r="A892" t="s">
        <v>1923</v>
      </c>
      <c r="B892" t="s">
        <v>1924</v>
      </c>
      <c r="C892" t="s">
        <v>3188</v>
      </c>
      <c r="D892" t="s">
        <v>54</v>
      </c>
      <c r="E892">
        <v>3925.295645355</v>
      </c>
      <c r="F892">
        <v>288.45</v>
      </c>
      <c r="G892">
        <v>45.2717016818941</v>
      </c>
      <c r="H892">
        <v>-1.27609775064604</v>
      </c>
      <c r="I892">
        <v>28.425842381300999</v>
      </c>
      <c r="J892">
        <v>13.354703816635899</v>
      </c>
      <c r="K892">
        <v>271.12679662529501</v>
      </c>
      <c r="L892">
        <v>248.74810156475499</v>
      </c>
      <c r="M892">
        <v>73.846291810045798</v>
      </c>
      <c r="N892">
        <v>0.48426298860101602</v>
      </c>
      <c r="O892">
        <v>18.9114231235916</v>
      </c>
      <c r="P892">
        <v>80.28125</v>
      </c>
      <c r="Q892">
        <v>8.450263229893E-3</v>
      </c>
    </row>
    <row r="893" spans="1:17" x14ac:dyDescent="0.3">
      <c r="A893" t="s">
        <v>1925</v>
      </c>
      <c r="B893" t="s">
        <v>1926</v>
      </c>
      <c r="C893" t="s">
        <v>3183</v>
      </c>
      <c r="D893" t="s">
        <v>111</v>
      </c>
      <c r="E893">
        <v>3903.3730242319998</v>
      </c>
      <c r="F893">
        <v>216.59</v>
      </c>
      <c r="G893">
        <v>-10.0920209586347</v>
      </c>
      <c r="H893">
        <v>1.8909169733042299</v>
      </c>
      <c r="I893">
        <v>4.0828545593731302</v>
      </c>
      <c r="J893">
        <v>6.7375903177943597</v>
      </c>
      <c r="K893">
        <v>211.086356020393</v>
      </c>
      <c r="L893">
        <v>213.330574706563</v>
      </c>
      <c r="M893">
        <v>75.370344923423502</v>
      </c>
      <c r="N893">
        <v>0.59459185713607199</v>
      </c>
      <c r="O893">
        <v>26.944918971328299</v>
      </c>
      <c r="P893">
        <v>23.7657142857142</v>
      </c>
      <c r="Q893">
        <v>9.8681006836272997E-2</v>
      </c>
    </row>
    <row r="894" spans="1:17" hidden="1" x14ac:dyDescent="0.3">
      <c r="A894" t="s">
        <v>1927</v>
      </c>
      <c r="B894" t="s">
        <v>1928</v>
      </c>
      <c r="C894" t="s">
        <v>3188</v>
      </c>
      <c r="D894" t="s">
        <v>1929</v>
      </c>
      <c r="E894">
        <v>3889.031156864</v>
      </c>
      <c r="F894">
        <v>129.63999999999999</v>
      </c>
      <c r="G894">
        <v>2.9079336822355302</v>
      </c>
      <c r="H894">
        <v>-3.2654757638352301</v>
      </c>
      <c r="I894">
        <v>29.803034248158401</v>
      </c>
      <c r="J894">
        <v>4.0696970745967702</v>
      </c>
      <c r="K894">
        <v>133.62591148076899</v>
      </c>
      <c r="L894">
        <v>126.501196131436</v>
      </c>
      <c r="M894">
        <v>56.082327417174703</v>
      </c>
      <c r="N894">
        <v>0.42491145653678503</v>
      </c>
      <c r="O894">
        <v>27.190681888305999</v>
      </c>
      <c r="P894">
        <v>54.149821640903603</v>
      </c>
      <c r="Q894">
        <v>5.6544629176478997E-2</v>
      </c>
    </row>
    <row r="895" spans="1:17" hidden="1" x14ac:dyDescent="0.3">
      <c r="A895" t="s">
        <v>1930</v>
      </c>
      <c r="B895" t="s">
        <v>1931</v>
      </c>
      <c r="C895" t="s">
        <v>3188</v>
      </c>
      <c r="D895" t="s">
        <v>131</v>
      </c>
      <c r="E895">
        <v>3876.4274906000001</v>
      </c>
      <c r="F895">
        <v>430.15</v>
      </c>
      <c r="G895">
        <v>-12.805955589543601</v>
      </c>
      <c r="H895">
        <v>-0.84981747076241998</v>
      </c>
      <c r="I895">
        <v>-8.9697506567510903</v>
      </c>
      <c r="J895">
        <v>1.6868224645051</v>
      </c>
      <c r="K895">
        <v>420.35592399491702</v>
      </c>
      <c r="L895">
        <v>421.90603440973001</v>
      </c>
      <c r="M895">
        <v>74.996921432082203</v>
      </c>
      <c r="N895">
        <v>1.25633152948402</v>
      </c>
      <c r="O895">
        <v>11.356503545274901</v>
      </c>
      <c r="P895">
        <v>9.5504902584999396</v>
      </c>
      <c r="Q895">
        <v>-2.5703693664062999E-2</v>
      </c>
    </row>
    <row r="896" spans="1:17" hidden="1" x14ac:dyDescent="0.3">
      <c r="A896" t="s">
        <v>1932</v>
      </c>
      <c r="B896" t="s">
        <v>1933</v>
      </c>
      <c r="C896" t="s">
        <v>3188</v>
      </c>
      <c r="D896" t="s">
        <v>83</v>
      </c>
      <c r="E896">
        <v>3869.1872700599902</v>
      </c>
      <c r="F896">
        <v>362.3</v>
      </c>
      <c r="G896">
        <v>83.180364247478295</v>
      </c>
      <c r="H896">
        <v>-5.1986856793971103</v>
      </c>
      <c r="I896">
        <v>131.1886353113</v>
      </c>
      <c r="J896">
        <v>10.500230142226499</v>
      </c>
      <c r="K896">
        <v>332.24862968877397</v>
      </c>
      <c r="L896">
        <v>260.77865075865702</v>
      </c>
      <c r="M896">
        <v>74.494144777648302</v>
      </c>
      <c r="N896">
        <v>0.62015866439504597</v>
      </c>
      <c r="O896">
        <v>11.8410157328181</v>
      </c>
      <c r="P896">
        <v>152.38592824799699</v>
      </c>
      <c r="Q896">
        <v>7.8465711438058E-2</v>
      </c>
    </row>
    <row r="897" spans="1:17" hidden="1" x14ac:dyDescent="0.3">
      <c r="A897" t="s">
        <v>1934</v>
      </c>
      <c r="B897" t="s">
        <v>1935</v>
      </c>
      <c r="C897" t="s">
        <v>3188</v>
      </c>
      <c r="D897" t="s">
        <v>495</v>
      </c>
      <c r="E897">
        <v>3868.1692839449902</v>
      </c>
      <c r="F897">
        <v>279.45</v>
      </c>
      <c r="G897">
        <v>58.451385723734198</v>
      </c>
      <c r="H897">
        <v>-6.0341311962526101</v>
      </c>
      <c r="I897">
        <v>45.900514562730699</v>
      </c>
      <c r="J897">
        <v>1.62672267441309</v>
      </c>
      <c r="K897">
        <v>281.99806254696801</v>
      </c>
      <c r="L897">
        <v>235.85431746905999</v>
      </c>
      <c r="M897">
        <v>45.078912497069297</v>
      </c>
      <c r="N897">
        <v>0.27346259876020701</v>
      </c>
      <c r="O897">
        <v>20.3256396493111</v>
      </c>
      <c r="P897">
        <v>105.326965466568</v>
      </c>
      <c r="Q897">
        <v>5.6616005135468002E-2</v>
      </c>
    </row>
    <row r="898" spans="1:17" hidden="1" x14ac:dyDescent="0.3">
      <c r="A898" t="s">
        <v>1936</v>
      </c>
      <c r="B898" t="s">
        <v>1937</v>
      </c>
      <c r="C898" t="s">
        <v>3188</v>
      </c>
      <c r="D898" t="s">
        <v>46</v>
      </c>
      <c r="E898">
        <v>3865.3670256</v>
      </c>
      <c r="F898">
        <v>24.72</v>
      </c>
      <c r="G898">
        <v>14.4427611402041</v>
      </c>
      <c r="H898">
        <v>-10.195781801639299</v>
      </c>
      <c r="I898">
        <v>39.018103114939798</v>
      </c>
      <c r="J898">
        <v>9.7425081345046092</v>
      </c>
      <c r="K898">
        <v>25.1515883770568</v>
      </c>
      <c r="L898">
        <v>22.657459466643701</v>
      </c>
      <c r="M898">
        <v>60.272677213122599</v>
      </c>
      <c r="N898">
        <v>0.46291797510048399</v>
      </c>
      <c r="O898">
        <v>35.315533980582501</v>
      </c>
      <c r="P898">
        <v>65.416305160807696</v>
      </c>
      <c r="Q898">
        <v>0.10458303563644</v>
      </c>
    </row>
    <row r="899" spans="1:17" hidden="1" x14ac:dyDescent="0.3">
      <c r="A899" t="s">
        <v>1938</v>
      </c>
      <c r="B899" t="s">
        <v>1939</v>
      </c>
      <c r="C899" t="s">
        <v>3188</v>
      </c>
      <c r="D899" t="s">
        <v>1578</v>
      </c>
      <c r="E899">
        <v>3863.355</v>
      </c>
      <c r="F899">
        <v>348.05</v>
      </c>
      <c r="G899">
        <v>-26.6951810776564</v>
      </c>
      <c r="H899">
        <v>-0.16938052074290699</v>
      </c>
      <c r="I899">
        <v>4.2527060757783799</v>
      </c>
      <c r="J899">
        <v>7.1455342769822296</v>
      </c>
      <c r="K899">
        <v>335.781032456741</v>
      </c>
      <c r="L899">
        <v>341.62608243392401</v>
      </c>
      <c r="M899">
        <v>78.1265070620383</v>
      </c>
      <c r="N899">
        <v>0.52432723043944895</v>
      </c>
      <c r="O899">
        <v>16.635540870564501</v>
      </c>
      <c r="P899">
        <v>19.8519283746556</v>
      </c>
      <c r="Q899">
        <v>-5.8961456373073998E-2</v>
      </c>
    </row>
    <row r="900" spans="1:17" hidden="1" x14ac:dyDescent="0.3">
      <c r="A900" t="s">
        <v>1940</v>
      </c>
      <c r="B900" t="s">
        <v>1941</v>
      </c>
      <c r="C900" t="s">
        <v>3188</v>
      </c>
      <c r="D900" t="s">
        <v>460</v>
      </c>
      <c r="E900">
        <v>3838.324647725</v>
      </c>
      <c r="F900">
        <v>622.85</v>
      </c>
      <c r="G900">
        <v>-38.232029211338499</v>
      </c>
      <c r="H900">
        <v>-4.6663724859041897</v>
      </c>
      <c r="I900">
        <v>-13.862556078461701</v>
      </c>
      <c r="J900">
        <v>1.2018878798614601</v>
      </c>
      <c r="K900">
        <v>628.39450629087503</v>
      </c>
      <c r="L900">
        <v>658.01576583448298</v>
      </c>
      <c r="M900">
        <v>55.5754731165162</v>
      </c>
      <c r="N900">
        <v>0.83350076637148396</v>
      </c>
      <c r="O900">
        <v>31.3237537127719</v>
      </c>
      <c r="P900">
        <v>6.2249509678519601</v>
      </c>
      <c r="Q900">
        <v>9.3526365548229004E-2</v>
      </c>
    </row>
    <row r="901" spans="1:17" hidden="1" x14ac:dyDescent="0.3">
      <c r="A901" t="s">
        <v>1942</v>
      </c>
      <c r="B901" t="s">
        <v>1943</v>
      </c>
      <c r="C901" t="s">
        <v>3188</v>
      </c>
      <c r="D901" t="s">
        <v>21</v>
      </c>
      <c r="E901">
        <v>3825.4726870999998</v>
      </c>
      <c r="F901">
        <v>963.1</v>
      </c>
      <c r="G901">
        <v>114.23065930751901</v>
      </c>
      <c r="H901">
        <v>20.658464454724498</v>
      </c>
      <c r="I901">
        <v>103.48739564649399</v>
      </c>
      <c r="J901">
        <v>7.75332182180128</v>
      </c>
      <c r="K901">
        <v>798.41657731671603</v>
      </c>
      <c r="L901">
        <v>673.74403178334103</v>
      </c>
      <c r="M901">
        <v>81.877202206079502</v>
      </c>
      <c r="N901">
        <v>1.4640806198998599</v>
      </c>
      <c r="O901">
        <v>3.7223548956494699</v>
      </c>
      <c r="P901">
        <v>148.86304909560701</v>
      </c>
      <c r="Q901">
        <v>9.1787322883923994E-2</v>
      </c>
    </row>
    <row r="902" spans="1:17" hidden="1" x14ac:dyDescent="0.3">
      <c r="A902" t="s">
        <v>1944</v>
      </c>
      <c r="B902" t="s">
        <v>1945</v>
      </c>
      <c r="C902" t="s">
        <v>3188</v>
      </c>
      <c r="D902" t="s">
        <v>69</v>
      </c>
      <c r="E902">
        <v>3825.2735200000002</v>
      </c>
      <c r="F902">
        <v>1233.8</v>
      </c>
      <c r="G902">
        <v>111.380033457425</v>
      </c>
      <c r="H902">
        <v>9.4019372507747292</v>
      </c>
      <c r="I902">
        <v>111.085982238738</v>
      </c>
      <c r="J902">
        <v>22.9055643405935</v>
      </c>
      <c r="K902">
        <v>1040.0786495536399</v>
      </c>
      <c r="L902">
        <v>821.760517041458</v>
      </c>
      <c r="M902">
        <v>78.835407711266399</v>
      </c>
      <c r="N902">
        <v>0.991757706766345</v>
      </c>
      <c r="O902">
        <v>3.09612579024154</v>
      </c>
      <c r="P902">
        <v>192.95975305710499</v>
      </c>
      <c r="Q902">
        <v>6.4233624886007007E-2</v>
      </c>
    </row>
    <row r="903" spans="1:17" hidden="1" x14ac:dyDescent="0.3">
      <c r="A903" t="s">
        <v>1946</v>
      </c>
      <c r="B903" t="s">
        <v>1947</v>
      </c>
      <c r="C903" t="s">
        <v>3188</v>
      </c>
      <c r="D903" t="s">
        <v>46</v>
      </c>
      <c r="E903">
        <v>3815.3877841250001</v>
      </c>
      <c r="F903">
        <v>609.85</v>
      </c>
      <c r="G903">
        <v>85.971765922619596</v>
      </c>
      <c r="H903">
        <v>19.212535470414</v>
      </c>
      <c r="I903">
        <v>38.7552963251294</v>
      </c>
      <c r="J903">
        <v>2.47053479467868</v>
      </c>
      <c r="K903">
        <v>514.19953783036601</v>
      </c>
      <c r="L903">
        <v>435.99416374325199</v>
      </c>
      <c r="M903">
        <v>73.968861648542202</v>
      </c>
      <c r="N903">
        <v>2.1106936446323599</v>
      </c>
      <c r="O903">
        <v>5.0996146593424498</v>
      </c>
      <c r="P903">
        <v>122.55674768265</v>
      </c>
      <c r="Q903">
        <v>0.19722073672955501</v>
      </c>
    </row>
    <row r="904" spans="1:17" x14ac:dyDescent="0.3">
      <c r="A904" t="s">
        <v>1948</v>
      </c>
      <c r="B904" t="s">
        <v>1949</v>
      </c>
      <c r="C904" t="s">
        <v>3187</v>
      </c>
      <c r="D904" t="s">
        <v>285</v>
      </c>
      <c r="E904">
        <v>3814.9813512000001</v>
      </c>
      <c r="F904">
        <v>377.7</v>
      </c>
      <c r="G904">
        <v>69.308145579052194</v>
      </c>
      <c r="H904">
        <v>19.871245147833399</v>
      </c>
      <c r="I904">
        <v>47.028304670319599</v>
      </c>
      <c r="J904">
        <v>7.55447026875588</v>
      </c>
      <c r="K904">
        <v>327.03001392714901</v>
      </c>
      <c r="L904">
        <v>297.08339322098698</v>
      </c>
      <c r="M904">
        <v>75.914118323322697</v>
      </c>
      <c r="N904">
        <v>2.3817642614179899</v>
      </c>
      <c r="O904">
        <v>2.4622716441620298</v>
      </c>
      <c r="P904">
        <v>92.999489013796605</v>
      </c>
      <c r="Q904">
        <v>4.5222444753862001E-2</v>
      </c>
    </row>
    <row r="905" spans="1:17" x14ac:dyDescent="0.3">
      <c r="A905" t="s">
        <v>1950</v>
      </c>
      <c r="B905" t="s">
        <v>1951</v>
      </c>
      <c r="C905" t="s">
        <v>3181</v>
      </c>
      <c r="D905" t="s">
        <v>518</v>
      </c>
      <c r="E905">
        <v>3805.517278455</v>
      </c>
      <c r="F905">
        <v>341.65</v>
      </c>
      <c r="G905">
        <v>-24.342145702718199</v>
      </c>
      <c r="H905">
        <v>-5.7688829693022496</v>
      </c>
      <c r="I905">
        <v>14.664132007934001</v>
      </c>
      <c r="J905">
        <v>4.2563601437097702</v>
      </c>
      <c r="K905">
        <v>329.76848629554098</v>
      </c>
      <c r="L905">
        <v>330.28703705663298</v>
      </c>
      <c r="M905">
        <v>67.926774034460806</v>
      </c>
      <c r="N905">
        <v>1.15232803146415</v>
      </c>
      <c r="O905">
        <v>32.269866822771803</v>
      </c>
      <c r="P905">
        <v>45.197620059498497</v>
      </c>
      <c r="Q905">
        <v>1.1193450185749999E-2</v>
      </c>
    </row>
    <row r="906" spans="1:17" hidden="1" x14ac:dyDescent="0.3">
      <c r="A906" t="s">
        <v>1952</v>
      </c>
      <c r="B906" t="s">
        <v>1953</v>
      </c>
      <c r="C906" t="s">
        <v>3188</v>
      </c>
      <c r="D906" t="s">
        <v>131</v>
      </c>
      <c r="E906">
        <v>3800.3223026599999</v>
      </c>
      <c r="F906">
        <v>293.8</v>
      </c>
      <c r="G906">
        <v>201.187806611376</v>
      </c>
      <c r="H906">
        <v>-1.66280503137805</v>
      </c>
      <c r="I906">
        <v>124.94191512988399</v>
      </c>
      <c r="J906">
        <v>0.41836708568001801</v>
      </c>
      <c r="K906">
        <v>273.744819951137</v>
      </c>
      <c r="L906">
        <v>213.79474922369599</v>
      </c>
      <c r="M906">
        <v>73.021149240458001</v>
      </c>
      <c r="N906">
        <v>0.44042422940035603</v>
      </c>
      <c r="O906">
        <v>17.188563648740601</v>
      </c>
      <c r="P906">
        <v>276.666666666666</v>
      </c>
      <c r="Q906">
        <v>0.16012470488689601</v>
      </c>
    </row>
    <row r="907" spans="1:17" hidden="1" x14ac:dyDescent="0.3">
      <c r="A907" t="s">
        <v>1954</v>
      </c>
      <c r="B907" t="s">
        <v>1955</v>
      </c>
      <c r="C907" t="s">
        <v>3188</v>
      </c>
      <c r="E907">
        <v>3797.3846159899999</v>
      </c>
      <c r="F907">
        <v>2008.3</v>
      </c>
      <c r="G907">
        <v>2382.6631271291399</v>
      </c>
      <c r="H907">
        <v>-23.1738325707211</v>
      </c>
      <c r="I907">
        <v>154.90386159596699</v>
      </c>
      <c r="J907">
        <v>2.4244104291011901</v>
      </c>
      <c r="K907">
        <v>2032.2404316023001</v>
      </c>
      <c r="L907">
        <v>1295.3917358640399</v>
      </c>
      <c r="M907">
        <v>51.6646276888331</v>
      </c>
      <c r="N907">
        <v>0.39173699104454501</v>
      </c>
      <c r="O907">
        <v>57.795150126972999</v>
      </c>
      <c r="P907">
        <v>2413.8315183377099</v>
      </c>
    </row>
    <row r="908" spans="1:17" x14ac:dyDescent="0.3">
      <c r="A908" t="s">
        <v>1956</v>
      </c>
      <c r="B908" t="s">
        <v>1957</v>
      </c>
      <c r="C908" t="s">
        <v>3189</v>
      </c>
      <c r="D908" t="s">
        <v>451</v>
      </c>
      <c r="E908">
        <v>3768.4739383199999</v>
      </c>
      <c r="F908">
        <v>24.44</v>
      </c>
      <c r="G908">
        <v>-36.6672720998668</v>
      </c>
      <c r="H908">
        <v>-1.1031602944951999</v>
      </c>
      <c r="I908">
        <v>4.0267381781063101</v>
      </c>
      <c r="J908">
        <v>0.81759054012684695</v>
      </c>
      <c r="K908">
        <v>22.9440787593911</v>
      </c>
      <c r="L908">
        <v>23.563525068253</v>
      </c>
      <c r="M908">
        <v>74.829877144027705</v>
      </c>
      <c r="N908">
        <v>0.38032105278594502</v>
      </c>
      <c r="O908">
        <v>84.7381342062193</v>
      </c>
      <c r="P908">
        <v>46.347305389221503</v>
      </c>
    </row>
    <row r="909" spans="1:17" hidden="1" x14ac:dyDescent="0.3">
      <c r="A909" t="s">
        <v>1958</v>
      </c>
      <c r="B909" t="s">
        <v>1959</v>
      </c>
      <c r="C909" t="s">
        <v>3188</v>
      </c>
      <c r="D909" t="s">
        <v>372</v>
      </c>
      <c r="E909">
        <v>3746.870387205</v>
      </c>
      <c r="F909">
        <v>1132.45</v>
      </c>
      <c r="G909">
        <v>31.928472561067501</v>
      </c>
      <c r="H909">
        <v>4.7975211982922499</v>
      </c>
      <c r="I909">
        <v>76.562291084930806</v>
      </c>
      <c r="J909">
        <v>2.91768621904771</v>
      </c>
      <c r="K909">
        <v>1054.27915654036</v>
      </c>
      <c r="L909">
        <v>891.96416422693699</v>
      </c>
      <c r="M909">
        <v>70.446031279933194</v>
      </c>
      <c r="N909">
        <v>0.690113251744637</v>
      </c>
      <c r="O909">
        <v>20.0936023665504</v>
      </c>
      <c r="P909">
        <v>98.762615182097406</v>
      </c>
      <c r="Q909">
        <v>4.0435590555045003E-2</v>
      </c>
    </row>
    <row r="910" spans="1:17" hidden="1" x14ac:dyDescent="0.3">
      <c r="A910" t="s">
        <v>1960</v>
      </c>
      <c r="B910" t="s">
        <v>1961</v>
      </c>
      <c r="C910" t="s">
        <v>3188</v>
      </c>
      <c r="D910" t="s">
        <v>51</v>
      </c>
      <c r="E910">
        <v>3736.9637631750002</v>
      </c>
      <c r="F910">
        <v>342.95</v>
      </c>
      <c r="G910">
        <v>148.50364484386</v>
      </c>
      <c r="H910">
        <v>11.4985387871636</v>
      </c>
      <c r="I910">
        <v>33.105804996075697</v>
      </c>
      <c r="J910">
        <v>3.88855639468995</v>
      </c>
      <c r="K910">
        <v>324.556184632439</v>
      </c>
      <c r="L910">
        <v>293.422386369273</v>
      </c>
      <c r="M910">
        <v>68.905855102814897</v>
      </c>
      <c r="N910">
        <v>0.953751822385137</v>
      </c>
      <c r="O910">
        <v>13.7192010497157</v>
      </c>
      <c r="P910">
        <v>216.959334565619</v>
      </c>
      <c r="Q910">
        <v>0.15326514956686199</v>
      </c>
    </row>
    <row r="911" spans="1:17" hidden="1" x14ac:dyDescent="0.3">
      <c r="A911" t="s">
        <v>1962</v>
      </c>
      <c r="B911" t="s">
        <v>1963</v>
      </c>
      <c r="C911" t="s">
        <v>3188</v>
      </c>
      <c r="D911" t="s">
        <v>417</v>
      </c>
      <c r="E911">
        <v>3736.3626436499999</v>
      </c>
      <c r="F911">
        <v>273.64999999999998</v>
      </c>
      <c r="G911">
        <v>430.39100295840802</v>
      </c>
      <c r="H911">
        <v>60.772648464764302</v>
      </c>
      <c r="I911">
        <v>248.26314376553401</v>
      </c>
      <c r="J911">
        <v>-10.7494424750608</v>
      </c>
      <c r="K911">
        <v>220.168334492887</v>
      </c>
      <c r="L911">
        <v>146.38604197925901</v>
      </c>
      <c r="M911">
        <v>48.362523087987697</v>
      </c>
      <c r="N911">
        <v>1.8196739073570101</v>
      </c>
      <c r="O911">
        <v>22.748035812168801</v>
      </c>
      <c r="P911">
        <v>499.45235487404102</v>
      </c>
      <c r="Q911">
        <v>0.15585015265039801</v>
      </c>
    </row>
    <row r="912" spans="1:17" hidden="1" x14ac:dyDescent="0.3">
      <c r="A912" t="s">
        <v>1964</v>
      </c>
      <c r="B912" t="s">
        <v>1965</v>
      </c>
      <c r="C912" t="s">
        <v>3188</v>
      </c>
      <c r="D912" t="s">
        <v>1064</v>
      </c>
      <c r="E912">
        <v>3730.8735000000001</v>
      </c>
      <c r="F912">
        <v>60.88</v>
      </c>
      <c r="G912">
        <v>-31.4610422983367</v>
      </c>
      <c r="H912">
        <v>-3.5461522454221601</v>
      </c>
      <c r="I912">
        <v>-17.517373910100901</v>
      </c>
      <c r="J912">
        <v>4.5579644173521796</v>
      </c>
      <c r="K912">
        <v>60.273039604632501</v>
      </c>
      <c r="L912">
        <v>63.871167459887999</v>
      </c>
      <c r="M912">
        <v>80.428401478298795</v>
      </c>
      <c r="N912">
        <v>1.0966226660270499</v>
      </c>
      <c r="O912">
        <v>17.362023653087999</v>
      </c>
      <c r="P912">
        <v>10.090415913200699</v>
      </c>
      <c r="Q912">
        <v>-6.679688381315E-3</v>
      </c>
    </row>
    <row r="913" spans="1:17" hidden="1" x14ac:dyDescent="0.3">
      <c r="A913" t="s">
        <v>1966</v>
      </c>
      <c r="B913" t="s">
        <v>1967</v>
      </c>
      <c r="C913" t="s">
        <v>3188</v>
      </c>
      <c r="D913" t="s">
        <v>761</v>
      </c>
      <c r="E913">
        <v>3724.7253936799998</v>
      </c>
      <c r="F913">
        <v>181.64</v>
      </c>
      <c r="G913">
        <v>22.1544603956497</v>
      </c>
      <c r="H913">
        <v>7.9843426993297104</v>
      </c>
      <c r="I913">
        <v>10.2836562141517</v>
      </c>
      <c r="J913">
        <v>4.6548266640887199</v>
      </c>
      <c r="K913">
        <v>169.270671165604</v>
      </c>
      <c r="L913">
        <v>156.42270971630401</v>
      </c>
      <c r="M913">
        <v>58.331342908403499</v>
      </c>
      <c r="N913">
        <v>0.99620568960852596</v>
      </c>
      <c r="O913">
        <v>3.3087425677163802</v>
      </c>
      <c r="P913">
        <v>42.630545740086298</v>
      </c>
      <c r="Q913">
        <v>8.2626113561340003E-3</v>
      </c>
    </row>
    <row r="914" spans="1:17" hidden="1" x14ac:dyDescent="0.3">
      <c r="A914" t="s">
        <v>1968</v>
      </c>
      <c r="B914" t="s">
        <v>1969</v>
      </c>
      <c r="C914" t="s">
        <v>3188</v>
      </c>
      <c r="D914" t="s">
        <v>372</v>
      </c>
      <c r="E914">
        <v>3719.9813267</v>
      </c>
      <c r="F914">
        <v>338.6</v>
      </c>
      <c r="G914">
        <v>40.903703231952598</v>
      </c>
      <c r="H914">
        <v>8.2614687388017707</v>
      </c>
      <c r="I914">
        <v>53.4890311285602</v>
      </c>
      <c r="J914">
        <v>2.9665370858375399</v>
      </c>
      <c r="K914">
        <v>297.06125736556498</v>
      </c>
      <c r="L914">
        <v>253.92323378959401</v>
      </c>
      <c r="M914">
        <v>80.0033944735885</v>
      </c>
      <c r="N914">
        <v>0.61352760093964598</v>
      </c>
      <c r="O914">
        <v>2.5841701122268201</v>
      </c>
      <c r="P914">
        <v>89.162011173184297</v>
      </c>
      <c r="Q914">
        <v>7.6323822844449996E-2</v>
      </c>
    </row>
    <row r="915" spans="1:17" hidden="1" x14ac:dyDescent="0.3">
      <c r="A915" t="s">
        <v>1970</v>
      </c>
      <c r="B915" t="s">
        <v>1971</v>
      </c>
      <c r="C915" t="s">
        <v>3188</v>
      </c>
      <c r="D915" t="s">
        <v>149</v>
      </c>
      <c r="E915">
        <v>3716.92047318</v>
      </c>
      <c r="F915">
        <v>389.1</v>
      </c>
      <c r="G915">
        <v>-26.589232551099499</v>
      </c>
      <c r="H915">
        <v>44.738883091554101</v>
      </c>
      <c r="I915">
        <v>4.69436027987435</v>
      </c>
      <c r="J915">
        <v>27.647321250601902</v>
      </c>
      <c r="K915">
        <v>295.97419597495298</v>
      </c>
      <c r="L915">
        <v>320.27778905972201</v>
      </c>
      <c r="M915">
        <v>86.513781149235399</v>
      </c>
      <c r="N915">
        <v>1.4295353883336901</v>
      </c>
      <c r="O915">
        <v>24.184014392186999</v>
      </c>
      <c r="P915">
        <v>94.113245198303801</v>
      </c>
      <c r="Q915">
        <v>0.116681486924262</v>
      </c>
    </row>
    <row r="916" spans="1:17" hidden="1" x14ac:dyDescent="0.3">
      <c r="A916" t="s">
        <v>1972</v>
      </c>
      <c r="B916" t="s">
        <v>1973</v>
      </c>
      <c r="C916" t="s">
        <v>3188</v>
      </c>
      <c r="D916" t="s">
        <v>460</v>
      </c>
      <c r="E916">
        <v>3697.1991902699901</v>
      </c>
      <c r="F916">
        <v>583.95000000000005</v>
      </c>
      <c r="G916">
        <v>32.091273333070198</v>
      </c>
      <c r="I916">
        <v>18.137274185041299</v>
      </c>
      <c r="K916">
        <v>555.13151102030702</v>
      </c>
      <c r="L916">
        <v>481.76224515429197</v>
      </c>
      <c r="M916">
        <v>64.780785260819798</v>
      </c>
      <c r="N916">
        <v>1</v>
      </c>
      <c r="O916">
        <v>5.9851014641664397</v>
      </c>
      <c r="P916">
        <v>77.492401215805501</v>
      </c>
      <c r="Q916">
        <v>-3.9150349227047E-2</v>
      </c>
    </row>
    <row r="917" spans="1:17" hidden="1" x14ac:dyDescent="0.3">
      <c r="A917" t="s">
        <v>1974</v>
      </c>
      <c r="B917" t="s">
        <v>1975</v>
      </c>
      <c r="C917" t="s">
        <v>3188</v>
      </c>
      <c r="D917" t="s">
        <v>1634</v>
      </c>
      <c r="E917">
        <v>3690.226260675</v>
      </c>
      <c r="F917">
        <v>2175.75</v>
      </c>
      <c r="G917">
        <v>1.66150607611971</v>
      </c>
      <c r="H917">
        <v>-5.1556431413565997</v>
      </c>
      <c r="I917">
        <v>10.719597787739501</v>
      </c>
      <c r="J917">
        <v>8.3544347216970405E-2</v>
      </c>
      <c r="K917">
        <v>2108.2707599390601</v>
      </c>
      <c r="L917">
        <v>1954.72863506215</v>
      </c>
      <c r="M917">
        <v>73.094723914509402</v>
      </c>
      <c r="N917">
        <v>0.81686138243513495</v>
      </c>
      <c r="O917">
        <v>13.4781109962082</v>
      </c>
      <c r="P917">
        <v>53.649235549592099</v>
      </c>
      <c r="Q917">
        <v>0.11097808023806</v>
      </c>
    </row>
    <row r="918" spans="1:17" x14ac:dyDescent="0.3">
      <c r="A918" t="s">
        <v>1976</v>
      </c>
      <c r="B918" t="s">
        <v>1977</v>
      </c>
      <c r="C918" t="s">
        <v>3175</v>
      </c>
      <c r="D918" t="s">
        <v>235</v>
      </c>
      <c r="E918">
        <v>3681.9480169799999</v>
      </c>
      <c r="F918">
        <v>436.2</v>
      </c>
      <c r="G918">
        <v>-26.5859718910426</v>
      </c>
      <c r="H918">
        <v>-0.37922923546830201</v>
      </c>
      <c r="I918">
        <v>-21.548145397783301</v>
      </c>
      <c r="J918">
        <v>7.6049861661390397</v>
      </c>
      <c r="K918">
        <v>431.55916666545198</v>
      </c>
      <c r="L918">
        <v>473.02771357980203</v>
      </c>
      <c r="M918">
        <v>75.740185247259703</v>
      </c>
      <c r="N918">
        <v>0.77559135130060397</v>
      </c>
      <c r="O918">
        <v>60.247592847317698</v>
      </c>
      <c r="P918">
        <v>14.0839544919576</v>
      </c>
    </row>
    <row r="919" spans="1:17" hidden="1" x14ac:dyDescent="0.3">
      <c r="A919" t="s">
        <v>1978</v>
      </c>
      <c r="B919" t="s">
        <v>1979</v>
      </c>
      <c r="C919" t="s">
        <v>3188</v>
      </c>
      <c r="D919" t="s">
        <v>271</v>
      </c>
      <c r="E919">
        <v>3662.3856340000002</v>
      </c>
      <c r="F919">
        <v>2687.95</v>
      </c>
      <c r="G919">
        <v>65.971577216292104</v>
      </c>
      <c r="H919">
        <v>63.930476159767402</v>
      </c>
      <c r="I919">
        <v>106.658830234633</v>
      </c>
      <c r="J919">
        <v>6.76149401086486</v>
      </c>
      <c r="K919">
        <v>1946.79560183597</v>
      </c>
      <c r="L919">
        <v>1566.60037685661</v>
      </c>
      <c r="M919">
        <v>78.499309901985797</v>
      </c>
      <c r="N919">
        <v>1.6167419955159601</v>
      </c>
      <c r="O919">
        <v>4.1667441730687003</v>
      </c>
      <c r="P919">
        <v>126.83122362869101</v>
      </c>
      <c r="Q919">
        <v>0.102010139191483</v>
      </c>
    </row>
    <row r="920" spans="1:17" hidden="1" x14ac:dyDescent="0.3">
      <c r="A920" t="s">
        <v>1980</v>
      </c>
      <c r="B920" t="s">
        <v>1981</v>
      </c>
      <c r="C920" t="s">
        <v>3188</v>
      </c>
      <c r="D920" t="s">
        <v>46</v>
      </c>
      <c r="E920">
        <v>3659.5478400000002</v>
      </c>
      <c r="F920">
        <v>296.7</v>
      </c>
      <c r="G920">
        <v>25.640962564160301</v>
      </c>
      <c r="H920">
        <v>-4.5770164744406898</v>
      </c>
      <c r="I920">
        <v>73.403346801213601</v>
      </c>
      <c r="J920">
        <v>0.99067034964794598</v>
      </c>
      <c r="K920">
        <v>276.66144524217202</v>
      </c>
      <c r="L920">
        <v>236.05861428200299</v>
      </c>
      <c r="M920">
        <v>58.456786711407297</v>
      </c>
      <c r="N920">
        <v>0.592792258016133</v>
      </c>
      <c r="O920">
        <v>13.245702730030301</v>
      </c>
      <c r="P920">
        <v>110.425531914893</v>
      </c>
    </row>
    <row r="921" spans="1:17" hidden="1" x14ac:dyDescent="0.3">
      <c r="A921" t="s">
        <v>1982</v>
      </c>
      <c r="B921" t="s">
        <v>1983</v>
      </c>
      <c r="C921" t="s">
        <v>3188</v>
      </c>
      <c r="D921" t="s">
        <v>51</v>
      </c>
      <c r="E921">
        <v>3650.32600065</v>
      </c>
      <c r="F921">
        <v>2207.1</v>
      </c>
      <c r="G921">
        <v>39.667197500693099</v>
      </c>
      <c r="H921">
        <v>-18.207087171095299</v>
      </c>
      <c r="I921">
        <v>46.061598623443203</v>
      </c>
      <c r="J921">
        <v>8.5410794927082492</v>
      </c>
      <c r="K921">
        <v>2299.9203917252198</v>
      </c>
      <c r="L921">
        <v>1968.4660354146599</v>
      </c>
      <c r="M921">
        <v>52.473351641617803</v>
      </c>
      <c r="N921">
        <v>0.55345237108634104</v>
      </c>
      <c r="O921">
        <v>34.789995922250903</v>
      </c>
      <c r="P921">
        <v>70.828173374613002</v>
      </c>
      <c r="Q921">
        <v>0.140089467054203</v>
      </c>
    </row>
    <row r="922" spans="1:17" hidden="1" x14ac:dyDescent="0.3">
      <c r="A922" t="s">
        <v>1984</v>
      </c>
      <c r="B922" t="s">
        <v>1985</v>
      </c>
      <c r="C922" t="s">
        <v>3188</v>
      </c>
      <c r="D922" t="s">
        <v>46</v>
      </c>
      <c r="E922">
        <v>3649.81841501999</v>
      </c>
      <c r="F922">
        <v>431.4</v>
      </c>
      <c r="G922">
        <v>48.4418062860262</v>
      </c>
      <c r="H922">
        <v>13.1772723125193</v>
      </c>
      <c r="I922">
        <v>46.364173723564399</v>
      </c>
      <c r="J922">
        <v>7.5246549702162397</v>
      </c>
      <c r="K922">
        <v>381.55632111679398</v>
      </c>
      <c r="L922">
        <v>332.92794407954102</v>
      </c>
      <c r="M922">
        <v>75.933208533060494</v>
      </c>
      <c r="N922">
        <v>0.91857486300853297</v>
      </c>
      <c r="O922">
        <v>3.2684283727399199</v>
      </c>
      <c r="P922">
        <v>105.33079485959</v>
      </c>
      <c r="Q922">
        <v>9.3354139940669004E-2</v>
      </c>
    </row>
    <row r="923" spans="1:17" hidden="1" x14ac:dyDescent="0.3">
      <c r="A923" t="s">
        <v>1986</v>
      </c>
      <c r="B923" t="s">
        <v>1987</v>
      </c>
      <c r="C923" t="s">
        <v>3188</v>
      </c>
      <c r="D923" t="s">
        <v>226</v>
      </c>
      <c r="E923">
        <v>3644.733274875</v>
      </c>
      <c r="F923">
        <v>534.75</v>
      </c>
      <c r="G923">
        <v>17.764423661650302</v>
      </c>
      <c r="H923">
        <v>-1.8918501628562701</v>
      </c>
      <c r="I923">
        <v>5.9966713972584698</v>
      </c>
      <c r="J923">
        <v>-1.26321931157817</v>
      </c>
      <c r="K923">
        <v>526.16744440792195</v>
      </c>
      <c r="L923">
        <v>503.11145106280998</v>
      </c>
      <c r="M923">
        <v>68.536078533336095</v>
      </c>
      <c r="N923">
        <v>0.62288563869540503</v>
      </c>
      <c r="O923">
        <v>14.062646096306599</v>
      </c>
      <c r="P923">
        <v>47.517241379310299</v>
      </c>
      <c r="Q923">
        <v>0.13271841083741601</v>
      </c>
    </row>
    <row r="924" spans="1:17" hidden="1" x14ac:dyDescent="0.3">
      <c r="A924" t="s">
        <v>1988</v>
      </c>
      <c r="B924" t="s">
        <v>1989</v>
      </c>
      <c r="C924" t="s">
        <v>3188</v>
      </c>
      <c r="D924" t="s">
        <v>1990</v>
      </c>
      <c r="E924">
        <v>3620.8</v>
      </c>
      <c r="F924">
        <v>565.75</v>
      </c>
      <c r="G924">
        <v>86.451944786663006</v>
      </c>
      <c r="H924">
        <v>10.8441768665674</v>
      </c>
      <c r="I924">
        <v>104.380006183329</v>
      </c>
      <c r="J924">
        <v>4.9892365968819101</v>
      </c>
      <c r="K924">
        <v>481.099732870786</v>
      </c>
      <c r="L924">
        <v>375.83121769232798</v>
      </c>
      <c r="M924">
        <v>74.967823592069806</v>
      </c>
      <c r="N924">
        <v>0.94490127838234195</v>
      </c>
      <c r="O924">
        <v>1.63499779054352</v>
      </c>
      <c r="P924">
        <v>149.17419070689201</v>
      </c>
      <c r="Q924">
        <v>0.204881544586556</v>
      </c>
    </row>
    <row r="925" spans="1:17" hidden="1" x14ac:dyDescent="0.3">
      <c r="A925" t="s">
        <v>1991</v>
      </c>
      <c r="B925" t="s">
        <v>1992</v>
      </c>
      <c r="C925" t="s">
        <v>3188</v>
      </c>
      <c r="D925" t="s">
        <v>83</v>
      </c>
      <c r="E925">
        <v>3615.8038308</v>
      </c>
      <c r="F925">
        <v>2939.85</v>
      </c>
      <c r="G925">
        <v>-19.020773922477598</v>
      </c>
      <c r="H925">
        <v>7.9412409213480002</v>
      </c>
      <c r="I925">
        <v>11.034023326238</v>
      </c>
      <c r="J925">
        <v>2.6621368661928901</v>
      </c>
      <c r="K925">
        <v>2822.6382416554502</v>
      </c>
      <c r="L925">
        <v>2786.5226996523802</v>
      </c>
      <c r="M925">
        <v>65.125849171763605</v>
      </c>
      <c r="N925">
        <v>0.45851476485682202</v>
      </c>
      <c r="O925">
        <v>29.777029440277499</v>
      </c>
      <c r="P925">
        <v>40.524844052484397</v>
      </c>
      <c r="Q925">
        <v>0.12557814275642801</v>
      </c>
    </row>
    <row r="926" spans="1:17" hidden="1" x14ac:dyDescent="0.3">
      <c r="A926" t="s">
        <v>1993</v>
      </c>
      <c r="B926" t="s">
        <v>1994</v>
      </c>
      <c r="C926" t="s">
        <v>3188</v>
      </c>
      <c r="D926" t="s">
        <v>238</v>
      </c>
      <c r="E926">
        <v>3592.5749700000001</v>
      </c>
      <c r="F926">
        <v>270.8</v>
      </c>
      <c r="G926">
        <v>170.389886263824</v>
      </c>
      <c r="H926">
        <v>8.5829353335624798</v>
      </c>
      <c r="I926">
        <v>152.39247624306901</v>
      </c>
      <c r="J926">
        <v>3.41545304414627</v>
      </c>
      <c r="K926">
        <v>234.399261288281</v>
      </c>
      <c r="L926">
        <v>189.86329755864</v>
      </c>
      <c r="M926">
        <v>74.505855804440998</v>
      </c>
      <c r="N926">
        <v>1.8499050717338801</v>
      </c>
      <c r="O926">
        <v>13.737075332348599</v>
      </c>
      <c r="P926">
        <v>221.615201900237</v>
      </c>
      <c r="Q926">
        <v>0.19184897301467299</v>
      </c>
    </row>
    <row r="927" spans="1:17" hidden="1" x14ac:dyDescent="0.3">
      <c r="A927" t="s">
        <v>1995</v>
      </c>
      <c r="B927" t="s">
        <v>1996</v>
      </c>
      <c r="C927" t="s">
        <v>3188</v>
      </c>
      <c r="D927" t="s">
        <v>210</v>
      </c>
      <c r="E927">
        <v>3589.8474654900001</v>
      </c>
      <c r="F927">
        <v>3292.9</v>
      </c>
      <c r="G927">
        <v>100.7170866157</v>
      </c>
      <c r="H927">
        <v>10.7197347351331</v>
      </c>
      <c r="I927">
        <v>150.01654805824899</v>
      </c>
      <c r="J927">
        <v>-3.9091032692760002</v>
      </c>
      <c r="K927">
        <v>2907.41670648128</v>
      </c>
      <c r="L927">
        <v>2163.1904855733501</v>
      </c>
      <c r="M927">
        <v>63.633566526919097</v>
      </c>
      <c r="N927">
        <v>0.52542043048210196</v>
      </c>
      <c r="O927">
        <v>10.4193871663275</v>
      </c>
      <c r="P927">
        <v>191.419974335147</v>
      </c>
      <c r="Q927">
        <v>0.18035859741249899</v>
      </c>
    </row>
    <row r="928" spans="1:17" hidden="1" x14ac:dyDescent="0.3">
      <c r="A928" t="s">
        <v>1997</v>
      </c>
      <c r="B928" t="s">
        <v>1998</v>
      </c>
      <c r="C928" t="s">
        <v>3188</v>
      </c>
      <c r="D928" t="s">
        <v>285</v>
      </c>
      <c r="E928">
        <v>3587.7665169500001</v>
      </c>
      <c r="F928">
        <v>523.29999999999995</v>
      </c>
      <c r="G928">
        <v>35.0425181099234</v>
      </c>
      <c r="H928">
        <v>-5.4131218622864603</v>
      </c>
      <c r="I928">
        <v>2.9687108002394602</v>
      </c>
      <c r="J928">
        <v>2.36063220189852</v>
      </c>
      <c r="K928">
        <v>522.93146924089694</v>
      </c>
      <c r="L928">
        <v>511.69178300932998</v>
      </c>
      <c r="M928">
        <v>72.834834493652906</v>
      </c>
      <c r="N928">
        <v>0.58855879927508903</v>
      </c>
      <c r="O928">
        <v>25.167208102426901</v>
      </c>
      <c r="P928">
        <v>62.213267203967703</v>
      </c>
      <c r="Q928">
        <v>8.4246787071451001E-2</v>
      </c>
    </row>
    <row r="929" spans="1:17" hidden="1" x14ac:dyDescent="0.3">
      <c r="A929" t="s">
        <v>1999</v>
      </c>
      <c r="B929" t="s">
        <v>2000</v>
      </c>
      <c r="C929" t="s">
        <v>3188</v>
      </c>
      <c r="D929" t="s">
        <v>226</v>
      </c>
      <c r="E929">
        <v>3578.03663706</v>
      </c>
      <c r="F929">
        <v>594.45000000000005</v>
      </c>
      <c r="G929">
        <v>-9.9648268397663102</v>
      </c>
      <c r="H929">
        <v>7.9112522153279796</v>
      </c>
      <c r="I929">
        <v>7.5648241713684703</v>
      </c>
      <c r="J929">
        <v>7.3612176477698101</v>
      </c>
      <c r="K929">
        <v>537.46265770104105</v>
      </c>
      <c r="L929">
        <v>534.25750556520597</v>
      </c>
      <c r="M929">
        <v>84.215995915668699</v>
      </c>
      <c r="N929">
        <v>1.3353716528133299</v>
      </c>
      <c r="O929">
        <v>17.335352006055999</v>
      </c>
      <c r="P929">
        <v>37.763615295480797</v>
      </c>
      <c r="Q929">
        <v>8.5459001576667998E-2</v>
      </c>
    </row>
    <row r="930" spans="1:17" hidden="1" x14ac:dyDescent="0.3">
      <c r="A930" t="s">
        <v>2001</v>
      </c>
      <c r="B930" t="s">
        <v>2002</v>
      </c>
      <c r="C930" t="s">
        <v>3188</v>
      </c>
      <c r="D930" t="s">
        <v>43</v>
      </c>
      <c r="E930">
        <v>3574.0587500000001</v>
      </c>
      <c r="F930">
        <v>106.45</v>
      </c>
      <c r="G930">
        <v>116.369094449575</v>
      </c>
      <c r="H930">
        <v>132.460281135153</v>
      </c>
      <c r="I930">
        <v>126.874484336693</v>
      </c>
      <c r="J930">
        <v>32.5971372246619</v>
      </c>
      <c r="K930">
        <v>60.811076474833399</v>
      </c>
      <c r="L930">
        <v>49.640429323386599</v>
      </c>
      <c r="M930">
        <v>98.815445849851201</v>
      </c>
      <c r="N930">
        <v>1.7307157952579799</v>
      </c>
      <c r="O930">
        <v>0</v>
      </c>
      <c r="P930">
        <v>194.06077348066299</v>
      </c>
      <c r="Q930">
        <v>0.130751893382098</v>
      </c>
    </row>
    <row r="931" spans="1:17" hidden="1" x14ac:dyDescent="0.3">
      <c r="A931" t="s">
        <v>2003</v>
      </c>
      <c r="B931" t="s">
        <v>2004</v>
      </c>
      <c r="C931" t="s">
        <v>3188</v>
      </c>
      <c r="D931" t="s">
        <v>139</v>
      </c>
      <c r="E931">
        <v>3526.44333336</v>
      </c>
      <c r="F931">
        <v>936.2</v>
      </c>
      <c r="G931">
        <v>24.913509578002198</v>
      </c>
      <c r="H931">
        <v>11.6688991067776</v>
      </c>
      <c r="I931">
        <v>9.0363346080814395</v>
      </c>
      <c r="J931">
        <v>1.62276023534493</v>
      </c>
      <c r="K931">
        <v>929.44337000031396</v>
      </c>
      <c r="L931">
        <v>837.39874697538005</v>
      </c>
      <c r="M931">
        <v>37.706653912301199</v>
      </c>
      <c r="N931">
        <v>0.132943297424677</v>
      </c>
      <c r="O931">
        <v>20.604571672719398</v>
      </c>
      <c r="P931">
        <v>67.988516059572902</v>
      </c>
      <c r="Q931">
        <v>8.0126672435719998E-2</v>
      </c>
    </row>
    <row r="932" spans="1:17" hidden="1" x14ac:dyDescent="0.3">
      <c r="A932" t="s">
        <v>2005</v>
      </c>
      <c r="B932" t="s">
        <v>2006</v>
      </c>
      <c r="C932" t="s">
        <v>3188</v>
      </c>
      <c r="D932" t="s">
        <v>219</v>
      </c>
      <c r="E932">
        <v>3521.0828336999998</v>
      </c>
      <c r="F932">
        <v>197.15</v>
      </c>
      <c r="G932">
        <v>35.530306440995297</v>
      </c>
      <c r="H932">
        <v>-1.7025996647210799</v>
      </c>
      <c r="I932">
        <v>43.067739209368</v>
      </c>
      <c r="J932">
        <v>-1.60069278222572</v>
      </c>
      <c r="K932">
        <v>174.953906393822</v>
      </c>
      <c r="L932">
        <v>150.18157839946801</v>
      </c>
      <c r="M932">
        <v>73.298162794403694</v>
      </c>
      <c r="N932">
        <v>0.88844369362890396</v>
      </c>
      <c r="O932">
        <v>1.3492264773015299</v>
      </c>
      <c r="P932">
        <v>78.174423859014894</v>
      </c>
      <c r="Q932">
        <v>0.177094168111121</v>
      </c>
    </row>
    <row r="933" spans="1:17" hidden="1" x14ac:dyDescent="0.3">
      <c r="A933" t="s">
        <v>2007</v>
      </c>
      <c r="B933" t="s">
        <v>2008</v>
      </c>
      <c r="C933" t="s">
        <v>3188</v>
      </c>
      <c r="D933" t="s">
        <v>51</v>
      </c>
      <c r="E933">
        <v>3518.9381709119998</v>
      </c>
      <c r="F933">
        <v>137.04</v>
      </c>
      <c r="G933">
        <v>39.361123253324799</v>
      </c>
      <c r="H933">
        <v>1.95425458016077</v>
      </c>
      <c r="I933">
        <v>38.460512186587202</v>
      </c>
      <c r="J933">
        <v>3.81088809367251</v>
      </c>
      <c r="K933">
        <v>133.07435388806499</v>
      </c>
      <c r="L933">
        <v>122.458831338591</v>
      </c>
      <c r="M933">
        <v>71.207657621216995</v>
      </c>
      <c r="N933">
        <v>0.58889269943058098</v>
      </c>
      <c r="O933">
        <v>23.321657910099201</v>
      </c>
      <c r="P933">
        <v>75.467349551856501</v>
      </c>
      <c r="Q933">
        <v>1.9141756036773001E-2</v>
      </c>
    </row>
    <row r="934" spans="1:17" hidden="1" x14ac:dyDescent="0.3">
      <c r="A934" t="s">
        <v>2009</v>
      </c>
      <c r="B934" t="s">
        <v>2010</v>
      </c>
      <c r="C934" t="s">
        <v>3188</v>
      </c>
      <c r="D934" t="s">
        <v>948</v>
      </c>
      <c r="E934">
        <v>3504.3254999999999</v>
      </c>
      <c r="F934">
        <v>432.9</v>
      </c>
      <c r="G934">
        <v>-22.048837099752401</v>
      </c>
      <c r="H934">
        <v>-8.0851366223617696</v>
      </c>
      <c r="I934">
        <v>9.5938770063764505</v>
      </c>
      <c r="J934">
        <v>2.2307284664201998</v>
      </c>
      <c r="K934">
        <v>452.612659933793</v>
      </c>
      <c r="L934">
        <v>433.84406605987903</v>
      </c>
      <c r="M934">
        <v>49.200128214871903</v>
      </c>
      <c r="N934">
        <v>0.43211776989483802</v>
      </c>
      <c r="O934">
        <v>35.135135135135101</v>
      </c>
      <c r="P934">
        <v>28.057979588818199</v>
      </c>
      <c r="Q934">
        <v>-1.1999754321630001E-3</v>
      </c>
    </row>
    <row r="935" spans="1:17" hidden="1" x14ac:dyDescent="0.3">
      <c r="A935" t="s">
        <v>2011</v>
      </c>
      <c r="B935" t="s">
        <v>2012</v>
      </c>
      <c r="C935" t="s">
        <v>3188</v>
      </c>
      <c r="D935" t="s">
        <v>399</v>
      </c>
      <c r="E935">
        <v>3502.4921314949902</v>
      </c>
      <c r="F935">
        <v>1500.05</v>
      </c>
      <c r="G935">
        <v>46.1133773876319</v>
      </c>
      <c r="H935">
        <v>27.347190642827801</v>
      </c>
      <c r="I935">
        <v>53.802344355882099</v>
      </c>
      <c r="J935">
        <v>24.091279549993299</v>
      </c>
      <c r="K935">
        <v>1173.03673498392</v>
      </c>
      <c r="L935">
        <v>1092.19762031085</v>
      </c>
      <c r="M935">
        <v>92.943392680808998</v>
      </c>
      <c r="N935">
        <v>3.25298730305835</v>
      </c>
      <c r="O935">
        <v>1.6632778907369601</v>
      </c>
      <c r="P935">
        <v>74.424418604651095</v>
      </c>
      <c r="Q935">
        <v>9.2254572689084005E-2</v>
      </c>
    </row>
    <row r="936" spans="1:17" hidden="1" x14ac:dyDescent="0.3">
      <c r="A936" t="s">
        <v>2013</v>
      </c>
      <c r="B936" t="s">
        <v>2014</v>
      </c>
      <c r="C936" t="s">
        <v>3188</v>
      </c>
      <c r="D936" t="s">
        <v>120</v>
      </c>
      <c r="E936">
        <v>3502.0981614849902</v>
      </c>
      <c r="F936">
        <v>289.85000000000002</v>
      </c>
      <c r="G936">
        <v>10.1084216440421</v>
      </c>
      <c r="H936">
        <v>-12.040639058622199</v>
      </c>
      <c r="I936">
        <v>-6.8985559506396497</v>
      </c>
      <c r="J936">
        <v>5.5396362641069503</v>
      </c>
      <c r="K936">
        <v>314.28306201159501</v>
      </c>
      <c r="M936">
        <v>51.695544188045098</v>
      </c>
      <c r="N936">
        <v>1.3677547284929801</v>
      </c>
      <c r="O936">
        <v>82.853199930998699</v>
      </c>
      <c r="P936">
        <v>71.103896103896105</v>
      </c>
    </row>
    <row r="937" spans="1:17" hidden="1" x14ac:dyDescent="0.3">
      <c r="A937" t="s">
        <v>2015</v>
      </c>
      <c r="B937" t="s">
        <v>2016</v>
      </c>
      <c r="C937" t="s">
        <v>3188</v>
      </c>
      <c r="D937" t="s">
        <v>508</v>
      </c>
      <c r="E937">
        <v>3497.3050153680001</v>
      </c>
      <c r="F937">
        <v>125.34</v>
      </c>
      <c r="G937">
        <v>88.960437606095397</v>
      </c>
      <c r="H937">
        <v>-4.6092370737446098</v>
      </c>
      <c r="I937">
        <v>53.036909826507902</v>
      </c>
      <c r="J937">
        <v>3.9317938487903099</v>
      </c>
      <c r="K937">
        <v>124.232278671866</v>
      </c>
      <c r="L937">
        <v>105.150777477093</v>
      </c>
      <c r="M937">
        <v>60.9964604019831</v>
      </c>
      <c r="N937">
        <v>0.225412379197587</v>
      </c>
      <c r="O937">
        <v>27.1487741915493</v>
      </c>
      <c r="P937">
        <v>127.462425897088</v>
      </c>
      <c r="Q937">
        <v>6.1737657996694999E-2</v>
      </c>
    </row>
    <row r="938" spans="1:17" x14ac:dyDescent="0.3">
      <c r="A938" t="s">
        <v>2017</v>
      </c>
      <c r="B938" t="s">
        <v>2018</v>
      </c>
      <c r="C938" t="s">
        <v>3172</v>
      </c>
      <c r="D938" t="s">
        <v>21</v>
      </c>
      <c r="E938">
        <v>3491.15962931999</v>
      </c>
      <c r="F938">
        <v>590.70000000000005</v>
      </c>
      <c r="G938">
        <v>-41.116690679212702</v>
      </c>
      <c r="H938">
        <v>1.3667370854179399</v>
      </c>
      <c r="I938">
        <v>10.406933271885499</v>
      </c>
      <c r="J938">
        <v>6.46166046739161</v>
      </c>
      <c r="K938">
        <v>578.57728163705895</v>
      </c>
      <c r="L938">
        <v>593.37928083655197</v>
      </c>
      <c r="M938">
        <v>66.058415339745295</v>
      </c>
      <c r="N938">
        <v>0.79804286518939005</v>
      </c>
      <c r="O938">
        <v>33.993566954460803</v>
      </c>
      <c r="P938">
        <v>31.266666666666602</v>
      </c>
      <c r="Q938">
        <v>6.9667890053872999E-2</v>
      </c>
    </row>
    <row r="939" spans="1:17" hidden="1" x14ac:dyDescent="0.3">
      <c r="A939" t="s">
        <v>2019</v>
      </c>
      <c r="B939" t="s">
        <v>2020</v>
      </c>
      <c r="C939" t="s">
        <v>3188</v>
      </c>
      <c r="D939" t="s">
        <v>238</v>
      </c>
      <c r="E939">
        <v>3452.0293929499999</v>
      </c>
      <c r="F939">
        <v>193.22</v>
      </c>
      <c r="G939">
        <v>48.672693099253301</v>
      </c>
      <c r="H939">
        <v>-2.67819658360157</v>
      </c>
      <c r="I939">
        <v>57.317704401259498</v>
      </c>
      <c r="J939">
        <v>8.3778795311793797</v>
      </c>
      <c r="K939">
        <v>185.661509837273</v>
      </c>
      <c r="L939">
        <v>162.99203043116199</v>
      </c>
      <c r="M939">
        <v>67.130151667885499</v>
      </c>
      <c r="N939">
        <v>0.43388184629933801</v>
      </c>
      <c r="O939">
        <v>14.3773936445502</v>
      </c>
      <c r="P939">
        <v>86.595847416706903</v>
      </c>
      <c r="Q939">
        <v>0.142395648090444</v>
      </c>
    </row>
    <row r="940" spans="1:17" hidden="1" x14ac:dyDescent="0.3">
      <c r="A940" t="s">
        <v>2021</v>
      </c>
      <c r="B940" t="s">
        <v>2022</v>
      </c>
      <c r="C940" t="s">
        <v>3188</v>
      </c>
      <c r="D940" t="s">
        <v>21</v>
      </c>
      <c r="E940">
        <v>3426.6963785399998</v>
      </c>
      <c r="F940">
        <v>635.4</v>
      </c>
      <c r="G940">
        <v>51.994234391438603</v>
      </c>
      <c r="H940">
        <v>-0.41523062682641498</v>
      </c>
      <c r="I940">
        <v>42.720700595352298</v>
      </c>
      <c r="J940">
        <v>1.37998836209389</v>
      </c>
      <c r="K940">
        <v>626.42183565020798</v>
      </c>
      <c r="L940">
        <v>556.94389090707205</v>
      </c>
      <c r="M940">
        <v>66.066109443935403</v>
      </c>
      <c r="N940">
        <v>0.39221886306501502</v>
      </c>
      <c r="O940">
        <v>29.8394711992445</v>
      </c>
      <c r="P940">
        <v>80.999857570146602</v>
      </c>
      <c r="Q940">
        <v>0.101897790948561</v>
      </c>
    </row>
    <row r="941" spans="1:17" hidden="1" x14ac:dyDescent="0.3">
      <c r="A941" t="s">
        <v>2023</v>
      </c>
      <c r="B941" t="s">
        <v>2024</v>
      </c>
      <c r="C941" t="s">
        <v>3188</v>
      </c>
      <c r="D941" t="s">
        <v>238</v>
      </c>
      <c r="E941">
        <v>3418.2138357599902</v>
      </c>
      <c r="F941">
        <v>531.6</v>
      </c>
      <c r="G941">
        <v>147.38287287710699</v>
      </c>
      <c r="H941">
        <v>0.826042454181522</v>
      </c>
      <c r="I941">
        <v>31.4857639953544</v>
      </c>
      <c r="J941">
        <v>0.377144954121929</v>
      </c>
      <c r="K941">
        <v>531.61673330951703</v>
      </c>
      <c r="L941">
        <v>471.30823820487802</v>
      </c>
      <c r="M941">
        <v>52.349205592015103</v>
      </c>
      <c r="N941">
        <v>1.31306045837927</v>
      </c>
      <c r="O941">
        <v>30.549285176824601</v>
      </c>
      <c r="P941">
        <v>167.741123142785</v>
      </c>
      <c r="Q941">
        <v>0.182663431252787</v>
      </c>
    </row>
    <row r="942" spans="1:17" x14ac:dyDescent="0.3">
      <c r="A942" t="s">
        <v>2025</v>
      </c>
      <c r="B942" t="s">
        <v>2026</v>
      </c>
      <c r="C942" t="s">
        <v>3187</v>
      </c>
      <c r="D942" t="s">
        <v>285</v>
      </c>
      <c r="E942">
        <v>3415.5823635000002</v>
      </c>
      <c r="F942">
        <v>137.25</v>
      </c>
      <c r="G942">
        <v>23.820500527289902</v>
      </c>
      <c r="H942">
        <v>-5.6231421852636103</v>
      </c>
      <c r="I942">
        <v>40.8669872173231</v>
      </c>
      <c r="J942">
        <v>4.3390985893770804</v>
      </c>
      <c r="K942">
        <v>135.664390494413</v>
      </c>
      <c r="L942">
        <v>128.27018142839501</v>
      </c>
      <c r="M942">
        <v>77.483291201678895</v>
      </c>
      <c r="N942">
        <v>0.53258493478628699</v>
      </c>
      <c r="O942">
        <v>28.961748633879701</v>
      </c>
      <c r="P942">
        <v>68.198529411764696</v>
      </c>
      <c r="Q942">
        <v>2.5673526442423E-2</v>
      </c>
    </row>
    <row r="943" spans="1:17" hidden="1" x14ac:dyDescent="0.3">
      <c r="A943" t="s">
        <v>2027</v>
      </c>
      <c r="B943" t="s">
        <v>2028</v>
      </c>
      <c r="C943" t="s">
        <v>3188</v>
      </c>
      <c r="D943" t="s">
        <v>495</v>
      </c>
      <c r="E943">
        <v>3415.3401219900002</v>
      </c>
      <c r="F943">
        <v>613.95000000000005</v>
      </c>
      <c r="G943">
        <v>93.035082356081105</v>
      </c>
      <c r="H943">
        <v>53.954252642131202</v>
      </c>
      <c r="I943">
        <v>97.700851988489106</v>
      </c>
      <c r="J943">
        <v>4.2152972501508597</v>
      </c>
      <c r="K943">
        <v>457.14640182148599</v>
      </c>
      <c r="L943">
        <v>382.90477068211902</v>
      </c>
      <c r="M943">
        <v>76.602068159874406</v>
      </c>
      <c r="N943">
        <v>1.7660953675487301</v>
      </c>
      <c r="O943">
        <v>3.4123299942991898</v>
      </c>
      <c r="P943">
        <v>119.07225691347</v>
      </c>
      <c r="Q943">
        <v>2.0521979500038999E-2</v>
      </c>
    </row>
    <row r="944" spans="1:17" hidden="1" x14ac:dyDescent="0.3">
      <c r="A944" t="s">
        <v>2029</v>
      </c>
      <c r="B944" t="s">
        <v>2030</v>
      </c>
      <c r="C944" t="s">
        <v>3188</v>
      </c>
      <c r="D944" t="s">
        <v>83</v>
      </c>
      <c r="E944">
        <v>3414.1358654000001</v>
      </c>
      <c r="F944">
        <v>1509.95</v>
      </c>
      <c r="G944">
        <v>134.893436544617</v>
      </c>
      <c r="H944">
        <v>-15.542692175711</v>
      </c>
      <c r="I944">
        <v>15.975132069628099</v>
      </c>
      <c r="J944">
        <v>-3.7935811980905401</v>
      </c>
      <c r="K944">
        <v>1616.8860316503401</v>
      </c>
      <c r="L944">
        <v>1327.67216961898</v>
      </c>
      <c r="M944">
        <v>36.047759890170497</v>
      </c>
      <c r="N944">
        <v>0.24667663979948401</v>
      </c>
      <c r="O944">
        <v>27.620119871518899</v>
      </c>
      <c r="P944">
        <v>159.441580756013</v>
      </c>
      <c r="Q944">
        <v>0.152191928948226</v>
      </c>
    </row>
    <row r="945" spans="1:17" hidden="1" x14ac:dyDescent="0.3">
      <c r="A945" t="s">
        <v>2031</v>
      </c>
      <c r="B945" t="s">
        <v>2032</v>
      </c>
      <c r="C945" t="s">
        <v>3188</v>
      </c>
      <c r="D945" t="s">
        <v>697</v>
      </c>
      <c r="E945">
        <v>3407.6108762499998</v>
      </c>
      <c r="F945">
        <v>732.5</v>
      </c>
      <c r="G945">
        <v>-47.157914143906901</v>
      </c>
      <c r="H945">
        <v>-10.824023998702801</v>
      </c>
      <c r="I945">
        <v>-18.186440199810399</v>
      </c>
      <c r="J945">
        <v>9.0837169257134001</v>
      </c>
      <c r="K945">
        <v>748.57596495887697</v>
      </c>
      <c r="L945">
        <v>833.510588352686</v>
      </c>
      <c r="M945">
        <v>64.303501294317002</v>
      </c>
      <c r="N945">
        <v>2.2851043824546302</v>
      </c>
      <c r="O945">
        <v>40.614334470989697</v>
      </c>
      <c r="P945">
        <v>23.5348680327177</v>
      </c>
      <c r="Q945">
        <v>-0.10644518349242001</v>
      </c>
    </row>
    <row r="946" spans="1:17" hidden="1" x14ac:dyDescent="0.3">
      <c r="A946" t="s">
        <v>2033</v>
      </c>
      <c r="B946" t="s">
        <v>2034</v>
      </c>
      <c r="C946" t="s">
        <v>3188</v>
      </c>
      <c r="D946" t="s">
        <v>46</v>
      </c>
      <c r="E946">
        <v>3404.4270003749998</v>
      </c>
      <c r="F946">
        <v>610.25</v>
      </c>
      <c r="G946">
        <v>-30.8305553647266</v>
      </c>
      <c r="H946">
        <v>-11.2979116446117</v>
      </c>
      <c r="I946">
        <v>-5.9850629094674499</v>
      </c>
      <c r="J946">
        <v>1.30816394209114</v>
      </c>
      <c r="K946">
        <v>643.36841050659496</v>
      </c>
      <c r="M946">
        <v>48.8739501990324</v>
      </c>
      <c r="N946">
        <v>0.80172903422422903</v>
      </c>
      <c r="O946">
        <v>47.029905776321101</v>
      </c>
      <c r="P946">
        <v>10.9545454545454</v>
      </c>
    </row>
    <row r="947" spans="1:17" hidden="1" x14ac:dyDescent="0.3">
      <c r="A947" t="s">
        <v>2035</v>
      </c>
      <c r="B947" t="s">
        <v>2036</v>
      </c>
      <c r="C947" t="s">
        <v>3188</v>
      </c>
      <c r="D947" t="s">
        <v>508</v>
      </c>
      <c r="E947">
        <v>3391.0817403599999</v>
      </c>
      <c r="F947">
        <v>432.2</v>
      </c>
      <c r="G947">
        <v>55.4150073228381</v>
      </c>
      <c r="H947">
        <v>-5.7198735535061402</v>
      </c>
      <c r="I947">
        <v>69.337337527391</v>
      </c>
      <c r="J947">
        <v>3.7892033092485602</v>
      </c>
      <c r="K947">
        <v>413.187901819503</v>
      </c>
      <c r="L947">
        <v>345.75361817850802</v>
      </c>
      <c r="M947">
        <v>66.091289168750905</v>
      </c>
      <c r="N947">
        <v>0.62874742424892505</v>
      </c>
      <c r="O947">
        <v>15.4558074965293</v>
      </c>
      <c r="P947">
        <v>104.37403948457199</v>
      </c>
      <c r="Q947">
        <v>0.15006008596763301</v>
      </c>
    </row>
    <row r="948" spans="1:17" hidden="1" x14ac:dyDescent="0.3">
      <c r="A948" t="s">
        <v>2037</v>
      </c>
      <c r="B948" t="s">
        <v>2038</v>
      </c>
      <c r="C948" t="s">
        <v>3188</v>
      </c>
      <c r="D948" t="s">
        <v>967</v>
      </c>
      <c r="E948">
        <v>3376.1174999999998</v>
      </c>
      <c r="F948">
        <v>631</v>
      </c>
      <c r="G948">
        <v>387.42279295972702</v>
      </c>
      <c r="H948">
        <v>-2.50451309745642</v>
      </c>
      <c r="I948">
        <v>4.60727957549582</v>
      </c>
      <c r="J948">
        <v>2.2134035537717902</v>
      </c>
      <c r="K948">
        <v>639.90676017363205</v>
      </c>
      <c r="L948">
        <v>559.43051046410005</v>
      </c>
      <c r="M948">
        <v>45.5218757982014</v>
      </c>
      <c r="N948">
        <v>0.150293777412525</v>
      </c>
      <c r="O948">
        <v>25.618066561014199</v>
      </c>
      <c r="P948">
        <v>399.40641076375101</v>
      </c>
      <c r="Q948">
        <v>0.173640283255692</v>
      </c>
    </row>
    <row r="949" spans="1:17" hidden="1" x14ac:dyDescent="0.3">
      <c r="A949" t="s">
        <v>2039</v>
      </c>
      <c r="B949" t="s">
        <v>2040</v>
      </c>
      <c r="C949" t="s">
        <v>3188</v>
      </c>
      <c r="D949" t="s">
        <v>21</v>
      </c>
      <c r="E949">
        <v>3364.1939863699999</v>
      </c>
      <c r="F949">
        <v>730.1</v>
      </c>
      <c r="G949">
        <v>11.6310509864862</v>
      </c>
      <c r="H949">
        <v>17.867246214215701</v>
      </c>
      <c r="I949">
        <v>108.63817554788901</v>
      </c>
      <c r="J949">
        <v>19.2972993132711</v>
      </c>
      <c r="K949">
        <v>539.70376165267498</v>
      </c>
      <c r="L949">
        <v>434.28527851321797</v>
      </c>
      <c r="M949">
        <v>89.015533108036607</v>
      </c>
      <c r="N949">
        <v>1.02831663375926</v>
      </c>
      <c r="O949">
        <v>0.50677989316532102</v>
      </c>
      <c r="P949">
        <v>132.035595105673</v>
      </c>
      <c r="Q949">
        <v>0.12341948922309599</v>
      </c>
    </row>
    <row r="950" spans="1:17" hidden="1" x14ac:dyDescent="0.3">
      <c r="A950" t="s">
        <v>2041</v>
      </c>
      <c r="B950" t="s">
        <v>2042</v>
      </c>
      <c r="C950" t="s">
        <v>3188</v>
      </c>
      <c r="D950" t="s">
        <v>247</v>
      </c>
      <c r="E950">
        <v>3342.5800730699998</v>
      </c>
      <c r="F950">
        <v>2212.6999999999998</v>
      </c>
      <c r="G950">
        <v>73.765241426641495</v>
      </c>
      <c r="H950">
        <v>25.781847961367799</v>
      </c>
      <c r="I950">
        <v>55.319710787318598</v>
      </c>
      <c r="J950">
        <v>-1.55551782199897</v>
      </c>
      <c r="K950">
        <v>1866.9903467316899</v>
      </c>
      <c r="L950">
        <v>1625.80203718806</v>
      </c>
      <c r="M950">
        <v>70.254135520387507</v>
      </c>
      <c r="N950">
        <v>1.2787209858266699</v>
      </c>
      <c r="O950">
        <v>3.2675012428255101</v>
      </c>
      <c r="P950">
        <v>95.295675198587801</v>
      </c>
      <c r="Q950">
        <v>7.1269879078508999E-2</v>
      </c>
    </row>
    <row r="951" spans="1:17" x14ac:dyDescent="0.3">
      <c r="A951" t="s">
        <v>2043</v>
      </c>
      <c r="B951" t="s">
        <v>2044</v>
      </c>
      <c r="C951" t="s">
        <v>3181</v>
      </c>
      <c r="D951" t="s">
        <v>111</v>
      </c>
      <c r="E951">
        <v>3329.9827676999998</v>
      </c>
      <c r="F951">
        <v>1608.9</v>
      </c>
      <c r="G951">
        <v>3.7308578660192802</v>
      </c>
      <c r="H951">
        <v>-18.993843426468398</v>
      </c>
      <c r="I951">
        <v>-28.861105343163501</v>
      </c>
      <c r="J951">
        <v>-4.73947480792609</v>
      </c>
      <c r="K951">
        <v>1866.45545772632</v>
      </c>
      <c r="L951">
        <v>1898.5988219656499</v>
      </c>
      <c r="M951">
        <v>39.084171863329402</v>
      </c>
      <c r="N951">
        <v>1.29972044472606</v>
      </c>
      <c r="O951">
        <v>52.299707874945597</v>
      </c>
      <c r="P951">
        <v>24.7015966516819</v>
      </c>
      <c r="Q951">
        <v>0.215533369407055</v>
      </c>
    </row>
    <row r="952" spans="1:17" x14ac:dyDescent="0.3">
      <c r="A952" t="s">
        <v>2045</v>
      </c>
      <c r="B952" t="s">
        <v>2046</v>
      </c>
      <c r="C952" t="s">
        <v>3178</v>
      </c>
      <c r="D952" t="s">
        <v>226</v>
      </c>
      <c r="E952">
        <v>3328.0001952749999</v>
      </c>
      <c r="F952">
        <v>212.07</v>
      </c>
      <c r="G952">
        <v>-45.862847280572097</v>
      </c>
      <c r="H952">
        <v>-2.0202324466923498</v>
      </c>
      <c r="I952">
        <v>-7.3346654125831003</v>
      </c>
      <c r="J952">
        <v>0.34757054781944002</v>
      </c>
      <c r="K952">
        <v>208.69913787611301</v>
      </c>
      <c r="L952">
        <v>220.89693821585499</v>
      </c>
      <c r="M952">
        <v>64.495009709177296</v>
      </c>
      <c r="N952">
        <v>0.61632330809701497</v>
      </c>
      <c r="O952">
        <v>36.511529212052601</v>
      </c>
      <c r="P952">
        <v>12.295472597299399</v>
      </c>
      <c r="Q952">
        <v>6.8056875555029999E-3</v>
      </c>
    </row>
    <row r="953" spans="1:17" hidden="1" x14ac:dyDescent="0.3">
      <c r="A953" t="s">
        <v>2047</v>
      </c>
      <c r="B953" t="s">
        <v>2048</v>
      </c>
      <c r="C953" t="s">
        <v>3188</v>
      </c>
      <c r="D953" t="s">
        <v>131</v>
      </c>
      <c r="E953">
        <v>3327.6681274399998</v>
      </c>
      <c r="F953">
        <v>71.44</v>
      </c>
      <c r="G953">
        <v>37.287399354804599</v>
      </c>
      <c r="H953">
        <v>-1.72073013190817</v>
      </c>
      <c r="I953">
        <v>1.9553160752898799</v>
      </c>
      <c r="J953">
        <v>4.0330193761844404</v>
      </c>
      <c r="K953">
        <v>68.510723684101094</v>
      </c>
      <c r="M953">
        <v>73.488048175350599</v>
      </c>
      <c r="N953">
        <v>1.0397799352027499</v>
      </c>
      <c r="O953">
        <v>51.9456886898096</v>
      </c>
      <c r="P953">
        <v>98.4444444444444</v>
      </c>
    </row>
    <row r="954" spans="1:17" x14ac:dyDescent="0.3">
      <c r="A954" t="s">
        <v>2049</v>
      </c>
      <c r="B954" t="s">
        <v>2050</v>
      </c>
      <c r="C954" t="s">
        <v>3181</v>
      </c>
      <c r="D954" t="s">
        <v>111</v>
      </c>
      <c r="E954">
        <v>3327.2185920000002</v>
      </c>
      <c r="F954">
        <v>577.6</v>
      </c>
      <c r="G954">
        <v>-15.7208530541544</v>
      </c>
      <c r="H954">
        <v>-17.300299234148401</v>
      </c>
      <c r="I954">
        <v>2.9941345760598801</v>
      </c>
      <c r="J954">
        <v>-0.45638643839281001</v>
      </c>
      <c r="K954">
        <v>605.36151810467697</v>
      </c>
      <c r="L954">
        <v>588.894809157091</v>
      </c>
      <c r="M954">
        <v>50.341209492613302</v>
      </c>
      <c r="N954">
        <v>0.74830324231701595</v>
      </c>
      <c r="O954">
        <v>26.3504155124653</v>
      </c>
      <c r="P954">
        <v>25.565217391304301</v>
      </c>
      <c r="Q954">
        <v>8.3596977063709998E-2</v>
      </c>
    </row>
    <row r="955" spans="1:17" hidden="1" x14ac:dyDescent="0.3">
      <c r="A955" t="s">
        <v>2051</v>
      </c>
      <c r="B955" t="s">
        <v>2052</v>
      </c>
      <c r="C955" t="s">
        <v>3188</v>
      </c>
      <c r="D955" t="s">
        <v>468</v>
      </c>
      <c r="E955">
        <v>3323.2487437079999</v>
      </c>
      <c r="F955">
        <v>163.62</v>
      </c>
      <c r="G955">
        <v>30.009920648267201</v>
      </c>
      <c r="H955">
        <v>-14.4480056214319</v>
      </c>
      <c r="I955">
        <v>34.286640006136103</v>
      </c>
      <c r="J955">
        <v>-4.6044155907377098</v>
      </c>
      <c r="K955">
        <v>176.24702365101399</v>
      </c>
      <c r="L955">
        <v>157.06199579093001</v>
      </c>
      <c r="M955">
        <v>39.168429817905803</v>
      </c>
      <c r="N955">
        <v>0.53624147952109102</v>
      </c>
      <c r="O955">
        <v>28.865664344212099</v>
      </c>
      <c r="P955">
        <v>67.5576036866359</v>
      </c>
      <c r="Q955">
        <v>0.109511515986168</v>
      </c>
    </row>
    <row r="956" spans="1:17" x14ac:dyDescent="0.3">
      <c r="A956" t="s">
        <v>2053</v>
      </c>
      <c r="B956" t="s">
        <v>2054</v>
      </c>
      <c r="C956" t="s">
        <v>3183</v>
      </c>
      <c r="D956" t="s">
        <v>111</v>
      </c>
      <c r="E956">
        <v>3319.2989309999998</v>
      </c>
      <c r="F956">
        <v>1140.2</v>
      </c>
      <c r="G956">
        <v>-19.396661701802799</v>
      </c>
      <c r="H956">
        <v>7.4600311259460099</v>
      </c>
      <c r="I956">
        <v>-8.3549955539126195</v>
      </c>
      <c r="J956">
        <v>5.6340238957386699</v>
      </c>
      <c r="K956">
        <v>1079.2999643247001</v>
      </c>
      <c r="L956">
        <v>1105.6817149987801</v>
      </c>
      <c r="M956">
        <v>80.731776417107596</v>
      </c>
      <c r="N956">
        <v>0.76719883848993298</v>
      </c>
      <c r="O956">
        <v>19.189615856867199</v>
      </c>
      <c r="P956">
        <v>19.392670157068</v>
      </c>
      <c r="Q956">
        <v>-1.8311966333570001E-3</v>
      </c>
    </row>
    <row r="957" spans="1:17" hidden="1" x14ac:dyDescent="0.3">
      <c r="A957" t="s">
        <v>2055</v>
      </c>
      <c r="B957" t="s">
        <v>2056</v>
      </c>
      <c r="C957" t="s">
        <v>3188</v>
      </c>
      <c r="D957" t="s">
        <v>271</v>
      </c>
      <c r="E957">
        <v>3266.6267309049999</v>
      </c>
      <c r="F957">
        <v>3220.55</v>
      </c>
      <c r="G957">
        <v>19.990739066859099</v>
      </c>
      <c r="H957">
        <v>-16.588469575843298</v>
      </c>
      <c r="I957">
        <v>19.135311683296099</v>
      </c>
      <c r="J957">
        <v>5.4380925946821703</v>
      </c>
      <c r="K957">
        <v>3532.8444712589599</v>
      </c>
      <c r="L957">
        <v>3332.2408797807698</v>
      </c>
      <c r="M957">
        <v>47.4288334780246</v>
      </c>
      <c r="N957">
        <v>0.77927067264139804</v>
      </c>
      <c r="O957">
        <v>39.727686264768401</v>
      </c>
      <c r="P957">
        <v>49.376159554730997</v>
      </c>
      <c r="Q957">
        <v>8.6106046544805998E-2</v>
      </c>
    </row>
    <row r="958" spans="1:17" hidden="1" x14ac:dyDescent="0.3">
      <c r="A958" t="s">
        <v>2057</v>
      </c>
      <c r="B958" t="s">
        <v>2058</v>
      </c>
      <c r="C958" t="s">
        <v>3188</v>
      </c>
      <c r="D958" t="s">
        <v>69</v>
      </c>
      <c r="E958">
        <v>3252.6808667999999</v>
      </c>
      <c r="F958">
        <v>252.3</v>
      </c>
      <c r="G958">
        <v>48.209204931581901</v>
      </c>
      <c r="H958">
        <v>11.6445543520407</v>
      </c>
      <c r="I958">
        <v>36.304193153018502</v>
      </c>
      <c r="J958">
        <v>2.2150243014652098</v>
      </c>
      <c r="K958">
        <v>233.33936377836201</v>
      </c>
      <c r="L958">
        <v>214.682341956225</v>
      </c>
      <c r="M958">
        <v>77.830746679399098</v>
      </c>
      <c r="N958">
        <v>0.863124110394211</v>
      </c>
      <c r="O958">
        <v>11.688466111771699</v>
      </c>
      <c r="P958">
        <v>80.021405636817704</v>
      </c>
      <c r="Q958">
        <v>6.4499366557605006E-2</v>
      </c>
    </row>
    <row r="959" spans="1:17" hidden="1" x14ac:dyDescent="0.3">
      <c r="A959" t="s">
        <v>2059</v>
      </c>
      <c r="B959" t="s">
        <v>2060</v>
      </c>
      <c r="C959" t="s">
        <v>3188</v>
      </c>
      <c r="D959" t="s">
        <v>255</v>
      </c>
      <c r="E959">
        <v>3250.1260947649998</v>
      </c>
      <c r="F959">
        <v>1006.55</v>
      </c>
      <c r="G959">
        <v>29.544620989250401</v>
      </c>
      <c r="H959">
        <v>4.78987108831938</v>
      </c>
      <c r="I959">
        <v>75.166797962324907</v>
      </c>
      <c r="J959">
        <v>-0.97843769063396502</v>
      </c>
      <c r="K959">
        <v>898.48100296767802</v>
      </c>
      <c r="L959">
        <v>754.776106043151</v>
      </c>
      <c r="M959">
        <v>68.557836235810001</v>
      </c>
      <c r="N959">
        <v>1.2154067741664201</v>
      </c>
      <c r="O959">
        <v>3.72062987432317</v>
      </c>
      <c r="P959">
        <v>90.616418899725403</v>
      </c>
      <c r="Q959">
        <v>2.9679827009344999E-2</v>
      </c>
    </row>
    <row r="960" spans="1:17" hidden="1" x14ac:dyDescent="0.3">
      <c r="A960" t="s">
        <v>2061</v>
      </c>
      <c r="B960" t="s">
        <v>2062</v>
      </c>
      <c r="C960" t="s">
        <v>3188</v>
      </c>
      <c r="D960" t="s">
        <v>131</v>
      </c>
      <c r="E960">
        <v>3248.4607539549902</v>
      </c>
      <c r="F960">
        <v>323.14999999999998</v>
      </c>
      <c r="G960">
        <v>2.0236455780040501</v>
      </c>
      <c r="H960">
        <v>0.34976784639316999</v>
      </c>
      <c r="I960">
        <v>-15.166880157910301</v>
      </c>
      <c r="J960">
        <v>-0.37680640745567501</v>
      </c>
      <c r="K960">
        <v>316.61447091309799</v>
      </c>
      <c r="L960">
        <v>324.99787318814799</v>
      </c>
      <c r="M960">
        <v>69.030663614981194</v>
      </c>
      <c r="N960">
        <v>0.57252235615094005</v>
      </c>
      <c r="O960">
        <v>45.133838774562903</v>
      </c>
      <c r="P960">
        <v>32.438524590163901</v>
      </c>
      <c r="Q960">
        <v>6.3312566508351001E-2</v>
      </c>
    </row>
    <row r="961" spans="1:17" hidden="1" x14ac:dyDescent="0.3">
      <c r="A961" t="s">
        <v>2063</v>
      </c>
      <c r="B961" t="s">
        <v>2064</v>
      </c>
      <c r="C961" t="s">
        <v>3188</v>
      </c>
      <c r="D961" t="s">
        <v>495</v>
      </c>
      <c r="E961">
        <v>3244.3500100000001</v>
      </c>
      <c r="F961">
        <v>706.75</v>
      </c>
      <c r="G961">
        <v>104.278603315232</v>
      </c>
      <c r="H961">
        <v>8.5048601936612798</v>
      </c>
      <c r="I961">
        <v>104.975208750864</v>
      </c>
      <c r="J961">
        <v>-11.745020547402399</v>
      </c>
      <c r="K961">
        <v>698.083355931798</v>
      </c>
      <c r="L961">
        <v>519.18157647966495</v>
      </c>
      <c r="M961">
        <v>31.893620306973901</v>
      </c>
      <c r="N961">
        <v>1.2163163911358701</v>
      </c>
      <c r="O961">
        <v>25.857799787760801</v>
      </c>
      <c r="P961">
        <v>165.695488721804</v>
      </c>
    </row>
    <row r="962" spans="1:17" hidden="1" x14ac:dyDescent="0.3">
      <c r="A962" t="s">
        <v>2065</v>
      </c>
      <c r="B962" t="s">
        <v>2066</v>
      </c>
      <c r="C962" t="s">
        <v>3188</v>
      </c>
      <c r="D962" t="s">
        <v>131</v>
      </c>
      <c r="E962">
        <v>3236.6470370000002</v>
      </c>
      <c r="F962">
        <v>677.5</v>
      </c>
      <c r="G962">
        <v>85.012826575747496</v>
      </c>
      <c r="H962">
        <v>-6.03066994719316</v>
      </c>
      <c r="I962">
        <v>98.568414686199006</v>
      </c>
      <c r="J962">
        <v>3.9914459791547401</v>
      </c>
      <c r="K962">
        <v>680.82132103162905</v>
      </c>
      <c r="L962">
        <v>543.33031713830303</v>
      </c>
      <c r="M962">
        <v>66.458416349823494</v>
      </c>
      <c r="N962">
        <v>0.41410477823567599</v>
      </c>
      <c r="O962">
        <v>25.018450184501798</v>
      </c>
      <c r="P962">
        <v>164.85535574667699</v>
      </c>
    </row>
    <row r="963" spans="1:17" x14ac:dyDescent="0.3">
      <c r="A963" t="s">
        <v>2067</v>
      </c>
      <c r="B963" t="s">
        <v>2068</v>
      </c>
      <c r="C963" t="s">
        <v>3185</v>
      </c>
      <c r="D963" t="s">
        <v>1339</v>
      </c>
      <c r="E963">
        <v>3229.5872009169998</v>
      </c>
      <c r="F963">
        <v>120.61</v>
      </c>
      <c r="G963">
        <v>-32.494246833925899</v>
      </c>
      <c r="H963">
        <v>0.48151506225079299</v>
      </c>
      <c r="I963">
        <v>-1.95747266625525</v>
      </c>
      <c r="J963">
        <v>4.5491038951311404</v>
      </c>
      <c r="K963">
        <v>119.844754647418</v>
      </c>
      <c r="L963">
        <v>130.29936599254401</v>
      </c>
      <c r="M963">
        <v>72.280013338308905</v>
      </c>
      <c r="N963">
        <v>0.50182975907829896</v>
      </c>
      <c r="O963">
        <v>32.493159771163199</v>
      </c>
      <c r="P963">
        <v>15.471517472474799</v>
      </c>
      <c r="Q963">
        <v>-0.11739095143574001</v>
      </c>
    </row>
    <row r="964" spans="1:17" hidden="1" x14ac:dyDescent="0.3">
      <c r="A964" t="s">
        <v>2069</v>
      </c>
      <c r="B964" t="s">
        <v>2070</v>
      </c>
      <c r="C964" t="s">
        <v>3188</v>
      </c>
      <c r="D964" t="s">
        <v>60</v>
      </c>
      <c r="E964">
        <v>3224.3728257839998</v>
      </c>
      <c r="F964">
        <v>213.18</v>
      </c>
      <c r="G964">
        <v>7.9651369982473197</v>
      </c>
      <c r="H964">
        <v>-1.0164287480417</v>
      </c>
      <c r="I964">
        <v>7.4255422113134699</v>
      </c>
      <c r="J964">
        <v>6.6424086398515296</v>
      </c>
      <c r="K964">
        <v>211.366846317312</v>
      </c>
      <c r="L964">
        <v>206.02704723158101</v>
      </c>
      <c r="M964">
        <v>65.595136918558097</v>
      </c>
      <c r="N964">
        <v>1.2257047244418999</v>
      </c>
      <c r="O964">
        <v>26.606623510648198</v>
      </c>
      <c r="P964">
        <v>40.805812417437203</v>
      </c>
      <c r="Q964">
        <v>0.10637822722967399</v>
      </c>
    </row>
    <row r="965" spans="1:17" hidden="1" x14ac:dyDescent="0.3">
      <c r="A965" t="s">
        <v>2071</v>
      </c>
      <c r="B965" t="s">
        <v>2072</v>
      </c>
      <c r="C965" t="s">
        <v>3188</v>
      </c>
      <c r="D965" t="s">
        <v>111</v>
      </c>
      <c r="E965">
        <v>3218.8502048800001</v>
      </c>
      <c r="F965">
        <v>983.2</v>
      </c>
      <c r="G965">
        <v>-4.2376832670484896</v>
      </c>
      <c r="H965">
        <v>1.9548152631601601</v>
      </c>
      <c r="I965">
        <v>10.016211930309</v>
      </c>
      <c r="J965">
        <v>2.70542638916907</v>
      </c>
      <c r="K965">
        <v>1001.46411381979</v>
      </c>
      <c r="L965">
        <v>960.74885617392704</v>
      </c>
      <c r="M965">
        <v>53.162317801981303</v>
      </c>
      <c r="N965">
        <v>0.70024993209635999</v>
      </c>
      <c r="O965">
        <v>35.272579332790798</v>
      </c>
      <c r="P965">
        <v>36.5555555555555</v>
      </c>
      <c r="Q965">
        <v>0.13093469152473799</v>
      </c>
    </row>
    <row r="966" spans="1:17" x14ac:dyDescent="0.3">
      <c r="A966" t="s">
        <v>2073</v>
      </c>
      <c r="B966" t="s">
        <v>2074</v>
      </c>
      <c r="C966" t="s">
        <v>3171</v>
      </c>
      <c r="D966" t="s">
        <v>285</v>
      </c>
      <c r="E966">
        <v>3205.2305959999999</v>
      </c>
      <c r="F966">
        <v>1887.15</v>
      </c>
      <c r="G966">
        <v>21.084820728473101</v>
      </c>
      <c r="H966">
        <v>-5.6843012642798199</v>
      </c>
      <c r="I966">
        <v>-0.84929885216582301</v>
      </c>
      <c r="J966">
        <v>6.4342719021440997</v>
      </c>
      <c r="K966">
        <v>1979.2129117577999</v>
      </c>
      <c r="L966">
        <v>1958.23246413588</v>
      </c>
      <c r="M966">
        <v>64.0256803431691</v>
      </c>
      <c r="N966">
        <v>0.90563371316695296</v>
      </c>
      <c r="O966">
        <v>48.3718835280714</v>
      </c>
      <c r="P966">
        <v>46.075547643006402</v>
      </c>
      <c r="Q966">
        <v>1.1789967682347999E-2</v>
      </c>
    </row>
    <row r="967" spans="1:17" x14ac:dyDescent="0.3">
      <c r="A967" t="s">
        <v>2075</v>
      </c>
      <c r="B967" t="s">
        <v>2076</v>
      </c>
      <c r="C967" t="s">
        <v>3184</v>
      </c>
      <c r="D967" t="s">
        <v>451</v>
      </c>
      <c r="E967">
        <v>3198.0151664999999</v>
      </c>
      <c r="F967">
        <v>833.25</v>
      </c>
      <c r="G967">
        <v>-59.618131406682302</v>
      </c>
      <c r="H967">
        <v>-19.259756821878199</v>
      </c>
      <c r="I967">
        <v>-30.482194822481301</v>
      </c>
      <c r="J967">
        <v>-1.8411103428264399</v>
      </c>
      <c r="K967">
        <v>947.19536210654906</v>
      </c>
      <c r="L967">
        <v>1100.48542558636</v>
      </c>
      <c r="M967">
        <v>37.786708593470898</v>
      </c>
      <c r="N967">
        <v>1.6771554702760101</v>
      </c>
      <c r="O967">
        <v>73.747374737473706</v>
      </c>
      <c r="P967">
        <v>4.05219780219781</v>
      </c>
      <c r="Q967">
        <v>-0.18660944585016201</v>
      </c>
    </row>
    <row r="968" spans="1:17" hidden="1" x14ac:dyDescent="0.3">
      <c r="A968" t="s">
        <v>2077</v>
      </c>
      <c r="B968" t="s">
        <v>2078</v>
      </c>
      <c r="C968" t="s">
        <v>3188</v>
      </c>
      <c r="D968" t="s">
        <v>271</v>
      </c>
      <c r="E968">
        <v>3196.13</v>
      </c>
      <c r="F968">
        <v>16141.1</v>
      </c>
      <c r="G968">
        <v>-3.62617671909396</v>
      </c>
      <c r="H968">
        <v>1.9006178384964201</v>
      </c>
      <c r="I968">
        <v>4.8284342841911201</v>
      </c>
      <c r="J968">
        <v>0.81165090981517696</v>
      </c>
      <c r="K968">
        <v>15291.560618826899</v>
      </c>
      <c r="L968">
        <v>14428.519476314599</v>
      </c>
      <c r="M968">
        <v>56.508036109507401</v>
      </c>
      <c r="N968">
        <v>1.0583736703389699</v>
      </c>
      <c r="O968">
        <v>5.3215084473796601</v>
      </c>
      <c r="P968">
        <v>55.187962695894598</v>
      </c>
      <c r="Q968">
        <v>0.131039791318842</v>
      </c>
    </row>
    <row r="969" spans="1:17" x14ac:dyDescent="0.3">
      <c r="A969" t="s">
        <v>2079</v>
      </c>
      <c r="B969" t="s">
        <v>2080</v>
      </c>
      <c r="C969" t="s">
        <v>3173</v>
      </c>
      <c r="D969" t="s">
        <v>144</v>
      </c>
      <c r="E969">
        <v>3182.9589264199999</v>
      </c>
      <c r="F969">
        <v>189.98</v>
      </c>
      <c r="G969">
        <v>-46.936193484700198</v>
      </c>
      <c r="H969">
        <v>-10.2428268484265</v>
      </c>
      <c r="I969">
        <v>-20.924865272847001</v>
      </c>
      <c r="J969">
        <v>-6.6415700281298201E-2</v>
      </c>
      <c r="K969">
        <v>203.916759298915</v>
      </c>
      <c r="L969">
        <v>222.05239310779501</v>
      </c>
      <c r="M969">
        <v>47.2815206390583</v>
      </c>
      <c r="N969">
        <v>1.1627879806490899</v>
      </c>
      <c r="O969">
        <v>47.910306348036599</v>
      </c>
      <c r="P969">
        <v>5.3045840031040203</v>
      </c>
    </row>
    <row r="970" spans="1:17" hidden="1" x14ac:dyDescent="0.3">
      <c r="A970" t="s">
        <v>2081</v>
      </c>
      <c r="B970" t="s">
        <v>2082</v>
      </c>
      <c r="C970" t="s">
        <v>3188</v>
      </c>
      <c r="D970" t="s">
        <v>1330</v>
      </c>
      <c r="E970">
        <v>3181.04884128</v>
      </c>
      <c r="F970">
        <v>216.2</v>
      </c>
      <c r="K970">
        <v>198.53034696656701</v>
      </c>
      <c r="L970">
        <v>172.215069946667</v>
      </c>
      <c r="M970">
        <v>81.1750791682543</v>
      </c>
      <c r="N970">
        <v>1</v>
      </c>
      <c r="Q970">
        <v>0.14788253940821999</v>
      </c>
    </row>
    <row r="971" spans="1:17" hidden="1" x14ac:dyDescent="0.3">
      <c r="A971" t="s">
        <v>2083</v>
      </c>
      <c r="B971" t="s">
        <v>2084</v>
      </c>
      <c r="C971" t="s">
        <v>3188</v>
      </c>
      <c r="D971" t="s">
        <v>285</v>
      </c>
      <c r="E971">
        <v>3168.972835</v>
      </c>
      <c r="F971">
        <v>306.25</v>
      </c>
      <c r="G971">
        <v>37.201368093861703</v>
      </c>
      <c r="H971">
        <v>3.4015485946683501</v>
      </c>
      <c r="I971">
        <v>-18.9855522091346</v>
      </c>
      <c r="J971">
        <v>6.2173529625171602</v>
      </c>
      <c r="K971">
        <v>303.35248793743301</v>
      </c>
      <c r="L971">
        <v>294.45345716762</v>
      </c>
      <c r="M971">
        <v>63.293280377469699</v>
      </c>
      <c r="N971">
        <v>0.78794941112511396</v>
      </c>
      <c r="O971">
        <v>49.714285714285701</v>
      </c>
      <c r="P971">
        <v>91.40625</v>
      </c>
      <c r="Q971">
        <v>0.200057874978775</v>
      </c>
    </row>
    <row r="972" spans="1:17" x14ac:dyDescent="0.3">
      <c r="A972" t="s">
        <v>2085</v>
      </c>
      <c r="B972" t="s">
        <v>2086</v>
      </c>
      <c r="C972" t="s">
        <v>3191</v>
      </c>
      <c r="D972" t="s">
        <v>2087</v>
      </c>
      <c r="E972">
        <v>3163.1767414999999</v>
      </c>
      <c r="F972">
        <v>17.87</v>
      </c>
      <c r="G972">
        <v>-28.526919989665402</v>
      </c>
      <c r="H972">
        <v>-10.8450155499941</v>
      </c>
      <c r="I972">
        <v>-19.6892436462939</v>
      </c>
      <c r="J972">
        <v>-4.9263247770819296</v>
      </c>
      <c r="K972">
        <v>19.127368503195299</v>
      </c>
      <c r="L972">
        <v>20.445476930990001</v>
      </c>
      <c r="M972">
        <v>46.855441615422698</v>
      </c>
      <c r="N972">
        <v>1.7556496138678399</v>
      </c>
      <c r="O972">
        <v>56.407386681589202</v>
      </c>
      <c r="P972">
        <v>20.580296896086299</v>
      </c>
      <c r="Q972">
        <v>-6.6395695101080995E-2</v>
      </c>
    </row>
    <row r="973" spans="1:17" hidden="1" x14ac:dyDescent="0.3">
      <c r="A973" t="s">
        <v>2088</v>
      </c>
      <c r="B973" t="s">
        <v>2089</v>
      </c>
      <c r="C973" t="s">
        <v>3188</v>
      </c>
      <c r="D973" t="s">
        <v>1634</v>
      </c>
      <c r="E973">
        <v>3158.7030114989998</v>
      </c>
      <c r="F973">
        <v>142.79</v>
      </c>
      <c r="G973">
        <v>-21.54726864653</v>
      </c>
      <c r="H973">
        <v>-4.6382719830020998</v>
      </c>
      <c r="I973">
        <v>-7.9931218986258097</v>
      </c>
      <c r="J973">
        <v>1.2176437583744</v>
      </c>
      <c r="K973">
        <v>141.954996602074</v>
      </c>
      <c r="L973">
        <v>147.03823925146901</v>
      </c>
      <c r="M973">
        <v>71.653241936258198</v>
      </c>
      <c r="N973">
        <v>0.61703047475391903</v>
      </c>
      <c r="O973">
        <v>25.421948315708299</v>
      </c>
      <c r="P973">
        <v>10.689922480620099</v>
      </c>
      <c r="Q973">
        <v>2.7499273643048001E-2</v>
      </c>
    </row>
    <row r="974" spans="1:17" hidden="1" x14ac:dyDescent="0.3">
      <c r="A974" t="s">
        <v>2090</v>
      </c>
      <c r="B974" t="s">
        <v>2091</v>
      </c>
      <c r="C974" t="s">
        <v>3188</v>
      </c>
      <c r="D974" t="s">
        <v>1990</v>
      </c>
      <c r="E974">
        <v>3119.774625</v>
      </c>
      <c r="F974">
        <v>1227.05</v>
      </c>
      <c r="G974">
        <v>15.548023610543201</v>
      </c>
      <c r="H974">
        <v>-9.4988764829061001</v>
      </c>
      <c r="I974">
        <v>10.7675271017594</v>
      </c>
      <c r="J974">
        <v>3.2064195973004E-2</v>
      </c>
      <c r="K974">
        <v>1305.26589927336</v>
      </c>
      <c r="L974">
        <v>1257.12779848543</v>
      </c>
      <c r="M974">
        <v>47.324842453091797</v>
      </c>
      <c r="N974">
        <v>0.94300808105634004</v>
      </c>
      <c r="O974">
        <v>36.094698667535901</v>
      </c>
      <c r="P974">
        <v>37.5462392108507</v>
      </c>
      <c r="Q974">
        <v>1.7827396557954001E-2</v>
      </c>
    </row>
    <row r="975" spans="1:17" hidden="1" x14ac:dyDescent="0.3">
      <c r="A975" t="s">
        <v>2092</v>
      </c>
      <c r="B975" t="s">
        <v>2093</v>
      </c>
      <c r="C975" t="s">
        <v>3188</v>
      </c>
      <c r="D975" t="s">
        <v>120</v>
      </c>
      <c r="E975">
        <v>3114.5469087199999</v>
      </c>
      <c r="F975">
        <v>101.62</v>
      </c>
      <c r="G975">
        <v>-36.118959346384401</v>
      </c>
      <c r="H975">
        <v>-2.2420012488721501</v>
      </c>
      <c r="I975">
        <v>-13.5241157274919</v>
      </c>
      <c r="J975">
        <v>6.8478140625695501</v>
      </c>
      <c r="K975">
        <v>99.617270442479807</v>
      </c>
      <c r="L975">
        <v>101.93608280315399</v>
      </c>
      <c r="M975">
        <v>69.763543738066801</v>
      </c>
      <c r="N975">
        <v>0.97573364614783298</v>
      </c>
      <c r="O975">
        <v>45.197795709506003</v>
      </c>
      <c r="P975">
        <v>15.4903966359813</v>
      </c>
      <c r="Q975">
        <v>0.18948949011340599</v>
      </c>
    </row>
    <row r="976" spans="1:17" hidden="1" x14ac:dyDescent="0.3">
      <c r="A976" t="s">
        <v>2094</v>
      </c>
      <c r="B976" t="s">
        <v>2095</v>
      </c>
      <c r="C976" t="s">
        <v>3188</v>
      </c>
      <c r="D976" t="s">
        <v>226</v>
      </c>
      <c r="E976">
        <v>3109.8362379</v>
      </c>
      <c r="F976">
        <v>327.39999999999998</v>
      </c>
      <c r="G976">
        <v>21.3599204289334</v>
      </c>
      <c r="H976">
        <v>3.4029657518763399</v>
      </c>
      <c r="I976">
        <v>69.9347953132214</v>
      </c>
      <c r="J976">
        <v>2.9163942308950701</v>
      </c>
      <c r="K976">
        <v>289.33086589780601</v>
      </c>
      <c r="L976">
        <v>243.058556592515</v>
      </c>
      <c r="M976">
        <v>62.389043445900903</v>
      </c>
      <c r="N976">
        <v>0.53542757998731005</v>
      </c>
      <c r="O976">
        <v>5.2229688454489898</v>
      </c>
      <c r="P976">
        <v>89.632203880683406</v>
      </c>
      <c r="Q976">
        <v>7.9023302970962994E-2</v>
      </c>
    </row>
    <row r="977" spans="1:17" hidden="1" x14ac:dyDescent="0.3">
      <c r="A977" t="s">
        <v>2096</v>
      </c>
      <c r="B977" t="s">
        <v>2097</v>
      </c>
      <c r="C977" t="s">
        <v>3188</v>
      </c>
      <c r="D977" t="s">
        <v>69</v>
      </c>
      <c r="E977">
        <v>3106.0034631240001</v>
      </c>
      <c r="F977">
        <v>237.63</v>
      </c>
      <c r="G977">
        <v>-33.265592292766698</v>
      </c>
      <c r="H977">
        <v>2.3561309760320199</v>
      </c>
      <c r="I977">
        <v>8.0611626146750996</v>
      </c>
      <c r="J977">
        <v>8.6973598865261597</v>
      </c>
      <c r="K977">
        <v>221.787460569617</v>
      </c>
      <c r="L977">
        <v>229.69890685315701</v>
      </c>
      <c r="M977">
        <v>81.921461815799304</v>
      </c>
      <c r="N977">
        <v>2.47637330342388</v>
      </c>
      <c r="O977">
        <v>28.350797458233298</v>
      </c>
      <c r="P977">
        <v>22.489690721649399</v>
      </c>
      <c r="Q977">
        <v>-3.4444850671345999E-2</v>
      </c>
    </row>
    <row r="978" spans="1:17" hidden="1" x14ac:dyDescent="0.3">
      <c r="A978" t="s">
        <v>2098</v>
      </c>
      <c r="B978" t="s">
        <v>2099</v>
      </c>
      <c r="C978" t="s">
        <v>3188</v>
      </c>
      <c r="D978" t="s">
        <v>27</v>
      </c>
      <c r="E978">
        <v>3102.75</v>
      </c>
      <c r="F978">
        <v>49.25</v>
      </c>
      <c r="G978">
        <v>34.034413811121397</v>
      </c>
      <c r="H978">
        <v>-2.0691525507370598</v>
      </c>
      <c r="I978">
        <v>25.767186694085002</v>
      </c>
      <c r="J978">
        <v>0.46426653483442998</v>
      </c>
      <c r="K978">
        <v>49.7905297723809</v>
      </c>
      <c r="L978">
        <v>47.667819594196402</v>
      </c>
      <c r="M978">
        <v>64.808357880230105</v>
      </c>
      <c r="N978">
        <v>0.76422448569784596</v>
      </c>
      <c r="O978">
        <v>106.964467005076</v>
      </c>
      <c r="P978">
        <v>66.6666666666666</v>
      </c>
      <c r="Q978">
        <v>6.5896397633636E-2</v>
      </c>
    </row>
    <row r="979" spans="1:17" hidden="1" x14ac:dyDescent="0.3">
      <c r="A979" t="s">
        <v>2100</v>
      </c>
      <c r="B979" t="s">
        <v>2101</v>
      </c>
      <c r="C979" t="s">
        <v>3188</v>
      </c>
      <c r="D979" t="s">
        <v>2102</v>
      </c>
      <c r="E979">
        <v>3091.38120824</v>
      </c>
      <c r="F979">
        <v>621.04999999999995</v>
      </c>
      <c r="G979">
        <v>56.373593132969503</v>
      </c>
      <c r="H979">
        <v>5.54921068847458</v>
      </c>
      <c r="I979">
        <v>54.098249176316699</v>
      </c>
      <c r="J979">
        <v>11.475746433842501</v>
      </c>
      <c r="K979">
        <v>538.47607047229701</v>
      </c>
      <c r="L979">
        <v>469.69223055200803</v>
      </c>
      <c r="M979">
        <v>75.770088673074497</v>
      </c>
      <c r="N979">
        <v>0.74548963777177102</v>
      </c>
      <c r="O979">
        <v>2.7292488527493801</v>
      </c>
      <c r="P979">
        <v>104.899373144176</v>
      </c>
      <c r="Q979">
        <v>0.30360079809542101</v>
      </c>
    </row>
    <row r="980" spans="1:17" hidden="1" x14ac:dyDescent="0.3">
      <c r="A980" t="s">
        <v>2103</v>
      </c>
      <c r="B980" t="s">
        <v>2104</v>
      </c>
      <c r="C980" t="s">
        <v>3188</v>
      </c>
      <c r="D980" t="s">
        <v>169</v>
      </c>
      <c r="E980">
        <v>3067.9587000000001</v>
      </c>
      <c r="F980">
        <v>2888.85</v>
      </c>
      <c r="G980">
        <v>385.74617905849198</v>
      </c>
      <c r="H980">
        <v>29.0105515078948</v>
      </c>
      <c r="I980">
        <v>69.4642175659923</v>
      </c>
      <c r="J980">
        <v>3.9797668217632798</v>
      </c>
      <c r="K980">
        <v>2399.0198567668099</v>
      </c>
      <c r="L980">
        <v>1814.5192461414599</v>
      </c>
      <c r="M980">
        <v>68.376729329363897</v>
      </c>
      <c r="N980">
        <v>1.1367240321967</v>
      </c>
      <c r="O980">
        <v>1.33617183308236</v>
      </c>
      <c r="P980">
        <v>419.39050701186602</v>
      </c>
      <c r="Q980">
        <v>0.186460319907815</v>
      </c>
    </row>
    <row r="981" spans="1:17" hidden="1" x14ac:dyDescent="0.3">
      <c r="A981" t="s">
        <v>2105</v>
      </c>
      <c r="B981" t="s">
        <v>2106</v>
      </c>
      <c r="C981" t="s">
        <v>3188</v>
      </c>
      <c r="D981" t="s">
        <v>285</v>
      </c>
      <c r="E981">
        <v>3058.691441171</v>
      </c>
      <c r="F981">
        <v>103.63</v>
      </c>
      <c r="G981">
        <v>81.492227974526799</v>
      </c>
      <c r="H981">
        <v>-4.8267572308651001</v>
      </c>
      <c r="I981">
        <v>96.498861829538797</v>
      </c>
      <c r="J981">
        <v>7.7968474709120699</v>
      </c>
      <c r="K981">
        <v>97.313229490972603</v>
      </c>
      <c r="L981">
        <v>78.182367081595899</v>
      </c>
      <c r="M981">
        <v>63.289014750118199</v>
      </c>
      <c r="N981">
        <v>0.38034920787755599</v>
      </c>
      <c r="O981">
        <v>9.0417832673936207</v>
      </c>
      <c r="P981">
        <v>125.52774755168601</v>
      </c>
      <c r="Q981">
        <v>9.5694984832037006E-2</v>
      </c>
    </row>
    <row r="982" spans="1:17" hidden="1" x14ac:dyDescent="0.3">
      <c r="A982" t="s">
        <v>2107</v>
      </c>
      <c r="B982" t="s">
        <v>2108</v>
      </c>
      <c r="C982" t="s">
        <v>3188</v>
      </c>
      <c r="D982" t="s">
        <v>111</v>
      </c>
      <c r="E982">
        <v>3058.3596464419902</v>
      </c>
      <c r="F982">
        <v>170.78</v>
      </c>
      <c r="G982">
        <v>-11.8209737241566</v>
      </c>
      <c r="H982">
        <v>-4.0727276874806799</v>
      </c>
      <c r="I982">
        <v>2.4314680042249699</v>
      </c>
      <c r="J982">
        <v>-2.2356553711095799</v>
      </c>
      <c r="K982">
        <v>171.762660997193</v>
      </c>
      <c r="L982">
        <v>172.57548179627099</v>
      </c>
      <c r="M982">
        <v>61.040092009774597</v>
      </c>
      <c r="N982">
        <v>0.73519721950966799</v>
      </c>
      <c r="O982">
        <v>38.775032205176203</v>
      </c>
      <c r="P982">
        <v>33.265704252828698</v>
      </c>
      <c r="Q982">
        <v>0.109166858922566</v>
      </c>
    </row>
    <row r="983" spans="1:17" hidden="1" x14ac:dyDescent="0.3">
      <c r="A983" t="s">
        <v>2109</v>
      </c>
      <c r="B983" t="s">
        <v>2110</v>
      </c>
      <c r="C983" t="s">
        <v>3188</v>
      </c>
      <c r="D983" t="s">
        <v>54</v>
      </c>
      <c r="E983">
        <v>3045.4871021599902</v>
      </c>
      <c r="F983">
        <v>486.8</v>
      </c>
      <c r="G983">
        <v>1.7979107859169401</v>
      </c>
      <c r="H983">
        <v>-0.54851061969469705</v>
      </c>
      <c r="I983">
        <v>-1.4921992998106</v>
      </c>
      <c r="J983">
        <v>3.8221784641749301</v>
      </c>
      <c r="K983">
        <v>488.179944598953</v>
      </c>
      <c r="L983">
        <v>480.48950645498297</v>
      </c>
      <c r="M983">
        <v>56.460325694043298</v>
      </c>
      <c r="N983">
        <v>0.89014267671616598</v>
      </c>
      <c r="O983">
        <v>22.226787181593998</v>
      </c>
      <c r="P983">
        <v>32.824010914051797</v>
      </c>
      <c r="Q983">
        <v>4.9007720951206001E-2</v>
      </c>
    </row>
    <row r="984" spans="1:17" hidden="1" x14ac:dyDescent="0.3">
      <c r="A984" t="s">
        <v>2111</v>
      </c>
      <c r="B984" t="s">
        <v>2112</v>
      </c>
      <c r="C984" t="s">
        <v>3188</v>
      </c>
      <c r="D984" t="s">
        <v>247</v>
      </c>
      <c r="E984">
        <v>3039.57547372</v>
      </c>
      <c r="F984">
        <v>1135.3</v>
      </c>
      <c r="G984">
        <v>-38.905667188940598</v>
      </c>
      <c r="H984">
        <v>-7.0893751561982397</v>
      </c>
      <c r="I984">
        <v>-11.938987353925199</v>
      </c>
      <c r="J984">
        <v>5.2080954478978096</v>
      </c>
      <c r="K984">
        <v>1185.48184990408</v>
      </c>
      <c r="L984">
        <v>1265.45442051181</v>
      </c>
      <c r="M984">
        <v>57.054153746130297</v>
      </c>
      <c r="N984">
        <v>1.1122319976580799</v>
      </c>
      <c r="O984">
        <v>60.5698934202413</v>
      </c>
      <c r="P984">
        <v>9.0271775665034095</v>
      </c>
      <c r="Q984">
        <v>7.5780155761251994E-2</v>
      </c>
    </row>
    <row r="985" spans="1:17" hidden="1" x14ac:dyDescent="0.3">
      <c r="A985" t="s">
        <v>2113</v>
      </c>
      <c r="B985" t="s">
        <v>2114</v>
      </c>
      <c r="C985" t="s">
        <v>3188</v>
      </c>
      <c r="D985" t="s">
        <v>131</v>
      </c>
      <c r="E985">
        <v>3038.9470683</v>
      </c>
      <c r="F985">
        <v>593.45000000000005</v>
      </c>
      <c r="G985">
        <v>4.2592561055025699</v>
      </c>
      <c r="H985">
        <v>5.7001356010190699E-2</v>
      </c>
      <c r="I985">
        <v>50.786395387740797</v>
      </c>
      <c r="J985">
        <v>-8.7423838284516303E-2</v>
      </c>
      <c r="K985">
        <v>597.54767762032304</v>
      </c>
      <c r="L985">
        <v>546.77724870733005</v>
      </c>
      <c r="M985">
        <v>54.694332089034198</v>
      </c>
      <c r="N985">
        <v>0.37376105942976301</v>
      </c>
      <c r="O985">
        <v>24.172213328839799</v>
      </c>
      <c r="P985">
        <v>75.732899022801305</v>
      </c>
      <c r="Q985">
        <v>0.17822476423063399</v>
      </c>
    </row>
    <row r="986" spans="1:17" hidden="1" x14ac:dyDescent="0.3">
      <c r="A986" t="s">
        <v>2115</v>
      </c>
      <c r="B986" t="s">
        <v>2116</v>
      </c>
      <c r="C986" t="s">
        <v>3188</v>
      </c>
      <c r="D986" t="s">
        <v>46</v>
      </c>
      <c r="E986">
        <v>3036.7745009400001</v>
      </c>
      <c r="F986">
        <v>826</v>
      </c>
      <c r="G986">
        <v>-12.805790489071301</v>
      </c>
      <c r="H986">
        <v>-7.7966161225372703</v>
      </c>
      <c r="I986">
        <v>-18.490399887995899</v>
      </c>
      <c r="J986">
        <v>-1.4090076168171699</v>
      </c>
      <c r="K986">
        <v>826.69616972187896</v>
      </c>
      <c r="L986">
        <v>867.44177641864303</v>
      </c>
      <c r="M986">
        <v>46.295110987557202</v>
      </c>
      <c r="N986">
        <v>0.82322426572257201</v>
      </c>
      <c r="O986">
        <v>66.585956416464896</v>
      </c>
      <c r="P986">
        <v>16.518549865989499</v>
      </c>
    </row>
    <row r="987" spans="1:17" hidden="1" x14ac:dyDescent="0.3">
      <c r="A987" t="s">
        <v>2117</v>
      </c>
      <c r="B987" t="s">
        <v>2118</v>
      </c>
      <c r="C987" t="s">
        <v>3188</v>
      </c>
      <c r="D987" t="s">
        <v>21</v>
      </c>
      <c r="E987">
        <v>3034.49778681</v>
      </c>
      <c r="F987">
        <v>1739.85</v>
      </c>
      <c r="G987">
        <v>336.16637312814402</v>
      </c>
      <c r="H987">
        <v>31.191265629144201</v>
      </c>
      <c r="I987">
        <v>305.07767057314902</v>
      </c>
      <c r="J987">
        <v>9.5121749999687797</v>
      </c>
      <c r="K987">
        <v>1200.1653966968499</v>
      </c>
      <c r="L987">
        <v>787.87240095360403</v>
      </c>
      <c r="M987">
        <v>87.610139061853104</v>
      </c>
      <c r="N987">
        <v>1.08796842337328</v>
      </c>
      <c r="O987">
        <v>0.58338362502514596</v>
      </c>
      <c r="P987">
        <v>422.47747747747701</v>
      </c>
      <c r="Q987">
        <v>0.18622132986703299</v>
      </c>
    </row>
    <row r="988" spans="1:17" hidden="1" x14ac:dyDescent="0.3">
      <c r="A988" t="s">
        <v>2119</v>
      </c>
      <c r="B988" t="s">
        <v>2120</v>
      </c>
      <c r="C988" t="s">
        <v>3188</v>
      </c>
      <c r="D988" t="s">
        <v>131</v>
      </c>
      <c r="E988">
        <v>3032.629520078</v>
      </c>
      <c r="F988">
        <v>163.34</v>
      </c>
      <c r="G988">
        <v>-16.1533919127682</v>
      </c>
      <c r="H988">
        <v>15.1694649309949</v>
      </c>
      <c r="I988">
        <v>-13.3219993799209</v>
      </c>
      <c r="J988">
        <v>16.831793848790301</v>
      </c>
      <c r="M988">
        <v>72.5986994292129</v>
      </c>
      <c r="O988">
        <v>16.321782784376101</v>
      </c>
      <c r="P988">
        <v>27.460007803355399</v>
      </c>
    </row>
    <row r="989" spans="1:17" hidden="1" x14ac:dyDescent="0.3">
      <c r="A989" t="s">
        <v>2121</v>
      </c>
      <c r="B989" t="s">
        <v>2122</v>
      </c>
      <c r="C989" t="s">
        <v>3188</v>
      </c>
      <c r="D989" t="s">
        <v>1541</v>
      </c>
      <c r="E989">
        <v>3032.0945356960001</v>
      </c>
      <c r="F989">
        <v>223.84</v>
      </c>
      <c r="G989">
        <v>75.926347660346707</v>
      </c>
      <c r="H989">
        <v>33.432815941116999</v>
      </c>
      <c r="I989">
        <v>123.570645564195</v>
      </c>
      <c r="J989">
        <v>1.9218724796876301</v>
      </c>
      <c r="K989">
        <v>182.48970605977101</v>
      </c>
      <c r="L989">
        <v>145.02043151113</v>
      </c>
      <c r="M989">
        <v>72.589903550228897</v>
      </c>
      <c r="N989">
        <v>1.77415820787025</v>
      </c>
      <c r="O989">
        <v>4.4496068620443197</v>
      </c>
      <c r="P989">
        <v>147.200441744892</v>
      </c>
      <c r="Q989">
        <v>8.5308484861195993E-2</v>
      </c>
    </row>
    <row r="990" spans="1:17" hidden="1" x14ac:dyDescent="0.3">
      <c r="A990" t="s">
        <v>2123</v>
      </c>
      <c r="B990" t="s">
        <v>2124</v>
      </c>
      <c r="C990" t="s">
        <v>3188</v>
      </c>
      <c r="D990" t="s">
        <v>580</v>
      </c>
      <c r="E990">
        <v>3015.36176458</v>
      </c>
      <c r="F990">
        <v>286.10000000000002</v>
      </c>
      <c r="G990">
        <v>-48.101954209675199</v>
      </c>
      <c r="H990">
        <v>-1.2780531808145199</v>
      </c>
      <c r="I990">
        <v>-11.574935075814601</v>
      </c>
      <c r="J990">
        <v>-1.3518653690867599</v>
      </c>
      <c r="K990">
        <v>284.25555089145502</v>
      </c>
      <c r="L990">
        <v>299.51341396242202</v>
      </c>
      <c r="M990">
        <v>65.934046858940604</v>
      </c>
      <c r="N990">
        <v>0.85652323260750296</v>
      </c>
      <c r="O990">
        <v>48.881509961551799</v>
      </c>
      <c r="P990">
        <v>16.253555465258</v>
      </c>
    </row>
    <row r="991" spans="1:17" hidden="1" x14ac:dyDescent="0.3">
      <c r="A991" t="s">
        <v>2125</v>
      </c>
      <c r="B991" t="s">
        <v>2126</v>
      </c>
      <c r="C991" t="s">
        <v>3188</v>
      </c>
      <c r="D991" t="s">
        <v>46</v>
      </c>
      <c r="E991">
        <v>3005.0653499999999</v>
      </c>
      <c r="F991">
        <v>260.10000000000002</v>
      </c>
      <c r="G991">
        <v>19.0138099759521</v>
      </c>
      <c r="H991">
        <v>-3.16064634776775</v>
      </c>
      <c r="I991">
        <v>-6.2639968950029097</v>
      </c>
      <c r="J991">
        <v>7.4208573210989703</v>
      </c>
      <c r="K991">
        <v>254.53208808803399</v>
      </c>
      <c r="L991">
        <v>245.08895201926799</v>
      </c>
      <c r="M991">
        <v>67.185695336338895</v>
      </c>
      <c r="N991">
        <v>0.69067515434921001</v>
      </c>
      <c r="O991">
        <v>26.874279123413999</v>
      </c>
      <c r="P991">
        <v>140.27713625865999</v>
      </c>
    </row>
    <row r="992" spans="1:17" hidden="1" x14ac:dyDescent="0.3">
      <c r="A992" t="s">
        <v>2127</v>
      </c>
      <c r="B992" t="s">
        <v>2128</v>
      </c>
      <c r="C992" t="s">
        <v>3188</v>
      </c>
      <c r="D992" t="s">
        <v>111</v>
      </c>
      <c r="E992">
        <v>3004.8477256770002</v>
      </c>
      <c r="F992">
        <v>222.67</v>
      </c>
      <c r="G992">
        <v>62.714352930676597</v>
      </c>
      <c r="H992">
        <v>9.0557556796511101</v>
      </c>
      <c r="I992">
        <v>63.804609812355103</v>
      </c>
      <c r="J992">
        <v>9.8685772558812204</v>
      </c>
      <c r="K992">
        <v>191.993998923921</v>
      </c>
      <c r="L992">
        <v>166.311663839576</v>
      </c>
      <c r="M992">
        <v>76.845583093321395</v>
      </c>
      <c r="N992">
        <v>1.00758545907391</v>
      </c>
      <c r="O992">
        <v>0.46256792562986399</v>
      </c>
      <c r="P992">
        <v>109.276315789473</v>
      </c>
      <c r="Q992">
        <v>0.18850763620512301</v>
      </c>
    </row>
    <row r="993" spans="1:17" hidden="1" x14ac:dyDescent="0.3">
      <c r="A993" t="s">
        <v>2129</v>
      </c>
      <c r="B993" t="s">
        <v>2130</v>
      </c>
      <c r="C993" t="s">
        <v>3188</v>
      </c>
      <c r="D993" t="s">
        <v>125</v>
      </c>
      <c r="E993">
        <v>3004.1535484999999</v>
      </c>
      <c r="F993">
        <v>3785.4</v>
      </c>
      <c r="G993">
        <v>37.2365274056827</v>
      </c>
      <c r="H993">
        <v>-2.66350807155789</v>
      </c>
      <c r="I993">
        <v>-16.516124116768498</v>
      </c>
      <c r="J993">
        <v>2.5325490525149399</v>
      </c>
      <c r="K993">
        <v>3851.10720036058</v>
      </c>
      <c r="L993">
        <v>3854.35364401268</v>
      </c>
      <c r="M993">
        <v>84.763583089716306</v>
      </c>
      <c r="N993">
        <v>0.43766315773131798</v>
      </c>
      <c r="O993">
        <v>35.864109473239203</v>
      </c>
      <c r="P993">
        <v>77.451715732233197</v>
      </c>
      <c r="Q993">
        <v>0.146443883156435</v>
      </c>
    </row>
    <row r="994" spans="1:17" hidden="1" x14ac:dyDescent="0.3">
      <c r="A994" t="s">
        <v>2131</v>
      </c>
      <c r="B994" t="s">
        <v>2132</v>
      </c>
      <c r="C994" t="s">
        <v>3188</v>
      </c>
      <c r="D994" t="s">
        <v>24</v>
      </c>
      <c r="E994">
        <v>3001.9559446500002</v>
      </c>
      <c r="F994">
        <v>360.75</v>
      </c>
      <c r="G994">
        <v>11.262409189612301</v>
      </c>
      <c r="H994">
        <v>-10.398586978565501</v>
      </c>
      <c r="I994">
        <v>29.584773457047302</v>
      </c>
      <c r="J994">
        <v>-0.52784302271806505</v>
      </c>
      <c r="K994">
        <v>369.65915232958503</v>
      </c>
      <c r="L994">
        <v>343.88099248349101</v>
      </c>
      <c r="M994">
        <v>53.6841668647359</v>
      </c>
      <c r="N994">
        <v>0.37522426444672302</v>
      </c>
      <c r="O994">
        <v>29.452529452529401</v>
      </c>
      <c r="P994">
        <v>44.647153167602198</v>
      </c>
      <c r="Q994">
        <v>-1.5765331074536999E-2</v>
      </c>
    </row>
    <row r="995" spans="1:17" hidden="1" x14ac:dyDescent="0.3">
      <c r="A995" t="s">
        <v>2133</v>
      </c>
      <c r="B995" t="s">
        <v>2134</v>
      </c>
      <c r="C995" t="s">
        <v>3188</v>
      </c>
      <c r="D995" t="s">
        <v>238</v>
      </c>
      <c r="E995">
        <v>2997.7138071999998</v>
      </c>
      <c r="F995">
        <v>1920.8</v>
      </c>
      <c r="G995">
        <v>43.791424528267399</v>
      </c>
      <c r="H995">
        <v>1.0128441452410799</v>
      </c>
      <c r="I995">
        <v>7.4017481231098898</v>
      </c>
      <c r="J995">
        <v>7.30735250800819</v>
      </c>
      <c r="K995">
        <v>1770.3612298977901</v>
      </c>
      <c r="L995">
        <v>1647.22092746471</v>
      </c>
      <c r="M995">
        <v>59.873829733815803</v>
      </c>
      <c r="N995">
        <v>1.6478089018731701</v>
      </c>
      <c r="O995">
        <v>31.195335276967899</v>
      </c>
      <c r="P995">
        <v>81.199000047167502</v>
      </c>
      <c r="Q995">
        <v>0.29879366295955601</v>
      </c>
    </row>
    <row r="996" spans="1:17" hidden="1" x14ac:dyDescent="0.3">
      <c r="A996" t="s">
        <v>2135</v>
      </c>
      <c r="B996" t="s">
        <v>2136</v>
      </c>
      <c r="C996" t="s">
        <v>3188</v>
      </c>
      <c r="D996" t="s">
        <v>21</v>
      </c>
      <c r="E996">
        <v>2990.64114875</v>
      </c>
      <c r="F996">
        <v>235.7</v>
      </c>
      <c r="G996">
        <v>-29.7153291801819</v>
      </c>
      <c r="H996">
        <v>-3.13001296910427</v>
      </c>
      <c r="I996">
        <v>13.5163674777287</v>
      </c>
      <c r="J996">
        <v>6.5371105908717597</v>
      </c>
      <c r="K996">
        <v>231.88028163514599</v>
      </c>
      <c r="L996">
        <v>232.927194690242</v>
      </c>
      <c r="M996">
        <v>67.549810523303805</v>
      </c>
      <c r="N996">
        <v>0.30140842167384102</v>
      </c>
      <c r="O996">
        <v>35.553669919389002</v>
      </c>
      <c r="P996">
        <v>40.331031197904203</v>
      </c>
      <c r="Q996">
        <v>0.11575150457166</v>
      </c>
    </row>
    <row r="997" spans="1:17" x14ac:dyDescent="0.3">
      <c r="A997" t="s">
        <v>2137</v>
      </c>
      <c r="B997" t="s">
        <v>2138</v>
      </c>
      <c r="C997" t="s">
        <v>3186</v>
      </c>
      <c r="D997" t="s">
        <v>131</v>
      </c>
      <c r="E997">
        <v>2985.8332075650001</v>
      </c>
      <c r="F997">
        <v>392.85</v>
      </c>
      <c r="G997">
        <v>-45.492100522218401</v>
      </c>
      <c r="H997">
        <v>2.7571575006516298</v>
      </c>
      <c r="I997">
        <v>-19.886407991724699</v>
      </c>
      <c r="J997">
        <v>4.8728249029989597</v>
      </c>
      <c r="K997">
        <v>378.30975463224701</v>
      </c>
      <c r="L997">
        <v>415.91279579467499</v>
      </c>
      <c r="M997">
        <v>79.370922177848996</v>
      </c>
      <c r="N997">
        <v>0.60643286534882801</v>
      </c>
      <c r="O997">
        <v>48.911798396334397</v>
      </c>
      <c r="P997">
        <v>13.869565217391299</v>
      </c>
      <c r="Q997">
        <v>1.2039772866245999E-2</v>
      </c>
    </row>
    <row r="998" spans="1:17" hidden="1" x14ac:dyDescent="0.3">
      <c r="A998" t="s">
        <v>2139</v>
      </c>
      <c r="B998" t="s">
        <v>2140</v>
      </c>
      <c r="C998" t="s">
        <v>3188</v>
      </c>
      <c r="D998" t="s">
        <v>1043</v>
      </c>
      <c r="E998">
        <v>2981.6803279999999</v>
      </c>
      <c r="F998">
        <v>1306.7</v>
      </c>
      <c r="G998">
        <v>43.672414108619598</v>
      </c>
      <c r="H998">
        <v>29.562949620543399</v>
      </c>
      <c r="I998">
        <v>75.982078011042702</v>
      </c>
      <c r="J998">
        <v>21.867090554850101</v>
      </c>
      <c r="K998">
        <v>1002.1896313674901</v>
      </c>
      <c r="L998">
        <v>913.44400039746995</v>
      </c>
      <c r="M998">
        <v>89.464785429125598</v>
      </c>
      <c r="N998">
        <v>2.4727294016527499</v>
      </c>
      <c r="O998">
        <v>3.2371623172878099</v>
      </c>
      <c r="P998">
        <v>103.361606100692</v>
      </c>
      <c r="Q998">
        <v>6.1465367492768999E-2</v>
      </c>
    </row>
    <row r="999" spans="1:17" hidden="1" x14ac:dyDescent="0.3">
      <c r="A999" t="s">
        <v>2141</v>
      </c>
      <c r="B999" t="s">
        <v>2142</v>
      </c>
      <c r="C999" t="s">
        <v>3188</v>
      </c>
      <c r="D999" t="s">
        <v>460</v>
      </c>
      <c r="E999">
        <v>2975.8948163999999</v>
      </c>
      <c r="F999">
        <v>524.70000000000005</v>
      </c>
      <c r="G999">
        <v>2.2300834181783702</v>
      </c>
      <c r="H999">
        <v>1.6089037770728101</v>
      </c>
      <c r="I999">
        <v>-10.0870307037878</v>
      </c>
      <c r="J999">
        <v>0.99320161578061705</v>
      </c>
      <c r="K999">
        <v>515.71599704918299</v>
      </c>
      <c r="L999">
        <v>510.93251829765802</v>
      </c>
      <c r="M999">
        <v>60.952564446678103</v>
      </c>
      <c r="N999">
        <v>0.33273945888794498</v>
      </c>
      <c r="O999">
        <v>25.776634267200201</v>
      </c>
      <c r="P999">
        <v>25.511302475780401</v>
      </c>
      <c r="Q999">
        <v>1.8614664480980001E-3</v>
      </c>
    </row>
    <row r="1000" spans="1:17" hidden="1" x14ac:dyDescent="0.3">
      <c r="A1000" t="s">
        <v>2143</v>
      </c>
      <c r="B1000" t="s">
        <v>2144</v>
      </c>
      <c r="C1000" t="s">
        <v>3188</v>
      </c>
      <c r="D1000" t="s">
        <v>1330</v>
      </c>
      <c r="E1000">
        <v>2971.6140020849998</v>
      </c>
      <c r="F1000">
        <v>3219.25</v>
      </c>
      <c r="G1000">
        <v>22.364353766621399</v>
      </c>
      <c r="H1000">
        <v>-0.135968491500951</v>
      </c>
      <c r="I1000">
        <v>41.0509699796145</v>
      </c>
      <c r="J1000">
        <v>4.4127612665585803</v>
      </c>
      <c r="K1000">
        <v>3174.1173856195801</v>
      </c>
      <c r="L1000">
        <v>2790.1978195075899</v>
      </c>
      <c r="M1000">
        <v>74.138396871267801</v>
      </c>
      <c r="N1000">
        <v>0.65610715145502096</v>
      </c>
      <c r="O1000">
        <v>14.0467500194144</v>
      </c>
      <c r="P1000">
        <v>59.764267990074401</v>
      </c>
      <c r="Q1000">
        <v>0.19448632702747501</v>
      </c>
    </row>
    <row r="1001" spans="1:17" hidden="1" x14ac:dyDescent="0.3">
      <c r="A1001" t="s">
        <v>2145</v>
      </c>
      <c r="B1001" t="s">
        <v>2146</v>
      </c>
      <c r="C1001" t="s">
        <v>3188</v>
      </c>
      <c r="D1001" t="s">
        <v>51</v>
      </c>
      <c r="E1001">
        <v>2971.455911475</v>
      </c>
      <c r="F1001">
        <v>322.45</v>
      </c>
      <c r="G1001">
        <v>-34.1149072070763</v>
      </c>
      <c r="H1001">
        <v>2.2030934364392501E-2</v>
      </c>
      <c r="I1001">
        <v>-3.7067690738887999</v>
      </c>
      <c r="J1001">
        <v>0.45501631679473697</v>
      </c>
      <c r="K1001">
        <v>323.922730865733</v>
      </c>
      <c r="L1001">
        <v>336.03972896471498</v>
      </c>
      <c r="M1001">
        <v>58.700515037035203</v>
      </c>
      <c r="N1001">
        <v>2.0481642147859902</v>
      </c>
      <c r="O1001">
        <v>28.7021243603659</v>
      </c>
      <c r="P1001">
        <v>12.508722958827599</v>
      </c>
      <c r="Q1001">
        <v>-8.1957982386184E-2</v>
      </c>
    </row>
    <row r="1002" spans="1:17" x14ac:dyDescent="0.3">
      <c r="A1002" t="s">
        <v>2147</v>
      </c>
      <c r="B1002" t="s">
        <v>2148</v>
      </c>
      <c r="C1002" t="s">
        <v>3178</v>
      </c>
      <c r="D1002" t="s">
        <v>271</v>
      </c>
      <c r="E1002">
        <v>2961.4700429999998</v>
      </c>
      <c r="F1002">
        <v>305.55</v>
      </c>
      <c r="G1002">
        <v>-8.0418507586181196</v>
      </c>
      <c r="H1002">
        <v>8.4649679028464799</v>
      </c>
      <c r="I1002">
        <v>-9.0622287612766907</v>
      </c>
      <c r="J1002">
        <v>7.1307241182039398</v>
      </c>
      <c r="K1002">
        <v>287.38106333603798</v>
      </c>
      <c r="L1002">
        <v>297.49221666718302</v>
      </c>
      <c r="M1002">
        <v>76.795701073076103</v>
      </c>
      <c r="N1002">
        <v>1.3791658045373301</v>
      </c>
      <c r="O1002">
        <v>31.418753068237599</v>
      </c>
      <c r="P1002">
        <v>25.948062654575399</v>
      </c>
      <c r="Q1002">
        <v>5.9435551732745E-2</v>
      </c>
    </row>
    <row r="1003" spans="1:17" hidden="1" x14ac:dyDescent="0.3">
      <c r="A1003" t="s">
        <v>2149</v>
      </c>
      <c r="B1003" t="s">
        <v>2150</v>
      </c>
      <c r="C1003" t="s">
        <v>3188</v>
      </c>
      <c r="D1003" t="s">
        <v>825</v>
      </c>
      <c r="E1003">
        <v>2958.7057714500002</v>
      </c>
      <c r="F1003">
        <v>721.5</v>
      </c>
      <c r="G1003">
        <v>-19.197289770986099</v>
      </c>
      <c r="H1003">
        <v>3.3644510104413898</v>
      </c>
      <c r="I1003">
        <v>-5.4964721410360102</v>
      </c>
      <c r="J1003">
        <v>1.1848804728067699</v>
      </c>
      <c r="K1003">
        <v>685.62086717966099</v>
      </c>
      <c r="L1003">
        <v>696.68519352463898</v>
      </c>
      <c r="M1003">
        <v>77.0719526181188</v>
      </c>
      <c r="N1003">
        <v>0.98151070632013504</v>
      </c>
      <c r="O1003">
        <v>20.942480942480898</v>
      </c>
      <c r="P1003">
        <v>28.5637918745545</v>
      </c>
      <c r="Q1003">
        <v>-5.1221840129446E-2</v>
      </c>
    </row>
    <row r="1004" spans="1:17" hidden="1" x14ac:dyDescent="0.3">
      <c r="A1004" t="s">
        <v>2151</v>
      </c>
      <c r="B1004" t="s">
        <v>2152</v>
      </c>
      <c r="C1004" t="s">
        <v>3188</v>
      </c>
      <c r="D1004" t="s">
        <v>46</v>
      </c>
      <c r="E1004">
        <v>2944.2270924449999</v>
      </c>
      <c r="F1004">
        <v>437.95</v>
      </c>
      <c r="G1004">
        <v>73.007413899035299</v>
      </c>
      <c r="H1004">
        <v>13.526627844205599</v>
      </c>
      <c r="I1004">
        <v>39.632347376220999</v>
      </c>
      <c r="J1004">
        <v>4.9604206006959002</v>
      </c>
      <c r="K1004">
        <v>396.20798979847098</v>
      </c>
      <c r="L1004">
        <v>366.91380682413501</v>
      </c>
      <c r="M1004">
        <v>71.874899041851293</v>
      </c>
      <c r="N1004">
        <v>1.37776758812943</v>
      </c>
      <c r="O1004">
        <v>47.505422993492402</v>
      </c>
      <c r="P1004">
        <v>104.124912607783</v>
      </c>
      <c r="Q1004">
        <v>5.3605994948966999E-2</v>
      </c>
    </row>
    <row r="1005" spans="1:17" hidden="1" x14ac:dyDescent="0.3">
      <c r="A1005" t="s">
        <v>2153</v>
      </c>
      <c r="B1005" t="s">
        <v>2154</v>
      </c>
      <c r="C1005" t="s">
        <v>3188</v>
      </c>
      <c r="D1005" t="s">
        <v>51</v>
      </c>
      <c r="E1005">
        <v>2926.9854295740001</v>
      </c>
      <c r="F1005">
        <v>134.22</v>
      </c>
      <c r="G1005">
        <v>43.436911142040898</v>
      </c>
      <c r="H1005">
        <v>3.4588315353734398</v>
      </c>
      <c r="I1005">
        <v>41.943058759204298</v>
      </c>
      <c r="J1005">
        <v>13.012103583303499</v>
      </c>
      <c r="K1005">
        <v>129.60990783434201</v>
      </c>
      <c r="L1005">
        <v>120.70659292227801</v>
      </c>
      <c r="M1005">
        <v>66.307756721970193</v>
      </c>
      <c r="N1005">
        <v>0.61094540253199103</v>
      </c>
      <c r="O1005">
        <v>26.136194307852701</v>
      </c>
      <c r="P1005">
        <v>80.161073825503294</v>
      </c>
      <c r="Q1005">
        <v>4.2164721375680003E-2</v>
      </c>
    </row>
    <row r="1006" spans="1:17" hidden="1" x14ac:dyDescent="0.3">
      <c r="A1006" t="s">
        <v>2155</v>
      </c>
      <c r="B1006" t="s">
        <v>2156</v>
      </c>
      <c r="C1006" t="s">
        <v>3188</v>
      </c>
      <c r="D1006" t="s">
        <v>247</v>
      </c>
      <c r="E1006">
        <v>2905.635456</v>
      </c>
      <c r="F1006">
        <v>133.19999999999999</v>
      </c>
      <c r="G1006">
        <v>83.575073577326904</v>
      </c>
      <c r="H1006">
        <v>-15.9738747859962</v>
      </c>
      <c r="I1006">
        <v>24.505172548092698</v>
      </c>
      <c r="J1006">
        <v>-6.1547581794283701</v>
      </c>
      <c r="K1006">
        <v>152.87872874028599</v>
      </c>
      <c r="L1006">
        <v>143.13137045514199</v>
      </c>
      <c r="M1006">
        <v>34.608466369048003</v>
      </c>
      <c r="N1006">
        <v>0.37199050977853199</v>
      </c>
      <c r="O1006">
        <v>95.945945945945894</v>
      </c>
      <c r="P1006">
        <v>189.0625</v>
      </c>
      <c r="Q1006">
        <v>0.19135533348745601</v>
      </c>
    </row>
    <row r="1007" spans="1:17" x14ac:dyDescent="0.3">
      <c r="A1007" t="s">
        <v>2157</v>
      </c>
      <c r="B1007" t="s">
        <v>2158</v>
      </c>
      <c r="C1007" t="s">
        <v>3175</v>
      </c>
      <c r="D1007" t="s">
        <v>541</v>
      </c>
      <c r="E1007">
        <v>2904.2194733000001</v>
      </c>
      <c r="F1007">
        <v>399.55</v>
      </c>
      <c r="G1007">
        <v>-2.7698833614375999</v>
      </c>
      <c r="H1007">
        <v>-2.9216157067854498</v>
      </c>
      <c r="I1007">
        <v>20.062040760497201</v>
      </c>
      <c r="J1007">
        <v>3.5268147310664699</v>
      </c>
      <c r="K1007">
        <v>402.905653956712</v>
      </c>
      <c r="L1007">
        <v>392.95314269603398</v>
      </c>
      <c r="M1007">
        <v>65.143164937236406</v>
      </c>
      <c r="N1007">
        <v>0.43349083008495698</v>
      </c>
      <c r="O1007">
        <v>26.392191215116998</v>
      </c>
      <c r="P1007">
        <v>35.417725809184802</v>
      </c>
      <c r="Q1007">
        <v>1.016426837049E-3</v>
      </c>
    </row>
    <row r="1008" spans="1:17" hidden="1" x14ac:dyDescent="0.3">
      <c r="A1008" t="s">
        <v>2159</v>
      </c>
      <c r="B1008" t="s">
        <v>2160</v>
      </c>
      <c r="C1008" t="s">
        <v>3188</v>
      </c>
      <c r="D1008" t="s">
        <v>428</v>
      </c>
      <c r="E1008">
        <v>2881.1564887499999</v>
      </c>
      <c r="F1008">
        <v>3905.15</v>
      </c>
      <c r="G1008">
        <v>-32.490612360024002</v>
      </c>
      <c r="H1008">
        <v>-0.62317968652730704</v>
      </c>
      <c r="I1008">
        <v>-8.1490292516134399</v>
      </c>
      <c r="J1008">
        <v>6.0932467507623604</v>
      </c>
      <c r="K1008">
        <v>3883.0532570916998</v>
      </c>
      <c r="L1008">
        <v>4069.9997836984198</v>
      </c>
      <c r="M1008">
        <v>52.633140420956401</v>
      </c>
      <c r="N1008">
        <v>0.80515377616014505</v>
      </c>
      <c r="O1008">
        <v>25.475333854013201</v>
      </c>
      <c r="P1008">
        <v>12.554942283581401</v>
      </c>
      <c r="Q1008">
        <v>5.5715296524016002E-2</v>
      </c>
    </row>
    <row r="1009" spans="1:17" x14ac:dyDescent="0.3">
      <c r="A1009" t="s">
        <v>2161</v>
      </c>
      <c r="B1009" t="s">
        <v>2162</v>
      </c>
      <c r="C1009" t="s">
        <v>3181</v>
      </c>
      <c r="D1009" t="s">
        <v>402</v>
      </c>
      <c r="E1009">
        <v>2873.89032</v>
      </c>
      <c r="F1009">
        <v>331.95</v>
      </c>
      <c r="G1009">
        <v>-35.9366721955275</v>
      </c>
      <c r="H1009">
        <v>-21.418013980135299</v>
      </c>
      <c r="I1009">
        <v>-46.809987852055599</v>
      </c>
      <c r="J1009">
        <v>4.99576113551257</v>
      </c>
      <c r="K1009">
        <v>379.568117215727</v>
      </c>
      <c r="L1009">
        <v>441.34228249605599</v>
      </c>
      <c r="M1009">
        <v>45.050870546906502</v>
      </c>
      <c r="N1009">
        <v>1.16111761079093</v>
      </c>
      <c r="O1009">
        <v>125.17698448561499</v>
      </c>
      <c r="P1009">
        <v>9.9172185430463404</v>
      </c>
      <c r="Q1009">
        <v>0.109576440615163</v>
      </c>
    </row>
    <row r="1010" spans="1:17" hidden="1" x14ac:dyDescent="0.3">
      <c r="A1010" t="s">
        <v>2163</v>
      </c>
      <c r="B1010" t="s">
        <v>2164</v>
      </c>
      <c r="C1010" t="s">
        <v>3188</v>
      </c>
      <c r="D1010" t="s">
        <v>111</v>
      </c>
      <c r="E1010">
        <v>2871.4294954799998</v>
      </c>
      <c r="F1010">
        <v>222.04</v>
      </c>
      <c r="G1010">
        <v>22.603804814360998</v>
      </c>
      <c r="H1010">
        <v>12.2171508550294</v>
      </c>
      <c r="I1010">
        <v>60.856763312068097</v>
      </c>
      <c r="J1010">
        <v>17.680774906574701</v>
      </c>
      <c r="K1010">
        <v>190.929092883593</v>
      </c>
      <c r="L1010">
        <v>171.22741006434001</v>
      </c>
      <c r="M1010">
        <v>82.593155182813703</v>
      </c>
      <c r="N1010">
        <v>1.1812676274802401</v>
      </c>
      <c r="O1010">
        <v>4.0353089533417403</v>
      </c>
      <c r="P1010">
        <v>93.078260869565199</v>
      </c>
    </row>
    <row r="1011" spans="1:17" hidden="1" x14ac:dyDescent="0.3">
      <c r="A1011" t="s">
        <v>2165</v>
      </c>
      <c r="B1011" t="s">
        <v>2166</v>
      </c>
      <c r="C1011" t="s">
        <v>3188</v>
      </c>
      <c r="D1011" t="s">
        <v>2167</v>
      </c>
      <c r="E1011">
        <v>2867.25</v>
      </c>
      <c r="F1011">
        <v>573.45000000000005</v>
      </c>
      <c r="G1011">
        <v>158.414812482217</v>
      </c>
      <c r="H1011">
        <v>-9.7665759227944697</v>
      </c>
      <c r="I1011">
        <v>-7.3871322340053904</v>
      </c>
      <c r="J1011">
        <v>-1.04213318983629</v>
      </c>
      <c r="K1011">
        <v>579.01505735237004</v>
      </c>
      <c r="M1011">
        <v>43.096476675945603</v>
      </c>
      <c r="N1011">
        <v>0.66899704408800198</v>
      </c>
      <c r="O1011">
        <v>34.0744615921178</v>
      </c>
      <c r="P1011">
        <v>186.72499999999999</v>
      </c>
    </row>
    <row r="1012" spans="1:17" hidden="1" x14ac:dyDescent="0.3">
      <c r="A1012" t="s">
        <v>2168</v>
      </c>
      <c r="B1012" t="s">
        <v>2169</v>
      </c>
      <c r="C1012" t="s">
        <v>3188</v>
      </c>
      <c r="D1012" t="s">
        <v>80</v>
      </c>
      <c r="E1012">
        <v>2865.5963256</v>
      </c>
      <c r="F1012">
        <v>31.8</v>
      </c>
      <c r="G1012">
        <v>69.297187935815401</v>
      </c>
      <c r="H1012">
        <v>-20.135403460883602</v>
      </c>
      <c r="I1012">
        <v>16.1651611328966</v>
      </c>
      <c r="J1012">
        <v>11.1455338418289</v>
      </c>
      <c r="K1012">
        <v>31.151361883532701</v>
      </c>
      <c r="L1012">
        <v>27.025793008344699</v>
      </c>
      <c r="M1012">
        <v>55.743155691801803</v>
      </c>
      <c r="N1012">
        <v>0.81749345606482704</v>
      </c>
      <c r="O1012">
        <v>30</v>
      </c>
      <c r="P1012">
        <v>85.991236983646402</v>
      </c>
      <c r="Q1012">
        <v>6.2086306380528998E-2</v>
      </c>
    </row>
    <row r="1013" spans="1:17" x14ac:dyDescent="0.3">
      <c r="A1013" t="s">
        <v>2170</v>
      </c>
      <c r="B1013" t="s">
        <v>2171</v>
      </c>
      <c r="C1013" t="s">
        <v>3175</v>
      </c>
      <c r="D1013" t="s">
        <v>201</v>
      </c>
      <c r="E1013">
        <v>2854.8098864899998</v>
      </c>
      <c r="F1013">
        <v>208.3</v>
      </c>
      <c r="G1013">
        <v>-24.642721489971901</v>
      </c>
      <c r="H1013">
        <v>-10.4220099841314</v>
      </c>
      <c r="I1013">
        <v>-19.654890786671999</v>
      </c>
      <c r="J1013">
        <v>-0.59420117608530998</v>
      </c>
      <c r="K1013">
        <v>224.998469929712</v>
      </c>
      <c r="L1013">
        <v>237.458338621564</v>
      </c>
      <c r="M1013">
        <v>42.501337946419497</v>
      </c>
      <c r="N1013">
        <v>0.64988958982920098</v>
      </c>
      <c r="O1013">
        <v>38.718194911185698</v>
      </c>
      <c r="P1013">
        <v>4.2803504380475701</v>
      </c>
      <c r="Q1013">
        <v>-3.4529306568498001E-2</v>
      </c>
    </row>
    <row r="1014" spans="1:17" hidden="1" x14ac:dyDescent="0.3">
      <c r="A1014" t="s">
        <v>2172</v>
      </c>
      <c r="B1014" t="s">
        <v>2173</v>
      </c>
      <c r="C1014" t="s">
        <v>3188</v>
      </c>
      <c r="D1014" t="s">
        <v>399</v>
      </c>
      <c r="E1014">
        <v>2836.1751015</v>
      </c>
      <c r="F1014">
        <v>1900.6</v>
      </c>
      <c r="G1014">
        <v>-32.655043200406297</v>
      </c>
      <c r="H1014">
        <v>-4.4765078606103499</v>
      </c>
      <c r="I1014">
        <v>-4.3391152320668196</v>
      </c>
      <c r="J1014">
        <v>-0.122971966617128</v>
      </c>
      <c r="K1014">
        <v>1892.56948036162</v>
      </c>
      <c r="L1014">
        <v>1939.4336216163599</v>
      </c>
      <c r="M1014">
        <v>59.438725404236699</v>
      </c>
      <c r="N1014">
        <v>0.43330466137659501</v>
      </c>
      <c r="O1014">
        <v>22.855940229401199</v>
      </c>
      <c r="P1014">
        <v>12.4615384615384</v>
      </c>
      <c r="Q1014">
        <v>-7.7905312760186002E-2</v>
      </c>
    </row>
    <row r="1015" spans="1:17" x14ac:dyDescent="0.3">
      <c r="A1015" t="s">
        <v>2174</v>
      </c>
      <c r="B1015" t="s">
        <v>2175</v>
      </c>
      <c r="C1015" t="s">
        <v>3173</v>
      </c>
      <c r="D1015" t="s">
        <v>54</v>
      </c>
      <c r="E1015">
        <v>2822.6141252399998</v>
      </c>
      <c r="F1015">
        <v>395.85</v>
      </c>
      <c r="G1015">
        <v>-80.3150281853748</v>
      </c>
      <c r="H1015">
        <v>-5.9962415080032097</v>
      </c>
      <c r="I1015">
        <v>-56.933978440840697</v>
      </c>
      <c r="J1015">
        <v>7.0338179630298399</v>
      </c>
      <c r="K1015">
        <v>451.55047028583402</v>
      </c>
      <c r="L1015">
        <v>636.380136664014</v>
      </c>
      <c r="M1015">
        <v>56.155849853742197</v>
      </c>
      <c r="N1015">
        <v>0.94145162848031405</v>
      </c>
      <c r="O1015">
        <v>214.058355437665</v>
      </c>
      <c r="P1015">
        <v>9.3055363799530593</v>
      </c>
      <c r="Q1015">
        <v>-2.1399839926662001E-2</v>
      </c>
    </row>
    <row r="1016" spans="1:17" hidden="1" x14ac:dyDescent="0.3">
      <c r="A1016" t="s">
        <v>2176</v>
      </c>
      <c r="B1016" t="s">
        <v>2177</v>
      </c>
      <c r="C1016" t="s">
        <v>3188</v>
      </c>
      <c r="D1016" t="s">
        <v>144</v>
      </c>
      <c r="E1016">
        <v>2817.0547073099901</v>
      </c>
      <c r="F1016">
        <v>43.86</v>
      </c>
      <c r="G1016">
        <v>12.438622006027201</v>
      </c>
      <c r="H1016">
        <v>-4.3240674642235497</v>
      </c>
      <c r="I1016">
        <v>10.370056241711101</v>
      </c>
      <c r="J1016">
        <v>2.9139957378103798</v>
      </c>
      <c r="K1016">
        <v>45.0288397740633</v>
      </c>
      <c r="L1016">
        <v>45.056865707831797</v>
      </c>
      <c r="M1016">
        <v>63.170775014800697</v>
      </c>
      <c r="N1016">
        <v>0.72666978067507904</v>
      </c>
      <c r="O1016">
        <v>54.924760601915203</v>
      </c>
      <c r="P1016">
        <v>34.746543778801801</v>
      </c>
      <c r="Q1016">
        <v>8.2543887898582996E-2</v>
      </c>
    </row>
    <row r="1017" spans="1:17" x14ac:dyDescent="0.3">
      <c r="A1017" t="s">
        <v>2178</v>
      </c>
      <c r="B1017" t="s">
        <v>2179</v>
      </c>
      <c r="C1017" t="s">
        <v>3185</v>
      </c>
      <c r="D1017" t="s">
        <v>585</v>
      </c>
      <c r="E1017">
        <v>2816.8893191389998</v>
      </c>
      <c r="F1017">
        <v>191.17</v>
      </c>
      <c r="G1017">
        <v>-57.984802693550101</v>
      </c>
      <c r="H1017">
        <v>-0.84766853202510295</v>
      </c>
      <c r="I1017">
        <v>3.8826795566007601</v>
      </c>
      <c r="J1017">
        <v>10.874990971532799</v>
      </c>
      <c r="K1017">
        <v>170.882845519873</v>
      </c>
      <c r="L1017">
        <v>192.23591526032999</v>
      </c>
      <c r="M1017">
        <v>88.221485976535405</v>
      </c>
      <c r="N1017">
        <v>0.930644959864663</v>
      </c>
      <c r="O1017">
        <v>62.0024062352879</v>
      </c>
      <c r="P1017">
        <v>32.830739299610798</v>
      </c>
    </row>
    <row r="1018" spans="1:17" hidden="1" x14ac:dyDescent="0.3">
      <c r="A1018" t="s">
        <v>2180</v>
      </c>
      <c r="B1018" t="s">
        <v>2181</v>
      </c>
      <c r="C1018" t="s">
        <v>3188</v>
      </c>
      <c r="D1018" t="s">
        <v>495</v>
      </c>
      <c r="E1018">
        <v>2816.6200127699999</v>
      </c>
      <c r="F1018">
        <v>4410.3</v>
      </c>
      <c r="G1018">
        <v>5.8550556179423499</v>
      </c>
      <c r="H1018">
        <v>-8.0007867339779395</v>
      </c>
      <c r="I1018">
        <v>17.8300865346968</v>
      </c>
      <c r="J1018">
        <v>-1.9073144112514</v>
      </c>
      <c r="K1018">
        <v>4506.3523324846201</v>
      </c>
      <c r="L1018">
        <v>4200.0227496787402</v>
      </c>
      <c r="M1018">
        <v>47.975378825958998</v>
      </c>
      <c r="N1018">
        <v>0.72699769097433198</v>
      </c>
      <c r="O1018">
        <v>23.030179352878399</v>
      </c>
      <c r="P1018">
        <v>54.636138917620599</v>
      </c>
      <c r="Q1018">
        <v>0.13051542641946801</v>
      </c>
    </row>
    <row r="1019" spans="1:17" x14ac:dyDescent="0.3">
      <c r="A1019" t="s">
        <v>2182</v>
      </c>
      <c r="B1019" t="s">
        <v>2183</v>
      </c>
      <c r="C1019" t="s">
        <v>3178</v>
      </c>
      <c r="D1019" t="s">
        <v>1069</v>
      </c>
      <c r="E1019">
        <v>2813.4287345500002</v>
      </c>
      <c r="F1019">
        <v>680.05</v>
      </c>
      <c r="G1019">
        <v>-32.527012775289101</v>
      </c>
      <c r="H1019">
        <v>4.7310226478268902</v>
      </c>
      <c r="I1019">
        <v>-7.8274144567162303</v>
      </c>
      <c r="J1019">
        <v>2.4071068378357001</v>
      </c>
      <c r="K1019">
        <v>633.56072835527402</v>
      </c>
      <c r="L1019">
        <v>662.423268552791</v>
      </c>
      <c r="M1019">
        <v>70.460602345770695</v>
      </c>
      <c r="N1019">
        <v>0.59906831100042401</v>
      </c>
      <c r="O1019">
        <v>33.078450113962198</v>
      </c>
      <c r="P1019">
        <v>25.655949741315499</v>
      </c>
    </row>
    <row r="1020" spans="1:17" x14ac:dyDescent="0.3">
      <c r="A1020" t="s">
        <v>2184</v>
      </c>
      <c r="B1020" t="s">
        <v>2185</v>
      </c>
      <c r="C1020" t="s">
        <v>3184</v>
      </c>
      <c r="D1020" t="s">
        <v>451</v>
      </c>
      <c r="E1020">
        <v>2811.0440541150001</v>
      </c>
      <c r="F1020">
        <v>390.15</v>
      </c>
      <c r="G1020">
        <v>-11.787845476667901</v>
      </c>
      <c r="H1020">
        <v>-9.3484169105383295</v>
      </c>
      <c r="I1020">
        <v>-21.059536044235202</v>
      </c>
      <c r="J1020">
        <v>-1.2665335146483401</v>
      </c>
      <c r="K1020">
        <v>426.15077437483302</v>
      </c>
      <c r="L1020">
        <v>448.132755136821</v>
      </c>
      <c r="M1020">
        <v>45.268122225702101</v>
      </c>
      <c r="N1020">
        <v>1.2618051554302401</v>
      </c>
      <c r="O1020">
        <v>42.1760861207228</v>
      </c>
      <c r="P1020">
        <v>8.8891989952553505</v>
      </c>
      <c r="Q1020">
        <v>-0.106382434305082</v>
      </c>
    </row>
    <row r="1021" spans="1:17" hidden="1" x14ac:dyDescent="0.3">
      <c r="A1021" t="s">
        <v>2186</v>
      </c>
      <c r="B1021" t="s">
        <v>2187</v>
      </c>
      <c r="C1021" t="s">
        <v>3188</v>
      </c>
      <c r="D1021" t="s">
        <v>697</v>
      </c>
      <c r="E1021">
        <v>2810.8733971649999</v>
      </c>
      <c r="F1021">
        <v>26.5</v>
      </c>
      <c r="G1021">
        <v>23.435566238265601</v>
      </c>
      <c r="H1021">
        <v>-3.7465601559758701</v>
      </c>
      <c r="I1021">
        <v>18.0993150761641</v>
      </c>
      <c r="J1021">
        <v>10.224808092610999</v>
      </c>
      <c r="K1021">
        <v>25.388816193124601</v>
      </c>
      <c r="L1021">
        <v>23.9162669122334</v>
      </c>
      <c r="M1021">
        <v>64.383322324664604</v>
      </c>
      <c r="N1021">
        <v>0.31110766152842301</v>
      </c>
      <c r="O1021">
        <v>42.2264150943396</v>
      </c>
      <c r="P1021">
        <v>44.021739130434703</v>
      </c>
      <c r="Q1021">
        <v>-1.1239336474733E-2</v>
      </c>
    </row>
    <row r="1022" spans="1:17" hidden="1" x14ac:dyDescent="0.3">
      <c r="A1022" t="s">
        <v>2188</v>
      </c>
      <c r="B1022" t="s">
        <v>2189</v>
      </c>
      <c r="C1022" t="s">
        <v>3188</v>
      </c>
      <c r="D1022" t="s">
        <v>210</v>
      </c>
      <c r="E1022">
        <v>2784.75965658</v>
      </c>
      <c r="F1022">
        <v>6379.3</v>
      </c>
      <c r="G1022">
        <v>79.398360584238006</v>
      </c>
      <c r="H1022">
        <v>-4.2786081419475996</v>
      </c>
      <c r="I1022">
        <v>45.639016742335897</v>
      </c>
      <c r="J1022">
        <v>-2.5799050851638601</v>
      </c>
      <c r="K1022">
        <v>6529.4361437575399</v>
      </c>
      <c r="L1022">
        <v>5494.3295153838098</v>
      </c>
      <c r="M1022">
        <v>41.9780464788778</v>
      </c>
      <c r="N1022">
        <v>1.0885206827477101</v>
      </c>
      <c r="O1022">
        <v>29.033749784459101</v>
      </c>
      <c r="P1022">
        <v>107.110043342045</v>
      </c>
      <c r="Q1022">
        <v>0.12995017357033001</v>
      </c>
    </row>
    <row r="1023" spans="1:17" hidden="1" x14ac:dyDescent="0.3">
      <c r="A1023" t="s">
        <v>2190</v>
      </c>
      <c r="B1023" t="s">
        <v>2191</v>
      </c>
      <c r="C1023" t="s">
        <v>3188</v>
      </c>
      <c r="D1023" t="s">
        <v>83</v>
      </c>
      <c r="E1023">
        <v>2781.0994999999998</v>
      </c>
      <c r="F1023">
        <v>28.25</v>
      </c>
      <c r="G1023">
        <v>149.421101139641</v>
      </c>
      <c r="H1023">
        <v>-9.7825626340089595</v>
      </c>
      <c r="I1023">
        <v>60.400950756342901</v>
      </c>
      <c r="J1023">
        <v>-3.5300482564728402</v>
      </c>
      <c r="K1023">
        <v>27.721031825860699</v>
      </c>
      <c r="L1023">
        <v>21.394093508474398</v>
      </c>
      <c r="M1023">
        <v>48.720236194626402</v>
      </c>
      <c r="N1023">
        <v>7.8773314151961704E-2</v>
      </c>
      <c r="O1023">
        <v>19.646017699114999</v>
      </c>
      <c r="P1023">
        <v>217.95160382667399</v>
      </c>
    </row>
    <row r="1024" spans="1:17" hidden="1" x14ac:dyDescent="0.3">
      <c r="A1024" t="s">
        <v>2192</v>
      </c>
      <c r="B1024" t="s">
        <v>2193</v>
      </c>
      <c r="C1024" t="s">
        <v>3188</v>
      </c>
      <c r="D1024" t="s">
        <v>372</v>
      </c>
      <c r="E1024">
        <v>2767.2770399999999</v>
      </c>
      <c r="F1024">
        <v>10784.4</v>
      </c>
      <c r="G1024">
        <v>-44.868029024360801</v>
      </c>
      <c r="H1024">
        <v>-11.2544748388642</v>
      </c>
      <c r="I1024">
        <v>-3.7836549431102302</v>
      </c>
      <c r="J1024">
        <v>0.42986939142081698</v>
      </c>
      <c r="K1024">
        <v>11774.5824616029</v>
      </c>
      <c r="L1024">
        <v>12137.6930424848</v>
      </c>
      <c r="M1024">
        <v>37.513165731611998</v>
      </c>
      <c r="N1024">
        <v>0.76710638008468401</v>
      </c>
      <c r="O1024">
        <v>43.707577612106299</v>
      </c>
      <c r="P1024">
        <v>18.509890109890101</v>
      </c>
      <c r="Q1024">
        <v>-3.7093129626154998E-2</v>
      </c>
    </row>
    <row r="1025" spans="1:17" hidden="1" x14ac:dyDescent="0.3">
      <c r="A1025" t="s">
        <v>2194</v>
      </c>
      <c r="B1025" t="s">
        <v>2195</v>
      </c>
      <c r="C1025" t="s">
        <v>3188</v>
      </c>
      <c r="D1025" t="s">
        <v>484</v>
      </c>
      <c r="E1025">
        <v>2753.2210326999998</v>
      </c>
      <c r="F1025">
        <v>449.5</v>
      </c>
      <c r="G1025">
        <v>142.794824738655</v>
      </c>
      <c r="H1025">
        <v>23.186769906757199</v>
      </c>
      <c r="I1025">
        <v>265.76980284287902</v>
      </c>
      <c r="J1025">
        <v>3.0095616124837701</v>
      </c>
      <c r="K1025">
        <v>349.09239200686397</v>
      </c>
      <c r="L1025">
        <v>239.67460083486401</v>
      </c>
      <c r="M1025">
        <v>68.450860252473106</v>
      </c>
      <c r="N1025">
        <v>0.33019182495078098</v>
      </c>
      <c r="O1025">
        <v>8.3426028921023292</v>
      </c>
      <c r="P1025">
        <v>300.08900756564299</v>
      </c>
      <c r="Q1025">
        <v>7.7154895002609997E-2</v>
      </c>
    </row>
    <row r="1026" spans="1:17" hidden="1" x14ac:dyDescent="0.3">
      <c r="A1026" t="s">
        <v>2196</v>
      </c>
      <c r="B1026" t="s">
        <v>2197</v>
      </c>
      <c r="C1026" t="s">
        <v>3188</v>
      </c>
      <c r="D1026" t="s">
        <v>226</v>
      </c>
      <c r="E1026">
        <v>2743.4279415000001</v>
      </c>
      <c r="F1026">
        <v>1815.4</v>
      </c>
      <c r="G1026">
        <v>-39.077190425815601</v>
      </c>
      <c r="H1026">
        <v>-3.8349910645852701</v>
      </c>
      <c r="I1026">
        <v>-12.7898286915147</v>
      </c>
      <c r="J1026">
        <v>2.1003221501454998</v>
      </c>
      <c r="K1026">
        <v>1823.83580928728</v>
      </c>
      <c r="L1026">
        <v>1939.51811530535</v>
      </c>
      <c r="M1026">
        <v>63.451882289142098</v>
      </c>
      <c r="N1026">
        <v>0.66548025824011303</v>
      </c>
      <c r="O1026">
        <v>32.078329844662299</v>
      </c>
      <c r="P1026">
        <v>5.5465116279069804</v>
      </c>
      <c r="Q1026">
        <v>2.1150051326151002E-2</v>
      </c>
    </row>
    <row r="1027" spans="1:17" hidden="1" x14ac:dyDescent="0.3">
      <c r="A1027" t="s">
        <v>2198</v>
      </c>
      <c r="B1027" t="s">
        <v>2199</v>
      </c>
      <c r="C1027" t="s">
        <v>3188</v>
      </c>
      <c r="D1027" t="s">
        <v>111</v>
      </c>
      <c r="E1027">
        <v>2738.65767994</v>
      </c>
      <c r="F1027">
        <v>15.86</v>
      </c>
      <c r="G1027">
        <v>32.294678497064702</v>
      </c>
      <c r="H1027">
        <v>-15.5988712907637</v>
      </c>
      <c r="I1027">
        <v>-28.548052532296499</v>
      </c>
      <c r="J1027">
        <v>-2.1016173661629498</v>
      </c>
      <c r="K1027">
        <v>17.4228837373971</v>
      </c>
      <c r="L1027">
        <v>18.012757030547501</v>
      </c>
      <c r="M1027">
        <v>35.6779539764972</v>
      </c>
      <c r="N1027">
        <v>0.37890031825019199</v>
      </c>
      <c r="O1027">
        <v>114.0605296343</v>
      </c>
      <c r="P1027">
        <v>60.5263157894736</v>
      </c>
      <c r="Q1027">
        <v>0.10824295088008</v>
      </c>
    </row>
    <row r="1028" spans="1:17" hidden="1" x14ac:dyDescent="0.3">
      <c r="A1028" t="s">
        <v>2200</v>
      </c>
      <c r="B1028" t="s">
        <v>2201</v>
      </c>
      <c r="C1028" t="s">
        <v>3188</v>
      </c>
      <c r="D1028" t="s">
        <v>271</v>
      </c>
      <c r="E1028">
        <v>2730.9605274</v>
      </c>
      <c r="F1028">
        <v>400.05</v>
      </c>
      <c r="G1028">
        <v>-43.4607118207676</v>
      </c>
      <c r="H1028">
        <v>-6.4502966889034605E-2</v>
      </c>
      <c r="I1028">
        <v>-14.0387160893812</v>
      </c>
      <c r="J1028">
        <v>4.4932521821236504</v>
      </c>
      <c r="K1028">
        <v>387.56291976039898</v>
      </c>
      <c r="L1028">
        <v>433.55059070403098</v>
      </c>
      <c r="M1028">
        <v>58.220970586368601</v>
      </c>
      <c r="N1028">
        <v>0.91246624773878404</v>
      </c>
      <c r="O1028">
        <v>44.431946006749101</v>
      </c>
      <c r="P1028">
        <v>14.3</v>
      </c>
      <c r="Q1028">
        <v>-0.175359965739246</v>
      </c>
    </row>
    <row r="1029" spans="1:17" hidden="1" x14ac:dyDescent="0.3">
      <c r="A1029" t="s">
        <v>2202</v>
      </c>
      <c r="B1029" t="s">
        <v>2203</v>
      </c>
      <c r="C1029" t="s">
        <v>3188</v>
      </c>
      <c r="D1029" t="s">
        <v>250</v>
      </c>
      <c r="E1029">
        <v>2717.350366185</v>
      </c>
      <c r="F1029">
        <v>822.15</v>
      </c>
      <c r="G1029">
        <v>50.047639881697997</v>
      </c>
      <c r="H1029">
        <v>-1.81930723592585</v>
      </c>
      <c r="I1029">
        <v>71.979627679578101</v>
      </c>
      <c r="J1029">
        <v>1.5342821798108699</v>
      </c>
      <c r="K1029">
        <v>802.42959394598495</v>
      </c>
      <c r="L1029">
        <v>686.080485325783</v>
      </c>
      <c r="M1029">
        <v>63.154232497957203</v>
      </c>
      <c r="N1029">
        <v>0.67231851190238601</v>
      </c>
      <c r="O1029">
        <v>17.679255610289999</v>
      </c>
      <c r="P1029">
        <v>100.76923076923001</v>
      </c>
      <c r="Q1029">
        <v>-3.1929575272917003E-2</v>
      </c>
    </row>
    <row r="1030" spans="1:17" hidden="1" x14ac:dyDescent="0.3">
      <c r="A1030" t="s">
        <v>2204</v>
      </c>
      <c r="B1030" t="s">
        <v>2205</v>
      </c>
      <c r="C1030" t="s">
        <v>3188</v>
      </c>
      <c r="D1030" t="s">
        <v>131</v>
      </c>
      <c r="E1030">
        <v>2715.720486786</v>
      </c>
      <c r="F1030">
        <v>9.9700000000000006</v>
      </c>
      <c r="G1030">
        <v>45.166959242561198</v>
      </c>
      <c r="H1030">
        <v>-6.9245665314925198</v>
      </c>
      <c r="I1030">
        <v>-5.7388159209155596</v>
      </c>
      <c r="J1030">
        <v>7.9308941759440801</v>
      </c>
      <c r="K1030">
        <v>9.90656999021299</v>
      </c>
      <c r="L1030">
        <v>9.8166930843139806</v>
      </c>
      <c r="M1030">
        <v>78.908224935359598</v>
      </c>
      <c r="N1030">
        <v>0.34112491806497203</v>
      </c>
      <c r="O1030">
        <v>98.595787362086199</v>
      </c>
      <c r="P1030">
        <v>71.896551724137893</v>
      </c>
      <c r="Q1030">
        <v>0.120381927646904</v>
      </c>
    </row>
    <row r="1031" spans="1:17" hidden="1" x14ac:dyDescent="0.3">
      <c r="A1031" t="s">
        <v>2206</v>
      </c>
      <c r="B1031" t="s">
        <v>2207</v>
      </c>
      <c r="C1031" t="s">
        <v>3188</v>
      </c>
      <c r="D1031" t="s">
        <v>69</v>
      </c>
      <c r="E1031">
        <v>2714.9533514999998</v>
      </c>
      <c r="F1031">
        <v>312.75</v>
      </c>
      <c r="G1031">
        <v>25.865773777297399</v>
      </c>
      <c r="H1031">
        <v>23.803860334297902</v>
      </c>
      <c r="I1031">
        <v>32.155927364347498</v>
      </c>
      <c r="J1031">
        <v>8.4630037776695506</v>
      </c>
      <c r="K1031">
        <v>268.67264243719001</v>
      </c>
      <c r="L1031">
        <v>242.562715379975</v>
      </c>
      <c r="M1031">
        <v>80.033397582130704</v>
      </c>
      <c r="N1031">
        <v>0.94445564507538804</v>
      </c>
      <c r="O1031">
        <v>1.74260591526778</v>
      </c>
      <c r="P1031">
        <v>62.0466321243523</v>
      </c>
      <c r="Q1031">
        <v>7.3566692176999996E-5</v>
      </c>
    </row>
    <row r="1032" spans="1:17" hidden="1" x14ac:dyDescent="0.3">
      <c r="A1032" t="s">
        <v>2208</v>
      </c>
      <c r="B1032" t="s">
        <v>2209</v>
      </c>
      <c r="C1032" t="s">
        <v>3188</v>
      </c>
      <c r="D1032" t="s">
        <v>210</v>
      </c>
      <c r="E1032">
        <v>2709.9974964599901</v>
      </c>
      <c r="F1032">
        <v>719.45</v>
      </c>
      <c r="G1032">
        <v>23.909568073411901</v>
      </c>
      <c r="H1032">
        <v>7.8136010013114596</v>
      </c>
      <c r="I1032">
        <v>25.798960871175201</v>
      </c>
      <c r="J1032">
        <v>0.82527496651061605</v>
      </c>
      <c r="K1032">
        <v>690.22933725948599</v>
      </c>
      <c r="L1032">
        <v>617.11806105616301</v>
      </c>
      <c r="M1032">
        <v>45.109115226174502</v>
      </c>
      <c r="N1032">
        <v>0.379996500572445</v>
      </c>
      <c r="O1032">
        <v>15.2269094447146</v>
      </c>
      <c r="P1032">
        <v>45.933062880324499</v>
      </c>
      <c r="Q1032">
        <v>7.0229749022877E-2</v>
      </c>
    </row>
    <row r="1033" spans="1:17" hidden="1" x14ac:dyDescent="0.3">
      <c r="A1033" t="s">
        <v>2210</v>
      </c>
      <c r="B1033" t="s">
        <v>2211</v>
      </c>
      <c r="C1033" t="s">
        <v>3188</v>
      </c>
      <c r="D1033" t="s">
        <v>402</v>
      </c>
      <c r="E1033">
        <v>2704.7139864000001</v>
      </c>
      <c r="F1033">
        <v>409.5</v>
      </c>
      <c r="G1033">
        <v>31.724336291741501</v>
      </c>
      <c r="H1033">
        <v>-5.6031863792153098</v>
      </c>
      <c r="I1033">
        <v>42.638236811178999</v>
      </c>
      <c r="J1033">
        <v>0.18077979380325901</v>
      </c>
      <c r="K1033">
        <v>389.86370237289498</v>
      </c>
      <c r="L1033">
        <v>348.808988529506</v>
      </c>
      <c r="M1033">
        <v>46.942622408817698</v>
      </c>
      <c r="N1033">
        <v>0.56866003809287402</v>
      </c>
      <c r="O1033">
        <v>7.1062271062270996</v>
      </c>
      <c r="P1033">
        <v>67.4846625766871</v>
      </c>
    </row>
    <row r="1034" spans="1:17" hidden="1" x14ac:dyDescent="0.3">
      <c r="A1034" t="s">
        <v>2212</v>
      </c>
      <c r="B1034" t="s">
        <v>2213</v>
      </c>
      <c r="C1034" t="s">
        <v>3188</v>
      </c>
      <c r="D1034" t="s">
        <v>295</v>
      </c>
      <c r="E1034">
        <v>2702.2814198169999</v>
      </c>
      <c r="F1034">
        <v>2.11</v>
      </c>
      <c r="G1034">
        <v>75.360699928105106</v>
      </c>
      <c r="H1034">
        <v>-6.8781788153002497</v>
      </c>
      <c r="I1034">
        <v>28.864020958516999</v>
      </c>
      <c r="J1034">
        <v>0.63536527736173598</v>
      </c>
      <c r="K1034">
        <v>2.1903497116092399</v>
      </c>
      <c r="L1034">
        <v>2.1574651526222</v>
      </c>
      <c r="M1034">
        <v>54.640457708819802</v>
      </c>
      <c r="N1034">
        <v>0.62656471858124996</v>
      </c>
      <c r="O1034">
        <v>105.21327014217999</v>
      </c>
      <c r="P1034">
        <v>110.99999999999901</v>
      </c>
      <c r="Q1034">
        <v>3.9030848734564E-2</v>
      </c>
    </row>
    <row r="1035" spans="1:17" hidden="1" x14ac:dyDescent="0.3">
      <c r="A1035" t="s">
        <v>2214</v>
      </c>
      <c r="B1035" t="s">
        <v>2215</v>
      </c>
      <c r="C1035" t="s">
        <v>3188</v>
      </c>
      <c r="D1035" t="s">
        <v>953</v>
      </c>
      <c r="E1035">
        <v>2690.6833219499999</v>
      </c>
      <c r="F1035">
        <v>408.3</v>
      </c>
      <c r="G1035">
        <v>8.2251138967182502</v>
      </c>
      <c r="H1035">
        <v>-1.5848901744088499</v>
      </c>
      <c r="I1035">
        <v>26.557232299305401</v>
      </c>
      <c r="J1035">
        <v>4.9530236979842703</v>
      </c>
      <c r="K1035">
        <v>389.09983298632602</v>
      </c>
      <c r="L1035">
        <v>366.68374999999901</v>
      </c>
      <c r="M1035">
        <v>67.891133926714403</v>
      </c>
      <c r="N1035">
        <v>0.989897820644705</v>
      </c>
      <c r="O1035">
        <v>16.311535635561999</v>
      </c>
      <c r="P1035">
        <v>44.6846208362863</v>
      </c>
    </row>
    <row r="1036" spans="1:17" hidden="1" x14ac:dyDescent="0.3">
      <c r="A1036" t="s">
        <v>2216</v>
      </c>
      <c r="B1036" t="s">
        <v>2217</v>
      </c>
      <c r="C1036" t="s">
        <v>3188</v>
      </c>
      <c r="D1036" t="s">
        <v>226</v>
      </c>
      <c r="E1036">
        <v>2675.161683285</v>
      </c>
      <c r="F1036">
        <v>1873.65</v>
      </c>
      <c r="G1036">
        <v>30.5211757506186</v>
      </c>
      <c r="H1036">
        <v>-2.8789713060940598</v>
      </c>
      <c r="I1036">
        <v>58.9638508284891</v>
      </c>
      <c r="J1036">
        <v>1.86641225136733</v>
      </c>
      <c r="K1036">
        <v>1875.4661630784101</v>
      </c>
      <c r="L1036">
        <v>1654.5121007115199</v>
      </c>
      <c r="M1036">
        <v>61.0033429018495</v>
      </c>
      <c r="N1036">
        <v>0.320824021793438</v>
      </c>
      <c r="O1036">
        <v>31.225148773783701</v>
      </c>
      <c r="P1036">
        <v>83.6731692971277</v>
      </c>
      <c r="Q1036">
        <v>0.11941303127651499</v>
      </c>
    </row>
    <row r="1037" spans="1:17" hidden="1" x14ac:dyDescent="0.3">
      <c r="A1037" t="s">
        <v>2218</v>
      </c>
      <c r="B1037" t="s">
        <v>2219</v>
      </c>
      <c r="C1037" t="s">
        <v>3188</v>
      </c>
      <c r="D1037" t="s">
        <v>238</v>
      </c>
      <c r="E1037">
        <v>2674.98</v>
      </c>
      <c r="F1037">
        <v>607.95000000000005</v>
      </c>
      <c r="G1037">
        <v>98.904325609882903</v>
      </c>
      <c r="H1037">
        <v>-4.9960813817321998</v>
      </c>
      <c r="I1037">
        <v>72.508404769340103</v>
      </c>
      <c r="J1037">
        <v>5.2850547183555401</v>
      </c>
      <c r="K1037">
        <v>600.36576622229495</v>
      </c>
      <c r="L1037">
        <v>486.37651995702498</v>
      </c>
      <c r="M1037">
        <v>60.789550749710699</v>
      </c>
      <c r="N1037">
        <v>0.26214015073470298</v>
      </c>
      <c r="O1037">
        <v>24.648408586232399</v>
      </c>
      <c r="P1037">
        <v>147.435897435897</v>
      </c>
      <c r="Q1037">
        <v>0.186290794163815</v>
      </c>
    </row>
    <row r="1038" spans="1:17" hidden="1" x14ac:dyDescent="0.3">
      <c r="A1038" t="s">
        <v>2220</v>
      </c>
      <c r="B1038" t="s">
        <v>2221</v>
      </c>
      <c r="C1038" t="s">
        <v>3188</v>
      </c>
      <c r="D1038" t="s">
        <v>166</v>
      </c>
      <c r="E1038">
        <v>2649.592129825</v>
      </c>
      <c r="F1038">
        <v>408.5</v>
      </c>
      <c r="G1038">
        <v>11.778459182540599</v>
      </c>
      <c r="H1038">
        <v>-22.8007978629192</v>
      </c>
      <c r="I1038">
        <v>31.455288712330798</v>
      </c>
      <c r="J1038">
        <v>1.51082590488848</v>
      </c>
      <c r="K1038">
        <v>438.69874020699302</v>
      </c>
      <c r="L1038">
        <v>398.12938880115303</v>
      </c>
      <c r="M1038">
        <v>37.063282350341296</v>
      </c>
      <c r="N1038">
        <v>0.77427369244617394</v>
      </c>
      <c r="O1038">
        <v>37.001223990207997</v>
      </c>
      <c r="P1038">
        <v>65.384615384615302</v>
      </c>
      <c r="Q1038">
        <v>8.5566545217029E-2</v>
      </c>
    </row>
    <row r="1039" spans="1:17" hidden="1" x14ac:dyDescent="0.3">
      <c r="A1039" t="s">
        <v>2222</v>
      </c>
      <c r="B1039" t="s">
        <v>2223</v>
      </c>
      <c r="C1039" t="s">
        <v>3188</v>
      </c>
      <c r="D1039" t="s">
        <v>1711</v>
      </c>
      <c r="E1039">
        <v>2644.090741</v>
      </c>
      <c r="F1039">
        <v>65.89</v>
      </c>
      <c r="G1039">
        <v>0.99121964313196997</v>
      </c>
      <c r="H1039">
        <v>-5.3607656850634999</v>
      </c>
      <c r="I1039">
        <v>-6.8488387632626999</v>
      </c>
      <c r="J1039">
        <v>-0.137918129265164</v>
      </c>
      <c r="K1039">
        <v>65.8190761036401</v>
      </c>
      <c r="L1039">
        <v>62.386219366255197</v>
      </c>
      <c r="M1039">
        <v>53.860821394049402</v>
      </c>
      <c r="N1039">
        <v>0.97413599817765295</v>
      </c>
      <c r="O1039">
        <v>7.4518136287752199</v>
      </c>
      <c r="P1039">
        <v>25.624404194470898</v>
      </c>
      <c r="Q1039">
        <v>-2.7484158448541001E-2</v>
      </c>
    </row>
    <row r="1040" spans="1:17" hidden="1" x14ac:dyDescent="0.3">
      <c r="A1040" t="s">
        <v>2224</v>
      </c>
      <c r="B1040" t="s">
        <v>2225</v>
      </c>
      <c r="C1040" t="s">
        <v>3188</v>
      </c>
      <c r="D1040" t="s">
        <v>1541</v>
      </c>
      <c r="E1040">
        <v>2640.4</v>
      </c>
      <c r="F1040">
        <v>164</v>
      </c>
      <c r="G1040">
        <v>124.792728158654</v>
      </c>
      <c r="H1040">
        <v>-17.609922630144599</v>
      </c>
      <c r="I1040">
        <v>53.104342728250501</v>
      </c>
      <c r="J1040">
        <v>-9.0131772076496102</v>
      </c>
      <c r="K1040">
        <v>165.26113545000501</v>
      </c>
      <c r="L1040">
        <v>124.02756118047</v>
      </c>
      <c r="M1040">
        <v>41.5546760510518</v>
      </c>
      <c r="N1040">
        <v>0.78387026628371803</v>
      </c>
      <c r="O1040">
        <v>26.6768292682926</v>
      </c>
      <c r="P1040">
        <v>215.32397615843101</v>
      </c>
      <c r="Q1040">
        <v>0.204786541726965</v>
      </c>
    </row>
    <row r="1041" spans="1:17" hidden="1" x14ac:dyDescent="0.3">
      <c r="A1041" t="s">
        <v>2226</v>
      </c>
      <c r="B1041" t="s">
        <v>2227</v>
      </c>
      <c r="C1041" t="s">
        <v>3188</v>
      </c>
      <c r="D1041" t="s">
        <v>51</v>
      </c>
      <c r="E1041">
        <v>2635.1086356000001</v>
      </c>
      <c r="F1041">
        <v>293.39999999999998</v>
      </c>
      <c r="G1041">
        <v>44.498261395763699</v>
      </c>
      <c r="H1041">
        <v>9.7401311300371205</v>
      </c>
      <c r="I1041">
        <v>42.051575581834598</v>
      </c>
      <c r="J1041">
        <v>-1.97205424821204</v>
      </c>
      <c r="K1041">
        <v>274.93962327847697</v>
      </c>
      <c r="L1041">
        <v>242.38577627727901</v>
      </c>
      <c r="M1041">
        <v>48.665627080314202</v>
      </c>
      <c r="N1041">
        <v>1.2512884011800101</v>
      </c>
      <c r="O1041">
        <v>8.04362644853442</v>
      </c>
      <c r="P1041">
        <v>74.072975378226005</v>
      </c>
      <c r="Q1041">
        <v>0.12028324791481</v>
      </c>
    </row>
    <row r="1042" spans="1:17" x14ac:dyDescent="0.3">
      <c r="A1042" t="s">
        <v>2228</v>
      </c>
      <c r="B1042" t="s">
        <v>2229</v>
      </c>
      <c r="C1042" t="s">
        <v>3171</v>
      </c>
      <c r="D1042" t="s">
        <v>72</v>
      </c>
      <c r="E1042">
        <v>2624.5003134939998</v>
      </c>
      <c r="F1042">
        <v>198.46</v>
      </c>
      <c r="G1042">
        <v>2.1903080881854802</v>
      </c>
      <c r="H1042">
        <v>-8.1374740806843295</v>
      </c>
      <c r="I1042">
        <v>3.0801328736159501</v>
      </c>
      <c r="J1042">
        <v>2.1837330521445999</v>
      </c>
      <c r="K1042">
        <v>207.83377580265699</v>
      </c>
      <c r="L1042">
        <v>210.75977454779601</v>
      </c>
      <c r="M1042">
        <v>62.868468784481301</v>
      </c>
      <c r="N1042">
        <v>0.61467693453364303</v>
      </c>
      <c r="O1042">
        <v>47.913937317343503</v>
      </c>
      <c r="P1042">
        <v>26.609250398724001</v>
      </c>
      <c r="Q1042">
        <v>1.2456436170409001E-2</v>
      </c>
    </row>
    <row r="1043" spans="1:17" hidden="1" x14ac:dyDescent="0.3">
      <c r="A1043" t="s">
        <v>2230</v>
      </c>
      <c r="B1043" t="s">
        <v>2231</v>
      </c>
      <c r="C1043" t="s">
        <v>3188</v>
      </c>
      <c r="D1043" t="s">
        <v>2232</v>
      </c>
      <c r="E1043">
        <v>2624.02</v>
      </c>
      <c r="F1043">
        <v>937.15</v>
      </c>
      <c r="G1043">
        <v>59.120340538435897</v>
      </c>
      <c r="H1043">
        <v>-11.2513103417373</v>
      </c>
      <c r="I1043">
        <v>-6.2677357982396904</v>
      </c>
      <c r="J1043">
        <v>2.0319686739651401</v>
      </c>
      <c r="K1043">
        <v>952.16733014687998</v>
      </c>
      <c r="L1043">
        <v>907.26588465408099</v>
      </c>
      <c r="M1043">
        <v>60.206659719792498</v>
      </c>
      <c r="N1043">
        <v>0.65910596090816398</v>
      </c>
      <c r="O1043">
        <v>55.572747158939301</v>
      </c>
      <c r="P1043">
        <v>85.024679170779805</v>
      </c>
      <c r="Q1043">
        <v>9.7639305834233997E-2</v>
      </c>
    </row>
    <row r="1044" spans="1:17" hidden="1" x14ac:dyDescent="0.3">
      <c r="A1044" t="s">
        <v>2233</v>
      </c>
      <c r="B1044" t="s">
        <v>2234</v>
      </c>
      <c r="C1044" t="s">
        <v>3188</v>
      </c>
      <c r="D1044" t="s">
        <v>238</v>
      </c>
      <c r="E1044">
        <v>2612.4303481530001</v>
      </c>
      <c r="F1044">
        <v>146.31</v>
      </c>
      <c r="G1044">
        <v>122.541701053484</v>
      </c>
      <c r="H1044">
        <v>7.5192819275694998</v>
      </c>
      <c r="I1044">
        <v>121.13796884367299</v>
      </c>
      <c r="J1044">
        <v>14.8856146401014</v>
      </c>
      <c r="K1044">
        <v>125.470993733162</v>
      </c>
      <c r="L1044">
        <v>97.4722020051844</v>
      </c>
      <c r="M1044">
        <v>74.366875160192095</v>
      </c>
      <c r="N1044">
        <v>0.32282519801383502</v>
      </c>
      <c r="O1044">
        <v>13.724284054405</v>
      </c>
      <c r="P1044">
        <v>183.21718931474999</v>
      </c>
    </row>
    <row r="1045" spans="1:17" hidden="1" x14ac:dyDescent="0.3">
      <c r="A1045" t="s">
        <v>2235</v>
      </c>
      <c r="B1045" t="s">
        <v>2236</v>
      </c>
      <c r="C1045" t="s">
        <v>3188</v>
      </c>
      <c r="D1045" t="s">
        <v>255</v>
      </c>
      <c r="E1045">
        <v>2610.4536684350001</v>
      </c>
      <c r="F1045">
        <v>243.37</v>
      </c>
      <c r="G1045">
        <v>-39.421067240194297</v>
      </c>
      <c r="H1045">
        <v>-2.0134896341884598</v>
      </c>
      <c r="I1045">
        <v>-12.0403993461901</v>
      </c>
      <c r="J1045">
        <v>6.3323543869068999</v>
      </c>
      <c r="K1045">
        <v>241.861717920508</v>
      </c>
      <c r="L1045">
        <v>258.61282911359598</v>
      </c>
      <c r="M1045">
        <v>74.522037825396893</v>
      </c>
      <c r="N1045">
        <v>1.6070045877532999</v>
      </c>
      <c r="O1045">
        <v>39.499527468463597</v>
      </c>
      <c r="P1045">
        <v>19.2697868169566</v>
      </c>
      <c r="Q1045">
        <v>5.4027661572722999E-2</v>
      </c>
    </row>
    <row r="1046" spans="1:17" hidden="1" x14ac:dyDescent="0.3">
      <c r="A1046" t="s">
        <v>2237</v>
      </c>
      <c r="B1046" t="s">
        <v>2238</v>
      </c>
      <c r="C1046" t="s">
        <v>3188</v>
      </c>
      <c r="D1046" t="s">
        <v>226</v>
      </c>
      <c r="E1046">
        <v>2610.3831058800001</v>
      </c>
      <c r="F1046">
        <v>829.35</v>
      </c>
      <c r="G1046">
        <v>31.298225684307301</v>
      </c>
      <c r="H1046">
        <v>9.5055084433870203</v>
      </c>
      <c r="I1046">
        <v>80.733628232651299</v>
      </c>
      <c r="J1046">
        <v>4.7534639274800998</v>
      </c>
      <c r="K1046">
        <v>721.40318446607296</v>
      </c>
      <c r="L1046">
        <v>618.16603821954595</v>
      </c>
      <c r="M1046">
        <v>75.378831414367696</v>
      </c>
      <c r="N1046">
        <v>0.99122191805077597</v>
      </c>
      <c r="O1046">
        <v>2.3632965575450502</v>
      </c>
      <c r="P1046">
        <v>106.305970149253</v>
      </c>
      <c r="Q1046">
        <v>4.2872967437448999E-2</v>
      </c>
    </row>
    <row r="1047" spans="1:17" hidden="1" x14ac:dyDescent="0.3">
      <c r="A1047" t="s">
        <v>2239</v>
      </c>
      <c r="B1047" t="s">
        <v>2240</v>
      </c>
      <c r="C1047" t="s">
        <v>3188</v>
      </c>
      <c r="D1047" t="s">
        <v>51</v>
      </c>
      <c r="E1047">
        <v>2610.1876048549998</v>
      </c>
      <c r="F1047">
        <v>1057.1500000000001</v>
      </c>
      <c r="G1047">
        <v>32.012871367873103</v>
      </c>
      <c r="H1047">
        <v>-2.1567797625360301</v>
      </c>
      <c r="I1047">
        <v>-6.3617919279780404</v>
      </c>
      <c r="J1047">
        <v>2.9204489682606201</v>
      </c>
      <c r="K1047">
        <v>1068.7225311407699</v>
      </c>
      <c r="L1047">
        <v>1034.1534073042901</v>
      </c>
      <c r="M1047">
        <v>48.4491406460143</v>
      </c>
      <c r="N1047">
        <v>0.450690009464006</v>
      </c>
      <c r="O1047">
        <v>18.053256396916201</v>
      </c>
      <c r="P1047">
        <v>52.502885170224999</v>
      </c>
      <c r="Q1047">
        <v>1.5291380971164999E-2</v>
      </c>
    </row>
    <row r="1048" spans="1:17" hidden="1" x14ac:dyDescent="0.3">
      <c r="A1048" t="s">
        <v>2241</v>
      </c>
      <c r="B1048" t="s">
        <v>2242</v>
      </c>
      <c r="C1048" t="s">
        <v>3188</v>
      </c>
      <c r="D1048" t="s">
        <v>285</v>
      </c>
      <c r="E1048">
        <v>2604.1922857999998</v>
      </c>
      <c r="F1048">
        <v>484.4</v>
      </c>
      <c r="G1048">
        <v>43.4539864354701</v>
      </c>
      <c r="H1048">
        <v>-3.2618590524785298</v>
      </c>
      <c r="I1048">
        <v>-9.5589409568990007</v>
      </c>
      <c r="J1048">
        <v>5.8896473578665196</v>
      </c>
      <c r="K1048">
        <v>480.58456433968502</v>
      </c>
      <c r="L1048">
        <v>480.339054659699</v>
      </c>
      <c r="M1048">
        <v>70.417620226618794</v>
      </c>
      <c r="N1048">
        <v>0.84788217220460904</v>
      </c>
      <c r="O1048">
        <v>87.613542526837307</v>
      </c>
      <c r="P1048">
        <v>91.160220994475097</v>
      </c>
      <c r="Q1048">
        <v>0.17609137583790899</v>
      </c>
    </row>
    <row r="1049" spans="1:17" hidden="1" x14ac:dyDescent="0.3">
      <c r="A1049" t="s">
        <v>2243</v>
      </c>
      <c r="B1049" t="s">
        <v>2244</v>
      </c>
      <c r="C1049" t="s">
        <v>3188</v>
      </c>
      <c r="D1049" t="s">
        <v>235</v>
      </c>
      <c r="E1049">
        <v>2598.2505000000001</v>
      </c>
      <c r="F1049">
        <v>900</v>
      </c>
      <c r="G1049">
        <v>-9.4200372546833595</v>
      </c>
      <c r="H1049">
        <v>-15.9083442618003</v>
      </c>
      <c r="I1049">
        <v>18.717258577253901</v>
      </c>
      <c r="J1049">
        <v>6.4507865636719401</v>
      </c>
      <c r="K1049">
        <v>981.46350580226499</v>
      </c>
      <c r="L1049">
        <v>944.759266074636</v>
      </c>
      <c r="M1049">
        <v>52.054768131802099</v>
      </c>
      <c r="N1049">
        <v>0.47905533948472301</v>
      </c>
      <c r="O1049">
        <v>52.1944444444444</v>
      </c>
      <c r="P1049">
        <v>36.095569333131699</v>
      </c>
      <c r="Q1049">
        <v>-3.9436437418470999E-2</v>
      </c>
    </row>
    <row r="1050" spans="1:17" hidden="1" x14ac:dyDescent="0.3">
      <c r="A1050" t="s">
        <v>2245</v>
      </c>
      <c r="B1050" t="s">
        <v>2246</v>
      </c>
      <c r="C1050" t="s">
        <v>3188</v>
      </c>
      <c r="D1050" t="s">
        <v>69</v>
      </c>
      <c r="E1050">
        <v>2594.5075527899999</v>
      </c>
      <c r="F1050">
        <v>943.55</v>
      </c>
      <c r="G1050">
        <v>68.101492746232907</v>
      </c>
      <c r="H1050">
        <v>9.2304059229428805</v>
      </c>
      <c r="I1050">
        <v>8.6787435531668695</v>
      </c>
      <c r="J1050">
        <v>8.6056182682746893</v>
      </c>
      <c r="K1050">
        <v>864.83094223846695</v>
      </c>
      <c r="L1050">
        <v>819.024160161184</v>
      </c>
      <c r="M1050">
        <v>84.409077216358597</v>
      </c>
      <c r="N1050">
        <v>1.2201452267822099</v>
      </c>
      <c r="O1050">
        <v>15.913306131100599</v>
      </c>
      <c r="P1050">
        <v>92.955010224948794</v>
      </c>
      <c r="Q1050">
        <v>0.106408412611707</v>
      </c>
    </row>
    <row r="1051" spans="1:17" hidden="1" x14ac:dyDescent="0.3">
      <c r="A1051" t="s">
        <v>2247</v>
      </c>
      <c r="B1051" t="s">
        <v>2248</v>
      </c>
      <c r="C1051" t="s">
        <v>3188</v>
      </c>
      <c r="D1051" t="s">
        <v>1385</v>
      </c>
      <c r="E1051">
        <v>2580.8388</v>
      </c>
      <c r="F1051">
        <v>1000</v>
      </c>
      <c r="G1051">
        <v>-18.274663698258301</v>
      </c>
      <c r="H1051">
        <v>-1.9674645295859401</v>
      </c>
      <c r="I1051">
        <v>-11.802645708149599</v>
      </c>
      <c r="J1051">
        <v>-0.79320615120968196</v>
      </c>
      <c r="K1051">
        <v>999.99591811738901</v>
      </c>
      <c r="L1051">
        <v>999.99616835517395</v>
      </c>
      <c r="M1051">
        <v>55.379180563809697</v>
      </c>
      <c r="N1051">
        <v>0.91341041947174295</v>
      </c>
      <c r="O1051">
        <v>3</v>
      </c>
      <c r="P1051">
        <v>3.0927835051546202</v>
      </c>
      <c r="Q1051">
        <v>-0.101916752053546</v>
      </c>
    </row>
    <row r="1052" spans="1:17" x14ac:dyDescent="0.3">
      <c r="A1052" t="s">
        <v>2249</v>
      </c>
      <c r="B1052" t="s">
        <v>2250</v>
      </c>
      <c r="C1052" t="s">
        <v>3181</v>
      </c>
      <c r="D1052" t="s">
        <v>77</v>
      </c>
      <c r="E1052">
        <v>2578.9613374199998</v>
      </c>
      <c r="F1052">
        <v>599.29999999999995</v>
      </c>
      <c r="G1052">
        <v>-42.582497031017098</v>
      </c>
      <c r="H1052">
        <v>2.0429975453922502</v>
      </c>
      <c r="I1052">
        <v>-18.351842651857702</v>
      </c>
      <c r="J1052">
        <v>3.6634964142399302</v>
      </c>
      <c r="K1052">
        <v>620.33234195104706</v>
      </c>
      <c r="L1052">
        <v>714.23663453171298</v>
      </c>
      <c r="M1052">
        <v>64.248959843803405</v>
      </c>
      <c r="N1052">
        <v>0.68227082726481902</v>
      </c>
      <c r="O1052">
        <v>47.839145669948202</v>
      </c>
      <c r="P1052">
        <v>12.018691588785</v>
      </c>
    </row>
    <row r="1053" spans="1:17" hidden="1" x14ac:dyDescent="0.3">
      <c r="A1053" t="s">
        <v>2251</v>
      </c>
      <c r="B1053" t="s">
        <v>2252</v>
      </c>
      <c r="C1053" t="s">
        <v>3188</v>
      </c>
      <c r="D1053" t="s">
        <v>271</v>
      </c>
      <c r="E1053">
        <v>2574.6844945500002</v>
      </c>
      <c r="F1053">
        <v>17705.099999999999</v>
      </c>
      <c r="G1053">
        <v>7.5553412055097704</v>
      </c>
      <c r="H1053">
        <v>-4.5532427493770902</v>
      </c>
      <c r="I1053">
        <v>3.1140474617937199</v>
      </c>
      <c r="J1053">
        <v>-2.7882144614282001</v>
      </c>
      <c r="K1053">
        <v>17923.2326777854</v>
      </c>
      <c r="L1053">
        <v>16683.195470098901</v>
      </c>
      <c r="M1053">
        <v>45.899232599827698</v>
      </c>
      <c r="N1053">
        <v>0.86759020242252904</v>
      </c>
      <c r="O1053">
        <v>18.045083055164898</v>
      </c>
      <c r="P1053">
        <v>33.744523341894499</v>
      </c>
      <c r="Q1053">
        <v>0.14122872057786701</v>
      </c>
    </row>
    <row r="1054" spans="1:17" hidden="1" x14ac:dyDescent="0.3">
      <c r="A1054" t="s">
        <v>2253</v>
      </c>
      <c r="B1054" t="s">
        <v>2254</v>
      </c>
      <c r="C1054" t="s">
        <v>3188</v>
      </c>
      <c r="D1054" t="s">
        <v>255</v>
      </c>
      <c r="E1054">
        <v>2573.3440000000001</v>
      </c>
      <c r="F1054">
        <v>5475.2</v>
      </c>
      <c r="G1054">
        <v>69.379367387833895</v>
      </c>
      <c r="H1054">
        <v>-4.5652194407178497</v>
      </c>
      <c r="I1054">
        <v>73.524075905741697</v>
      </c>
      <c r="J1054">
        <v>3.14270920115605</v>
      </c>
      <c r="K1054">
        <v>4945.6460506185704</v>
      </c>
      <c r="L1054">
        <v>4008.6322714217699</v>
      </c>
      <c r="M1054">
        <v>78.3411950007592</v>
      </c>
      <c r="N1054">
        <v>0.39565932099948498</v>
      </c>
      <c r="O1054">
        <v>4.8162624196376402</v>
      </c>
      <c r="P1054">
        <v>116.530886656647</v>
      </c>
      <c r="Q1054">
        <v>0.17647330512701301</v>
      </c>
    </row>
    <row r="1055" spans="1:17" x14ac:dyDescent="0.3">
      <c r="A1055" t="s">
        <v>2255</v>
      </c>
      <c r="B1055" t="s">
        <v>2256</v>
      </c>
      <c r="C1055" t="s">
        <v>3171</v>
      </c>
      <c r="D1055" t="s">
        <v>465</v>
      </c>
      <c r="E1055">
        <v>2567.2265392610002</v>
      </c>
      <c r="F1055">
        <v>77.27</v>
      </c>
      <c r="G1055">
        <v>-38.193316822</v>
      </c>
      <c r="H1055">
        <v>-3.3366328865839101</v>
      </c>
      <c r="I1055">
        <v>-1.80976314587203</v>
      </c>
      <c r="J1055">
        <v>5.34594800977258</v>
      </c>
      <c r="K1055">
        <v>77.886581189988604</v>
      </c>
      <c r="L1055">
        <v>83.141815348761497</v>
      </c>
      <c r="M1055">
        <v>63.243942933015397</v>
      </c>
      <c r="N1055">
        <v>0.51105384711338697</v>
      </c>
      <c r="O1055">
        <v>55.299598809369698</v>
      </c>
      <c r="P1055">
        <v>23.533173461231002</v>
      </c>
      <c r="Q1055">
        <v>-1.2742265374879999E-2</v>
      </c>
    </row>
    <row r="1056" spans="1:17" hidden="1" x14ac:dyDescent="0.3">
      <c r="A1056" t="s">
        <v>2257</v>
      </c>
      <c r="B1056" t="s">
        <v>2258</v>
      </c>
      <c r="C1056" t="s">
        <v>3188</v>
      </c>
      <c r="D1056" t="s">
        <v>88</v>
      </c>
      <c r="E1056">
        <v>2560.4890500000001</v>
      </c>
      <c r="F1056">
        <v>955</v>
      </c>
      <c r="G1056">
        <v>130.65428445072001</v>
      </c>
      <c r="H1056">
        <v>-9.3512429667768409</v>
      </c>
      <c r="I1056">
        <v>-38.751318545294801</v>
      </c>
      <c r="J1056">
        <v>6.2610441203275</v>
      </c>
      <c r="K1056">
        <v>976.17558071872998</v>
      </c>
      <c r="L1056">
        <v>957.33759129147097</v>
      </c>
      <c r="M1056">
        <v>65.587599199638206</v>
      </c>
      <c r="N1056">
        <v>0.38244876709518399</v>
      </c>
      <c r="O1056">
        <v>66.282722513088999</v>
      </c>
      <c r="P1056">
        <v>158.947939262472</v>
      </c>
      <c r="Q1056">
        <v>0.239632778602476</v>
      </c>
    </row>
    <row r="1057" spans="1:17" hidden="1" x14ac:dyDescent="0.3">
      <c r="A1057" t="s">
        <v>2259</v>
      </c>
      <c r="B1057" t="s">
        <v>2260</v>
      </c>
      <c r="C1057" t="s">
        <v>3188</v>
      </c>
      <c r="D1057" t="s">
        <v>46</v>
      </c>
      <c r="E1057">
        <v>2556.49910159</v>
      </c>
      <c r="F1057">
        <v>644.9</v>
      </c>
      <c r="G1057">
        <v>-36.267242118364301</v>
      </c>
      <c r="H1057">
        <v>2.8861124342773299</v>
      </c>
      <c r="I1057">
        <v>-6.2370866968547896</v>
      </c>
      <c r="J1057">
        <v>2.4600672040798899</v>
      </c>
      <c r="K1057">
        <v>637.43615667356005</v>
      </c>
      <c r="L1057">
        <v>669.47996685438602</v>
      </c>
      <c r="M1057">
        <v>54.308972159815099</v>
      </c>
      <c r="N1057">
        <v>4.1037823823711896</v>
      </c>
      <c r="O1057">
        <v>24.639478988990501</v>
      </c>
      <c r="P1057">
        <v>14.0608418818535</v>
      </c>
      <c r="Q1057">
        <v>-3.6264542428520001E-3</v>
      </c>
    </row>
    <row r="1058" spans="1:17" hidden="1" x14ac:dyDescent="0.3">
      <c r="A1058" t="s">
        <v>2261</v>
      </c>
      <c r="B1058" t="s">
        <v>2262</v>
      </c>
      <c r="C1058" t="s">
        <v>3188</v>
      </c>
      <c r="D1058" t="s">
        <v>2263</v>
      </c>
      <c r="E1058">
        <v>2552.8085197099999</v>
      </c>
      <c r="F1058">
        <v>1534.1</v>
      </c>
      <c r="G1058">
        <v>7.7174783842397003</v>
      </c>
      <c r="H1058">
        <v>-15.8448405478795</v>
      </c>
      <c r="I1058">
        <v>16.4987676898599</v>
      </c>
      <c r="J1058">
        <v>0.80512133732552404</v>
      </c>
      <c r="K1058">
        <v>1468.1629973612401</v>
      </c>
      <c r="M1058">
        <v>53.266636725775399</v>
      </c>
      <c r="N1058">
        <v>0.55876474707526802</v>
      </c>
      <c r="O1058">
        <v>18.310410012385098</v>
      </c>
      <c r="P1058">
        <v>38.188533081115096</v>
      </c>
    </row>
    <row r="1059" spans="1:17" hidden="1" x14ac:dyDescent="0.3">
      <c r="A1059" t="s">
        <v>2264</v>
      </c>
      <c r="B1059" t="s">
        <v>2265</v>
      </c>
      <c r="C1059" t="s">
        <v>3188</v>
      </c>
      <c r="D1059" t="s">
        <v>111</v>
      </c>
      <c r="E1059">
        <v>2544.681728</v>
      </c>
      <c r="F1059">
        <v>527.04999999999995</v>
      </c>
      <c r="G1059">
        <v>-3.89902999988246</v>
      </c>
      <c r="H1059">
        <v>-0.85222289389821504</v>
      </c>
      <c r="I1059">
        <v>-10.7674688654389</v>
      </c>
      <c r="J1059">
        <v>8.2661783308015906</v>
      </c>
      <c r="K1059">
        <v>511.72164094898397</v>
      </c>
      <c r="L1059">
        <v>533.71149181592</v>
      </c>
      <c r="M1059">
        <v>75.4154913546042</v>
      </c>
      <c r="N1059">
        <v>1.0870080266125499</v>
      </c>
      <c r="O1059">
        <v>38.468835973816503</v>
      </c>
      <c r="P1059">
        <v>25.108302177912201</v>
      </c>
      <c r="Q1059">
        <v>2.3224461606576999E-2</v>
      </c>
    </row>
    <row r="1060" spans="1:17" hidden="1" x14ac:dyDescent="0.3">
      <c r="A1060" t="s">
        <v>2266</v>
      </c>
      <c r="B1060" t="s">
        <v>2267</v>
      </c>
      <c r="C1060" t="s">
        <v>3188</v>
      </c>
      <c r="D1060" t="s">
        <v>111</v>
      </c>
      <c r="E1060">
        <v>2533.7267550000001</v>
      </c>
      <c r="F1060">
        <v>499.05</v>
      </c>
      <c r="G1060">
        <v>-50.778196636323202</v>
      </c>
      <c r="H1060">
        <v>-9.4311185716268895</v>
      </c>
      <c r="I1060">
        <v>-13.4289023610177</v>
      </c>
      <c r="J1060">
        <v>-0.70306192044045401</v>
      </c>
      <c r="K1060">
        <v>533.33108279762098</v>
      </c>
      <c r="L1060">
        <v>592.74063913231998</v>
      </c>
      <c r="M1060">
        <v>30.355087391271301</v>
      </c>
      <c r="N1060">
        <v>1.7369553835301901</v>
      </c>
      <c r="O1060">
        <v>64.282136058511099</v>
      </c>
      <c r="P1060">
        <v>2.0030659172202299</v>
      </c>
      <c r="Q1060">
        <v>1.5052997553466001E-2</v>
      </c>
    </row>
    <row r="1061" spans="1:17" x14ac:dyDescent="0.3">
      <c r="A1061" t="s">
        <v>2268</v>
      </c>
      <c r="B1061" t="s">
        <v>2269</v>
      </c>
      <c r="C1061" t="s">
        <v>3175</v>
      </c>
      <c r="D1061" t="s">
        <v>372</v>
      </c>
      <c r="E1061">
        <v>2533.53694292</v>
      </c>
      <c r="F1061">
        <v>1755.15</v>
      </c>
      <c r="G1061">
        <v>-29.841643453307999</v>
      </c>
      <c r="H1061">
        <v>-6.7548139925348396</v>
      </c>
      <c r="I1061">
        <v>-8.8884588366494093</v>
      </c>
      <c r="J1061">
        <v>2.26903694920136</v>
      </c>
      <c r="K1061">
        <v>1840.89512569678</v>
      </c>
      <c r="L1061">
        <v>1920.9706704709199</v>
      </c>
      <c r="M1061">
        <v>69.708859012351596</v>
      </c>
      <c r="N1061">
        <v>0.43458132617288497</v>
      </c>
      <c r="O1061">
        <v>45.853630743811003</v>
      </c>
      <c r="P1061">
        <v>14.6407576747224</v>
      </c>
      <c r="Q1061">
        <v>-6.7017372742270001E-2</v>
      </c>
    </row>
    <row r="1062" spans="1:17" hidden="1" x14ac:dyDescent="0.3">
      <c r="A1062" t="s">
        <v>2270</v>
      </c>
      <c r="B1062" t="s">
        <v>2271</v>
      </c>
      <c r="C1062" t="s">
        <v>3188</v>
      </c>
      <c r="D1062" t="s">
        <v>271</v>
      </c>
      <c r="E1062">
        <v>2527.4586437599901</v>
      </c>
      <c r="F1062">
        <v>701.6</v>
      </c>
      <c r="G1062">
        <v>89.183543750948999</v>
      </c>
      <c r="H1062">
        <v>33.651583089461603</v>
      </c>
      <c r="I1062">
        <v>90.067588790483597</v>
      </c>
      <c r="J1062">
        <v>5.4516644001594097</v>
      </c>
      <c r="K1062">
        <v>575.20085840846104</v>
      </c>
      <c r="L1062">
        <v>469.660233389349</v>
      </c>
      <c r="M1062">
        <v>67.572913489309599</v>
      </c>
      <c r="N1062">
        <v>2.03820157648543</v>
      </c>
      <c r="O1062">
        <v>6.0860889395667002</v>
      </c>
      <c r="P1062">
        <v>130.52406768522999</v>
      </c>
      <c r="Q1062">
        <v>0.12754233649379701</v>
      </c>
    </row>
    <row r="1063" spans="1:17" hidden="1" x14ac:dyDescent="0.3">
      <c r="A1063" t="s">
        <v>2272</v>
      </c>
      <c r="B1063" t="s">
        <v>2273</v>
      </c>
      <c r="C1063" t="s">
        <v>3188</v>
      </c>
      <c r="D1063" t="s">
        <v>585</v>
      </c>
      <c r="E1063">
        <v>2525.9645999999998</v>
      </c>
      <c r="F1063">
        <v>449.3</v>
      </c>
      <c r="G1063">
        <v>4.6439021141740797</v>
      </c>
      <c r="H1063">
        <v>3.1372475122988601</v>
      </c>
      <c r="I1063">
        <v>35.629675866911903</v>
      </c>
      <c r="J1063">
        <v>10.720491614223899</v>
      </c>
      <c r="K1063">
        <v>402.73115492933601</v>
      </c>
      <c r="L1063">
        <v>378.46619813439401</v>
      </c>
      <c r="M1063">
        <v>80.228409703436299</v>
      </c>
      <c r="N1063">
        <v>1.5533914294148301</v>
      </c>
      <c r="O1063">
        <v>5.4974404629423601</v>
      </c>
      <c r="P1063">
        <v>53.344709897610898</v>
      </c>
      <c r="Q1063">
        <v>6.0427236619738998E-2</v>
      </c>
    </row>
    <row r="1064" spans="1:17" hidden="1" x14ac:dyDescent="0.3">
      <c r="A1064" t="s">
        <v>2274</v>
      </c>
      <c r="B1064" t="s">
        <v>2275</v>
      </c>
      <c r="C1064" t="s">
        <v>3188</v>
      </c>
      <c r="D1064" t="s">
        <v>125</v>
      </c>
      <c r="E1064">
        <v>2521.314719552</v>
      </c>
      <c r="F1064">
        <v>211.52</v>
      </c>
      <c r="G1064">
        <v>-22.5510587421184</v>
      </c>
      <c r="H1064">
        <v>0.63100638883077498</v>
      </c>
      <c r="I1064">
        <v>22.410552261393502</v>
      </c>
      <c r="J1064">
        <v>1.0904130886154</v>
      </c>
      <c r="K1064">
        <v>203.78582247941401</v>
      </c>
      <c r="L1064">
        <v>198.382899575024</v>
      </c>
      <c r="M1064">
        <v>60.773025126052097</v>
      </c>
      <c r="N1064">
        <v>0.49629879273990402</v>
      </c>
      <c r="O1064">
        <v>36.984682299546101</v>
      </c>
      <c r="P1064">
        <v>41.201602136181499</v>
      </c>
      <c r="Q1064">
        <v>5.6546999686411997E-2</v>
      </c>
    </row>
    <row r="1065" spans="1:17" hidden="1" x14ac:dyDescent="0.3">
      <c r="A1065" t="s">
        <v>2276</v>
      </c>
      <c r="B1065" t="s">
        <v>2277</v>
      </c>
      <c r="C1065" t="s">
        <v>3188</v>
      </c>
      <c r="D1065" t="s">
        <v>108</v>
      </c>
      <c r="E1065">
        <v>2521.3015568400001</v>
      </c>
      <c r="F1065">
        <v>442.2</v>
      </c>
      <c r="G1065">
        <v>-25.300413576610101</v>
      </c>
      <c r="H1065">
        <v>-11.9960010155215</v>
      </c>
      <c r="I1065">
        <v>-18.658885834531901</v>
      </c>
      <c r="J1065">
        <v>3.91560656377073</v>
      </c>
      <c r="K1065">
        <v>464.53841048433702</v>
      </c>
      <c r="M1065">
        <v>55.611808073411403</v>
      </c>
      <c r="N1065">
        <v>0.77013604705790795</v>
      </c>
      <c r="O1065">
        <v>41.904115784712801</v>
      </c>
      <c r="P1065">
        <v>8.6219602063374907</v>
      </c>
    </row>
    <row r="1066" spans="1:17" hidden="1" x14ac:dyDescent="0.3">
      <c r="A1066" t="s">
        <v>2278</v>
      </c>
      <c r="B1066" t="s">
        <v>2279</v>
      </c>
      <c r="C1066" t="s">
        <v>3188</v>
      </c>
      <c r="D1066" t="s">
        <v>585</v>
      </c>
      <c r="E1066">
        <v>2520.4680629999998</v>
      </c>
      <c r="F1066">
        <v>580.04999999999995</v>
      </c>
      <c r="G1066">
        <v>-6.7185899820984396</v>
      </c>
      <c r="H1066">
        <v>-6.6378610267885696</v>
      </c>
      <c r="I1066">
        <v>-0.30817189748166701</v>
      </c>
      <c r="J1066">
        <v>-0.45182183781888202</v>
      </c>
      <c r="K1066">
        <v>600.167722982893</v>
      </c>
      <c r="L1066">
        <v>585.28436243777003</v>
      </c>
      <c r="M1066">
        <v>40.751911187299797</v>
      </c>
      <c r="N1066">
        <v>0.891831309645579</v>
      </c>
      <c r="O1066">
        <v>20.679251788638901</v>
      </c>
      <c r="P1066">
        <v>27.4835164835164</v>
      </c>
      <c r="Q1066">
        <v>-3.0675425448717E-2</v>
      </c>
    </row>
    <row r="1067" spans="1:17" hidden="1" x14ac:dyDescent="0.3">
      <c r="A1067" t="s">
        <v>2280</v>
      </c>
      <c r="B1067" t="s">
        <v>2281</v>
      </c>
      <c r="C1067" t="s">
        <v>3188</v>
      </c>
      <c r="D1067" t="s">
        <v>189</v>
      </c>
      <c r="E1067">
        <v>2486.2397999999998</v>
      </c>
      <c r="F1067">
        <v>221.59</v>
      </c>
      <c r="G1067">
        <v>37.442294426152102</v>
      </c>
      <c r="H1067">
        <v>10.8938609960994</v>
      </c>
      <c r="I1067">
        <v>78.403362875541305</v>
      </c>
      <c r="J1067">
        <v>-4.3592739246915997</v>
      </c>
      <c r="K1067">
        <v>193.35554644500201</v>
      </c>
      <c r="L1067">
        <v>167.75772297766301</v>
      </c>
      <c r="M1067">
        <v>70.684025289710604</v>
      </c>
      <c r="N1067">
        <v>1.8288868749853699</v>
      </c>
      <c r="O1067">
        <v>3.5019630849767398</v>
      </c>
      <c r="P1067">
        <v>97.848214285714207</v>
      </c>
      <c r="Q1067">
        <v>3.4213472110696003E-2</v>
      </c>
    </row>
    <row r="1068" spans="1:17" hidden="1" x14ac:dyDescent="0.3">
      <c r="A1068" t="s">
        <v>2282</v>
      </c>
      <c r="B1068" t="s">
        <v>2283</v>
      </c>
      <c r="C1068" t="s">
        <v>3188</v>
      </c>
      <c r="D1068" t="s">
        <v>285</v>
      </c>
      <c r="E1068">
        <v>2479.034142855</v>
      </c>
      <c r="F1068">
        <v>451.35</v>
      </c>
      <c r="G1068">
        <v>79.418730505123094</v>
      </c>
      <c r="H1068">
        <v>-2.08167193022551</v>
      </c>
      <c r="I1068">
        <v>138.73856994547199</v>
      </c>
      <c r="J1068">
        <v>-2.12278126914149E-2</v>
      </c>
      <c r="K1068">
        <v>415.541351698536</v>
      </c>
      <c r="M1068">
        <v>68.646749654672604</v>
      </c>
      <c r="N1068">
        <v>0.90216211929649204</v>
      </c>
      <c r="O1068">
        <v>7.4111000332336197</v>
      </c>
      <c r="P1068">
        <v>170.67466266866501</v>
      </c>
    </row>
    <row r="1069" spans="1:17" hidden="1" x14ac:dyDescent="0.3">
      <c r="A1069" t="s">
        <v>2284</v>
      </c>
      <c r="B1069" t="s">
        <v>2285</v>
      </c>
      <c r="C1069" t="s">
        <v>3188</v>
      </c>
      <c r="D1069" t="s">
        <v>120</v>
      </c>
      <c r="E1069">
        <v>2474.0089400000002</v>
      </c>
      <c r="F1069">
        <v>3228</v>
      </c>
      <c r="G1069">
        <v>251.368312366933</v>
      </c>
      <c r="H1069">
        <v>-13.896074735883399</v>
      </c>
      <c r="I1069">
        <v>86.076346506648406</v>
      </c>
      <c r="J1069">
        <v>4.9820432456736699</v>
      </c>
      <c r="K1069">
        <v>3286.4221623639901</v>
      </c>
      <c r="L1069">
        <v>2420.6778978048001</v>
      </c>
      <c r="M1069">
        <v>52.166279511002202</v>
      </c>
      <c r="N1069">
        <v>0.77619318336169196</v>
      </c>
      <c r="O1069">
        <v>51.133828996282503</v>
      </c>
      <c r="P1069">
        <v>353.81695487136199</v>
      </c>
      <c r="Q1069">
        <v>0.23189901955467199</v>
      </c>
    </row>
    <row r="1070" spans="1:17" hidden="1" x14ac:dyDescent="0.3">
      <c r="A1070" t="s">
        <v>2286</v>
      </c>
      <c r="B1070" t="s">
        <v>2287</v>
      </c>
      <c r="C1070" t="s">
        <v>3188</v>
      </c>
      <c r="D1070" t="s">
        <v>585</v>
      </c>
      <c r="E1070">
        <v>2471.2132057169902</v>
      </c>
      <c r="F1070">
        <v>196.53</v>
      </c>
      <c r="G1070">
        <v>-2.38221863193397</v>
      </c>
      <c r="H1070">
        <v>11.948393075592</v>
      </c>
      <c r="I1070">
        <v>54.325841189568003</v>
      </c>
      <c r="J1070">
        <v>13.458785586766099</v>
      </c>
      <c r="K1070">
        <v>162.590515785355</v>
      </c>
      <c r="L1070">
        <v>149.115327121251</v>
      </c>
      <c r="M1070">
        <v>83.657978862484896</v>
      </c>
      <c r="N1070">
        <v>1.6768810964230101</v>
      </c>
      <c r="O1070">
        <v>2.4271103648298098</v>
      </c>
      <c r="P1070">
        <v>71.641921397379903</v>
      </c>
      <c r="Q1070">
        <v>-1.0005793165237E-2</v>
      </c>
    </row>
    <row r="1071" spans="1:17" hidden="1" x14ac:dyDescent="0.3">
      <c r="A1071" t="s">
        <v>2288</v>
      </c>
      <c r="B1071" t="s">
        <v>2289</v>
      </c>
      <c r="C1071" t="s">
        <v>3188</v>
      </c>
      <c r="D1071" t="s">
        <v>238</v>
      </c>
      <c r="E1071">
        <v>2465.76151725</v>
      </c>
      <c r="F1071">
        <v>1436.7</v>
      </c>
      <c r="G1071">
        <v>100.430406579281</v>
      </c>
      <c r="H1071">
        <v>7.7404564608383302</v>
      </c>
      <c r="I1071">
        <v>117.208273236618</v>
      </c>
      <c r="J1071">
        <v>15.7259427849605</v>
      </c>
      <c r="K1071">
        <v>1098.3592261634501</v>
      </c>
      <c r="L1071">
        <v>843.54335370047397</v>
      </c>
      <c r="M1071">
        <v>87.272965490646101</v>
      </c>
      <c r="N1071">
        <v>0.87670489526719197</v>
      </c>
      <c r="O1071">
        <v>5.9163360478864301E-2</v>
      </c>
      <c r="P1071">
        <v>180.57806854799301</v>
      </c>
      <c r="Q1071">
        <v>0.160040456650581</v>
      </c>
    </row>
    <row r="1072" spans="1:17" hidden="1" x14ac:dyDescent="0.3">
      <c r="A1072" t="s">
        <v>2290</v>
      </c>
      <c r="B1072" t="s">
        <v>2291</v>
      </c>
      <c r="C1072" t="s">
        <v>3188</v>
      </c>
      <c r="D1072" t="s">
        <v>285</v>
      </c>
      <c r="E1072">
        <v>2461.2529340579999</v>
      </c>
      <c r="F1072">
        <v>96.78</v>
      </c>
      <c r="G1072">
        <v>12.3455787767115</v>
      </c>
      <c r="H1072">
        <v>-7.09119087601972</v>
      </c>
      <c r="I1072">
        <v>19.335565673964201</v>
      </c>
      <c r="J1072">
        <v>0.79656940988757496</v>
      </c>
      <c r="K1072">
        <v>98.408300278202205</v>
      </c>
      <c r="L1072">
        <v>93.046919224157406</v>
      </c>
      <c r="M1072">
        <v>51.084170898292903</v>
      </c>
      <c r="N1072">
        <v>0.33903121508106998</v>
      </c>
      <c r="O1072">
        <v>19.807811531308101</v>
      </c>
      <c r="P1072">
        <v>35.546218487394903</v>
      </c>
      <c r="Q1072">
        <v>-4.1620229484202E-2</v>
      </c>
    </row>
    <row r="1073" spans="1:17" hidden="1" x14ac:dyDescent="0.3">
      <c r="A1073" t="s">
        <v>2292</v>
      </c>
      <c r="B1073" t="s">
        <v>2293</v>
      </c>
      <c r="C1073" t="s">
        <v>3188</v>
      </c>
      <c r="D1073" t="s">
        <v>144</v>
      </c>
      <c r="E1073">
        <v>2457.7031499999998</v>
      </c>
      <c r="F1073">
        <v>439</v>
      </c>
      <c r="G1073">
        <v>-29.415820555231999</v>
      </c>
      <c r="H1073">
        <v>-7.5443876065090301</v>
      </c>
      <c r="I1073">
        <v>-3.179609706665</v>
      </c>
      <c r="J1073">
        <v>-5.7507284654370201</v>
      </c>
      <c r="K1073">
        <v>453.64779539527098</v>
      </c>
      <c r="L1073">
        <v>449.88780572189302</v>
      </c>
      <c r="M1073">
        <v>44.147174580361103</v>
      </c>
      <c r="N1073">
        <v>0.38050622024916803</v>
      </c>
      <c r="O1073">
        <v>31.207289293849598</v>
      </c>
      <c r="P1073">
        <v>35.076923076923002</v>
      </c>
      <c r="Q1073">
        <v>0.193337585868921</v>
      </c>
    </row>
    <row r="1074" spans="1:17" hidden="1" x14ac:dyDescent="0.3">
      <c r="A1074" t="s">
        <v>2294</v>
      </c>
      <c r="B1074" t="s">
        <v>2295</v>
      </c>
      <c r="C1074" t="s">
        <v>3188</v>
      </c>
      <c r="D1074" t="s">
        <v>219</v>
      </c>
      <c r="E1074">
        <v>2453.59987791</v>
      </c>
      <c r="F1074">
        <v>402.65</v>
      </c>
      <c r="G1074">
        <v>65.609946822835497</v>
      </c>
      <c r="H1074">
        <v>4.3998716920236003</v>
      </c>
      <c r="I1074">
        <v>7.1310420779971802</v>
      </c>
      <c r="J1074">
        <v>4.7153236052690302</v>
      </c>
      <c r="K1074">
        <v>389.27278738206502</v>
      </c>
      <c r="L1074">
        <v>379.25057680740298</v>
      </c>
      <c r="M1074">
        <v>68.127856057998201</v>
      </c>
      <c r="N1074">
        <v>0.82987865236066605</v>
      </c>
      <c r="O1074">
        <v>35.092512107289203</v>
      </c>
      <c r="P1074">
        <v>84.701834862385297</v>
      </c>
      <c r="Q1074">
        <v>8.6468937388365003E-2</v>
      </c>
    </row>
    <row r="1075" spans="1:17" hidden="1" x14ac:dyDescent="0.3">
      <c r="A1075" t="s">
        <v>2296</v>
      </c>
      <c r="B1075" t="s">
        <v>2297</v>
      </c>
      <c r="C1075" t="s">
        <v>3188</v>
      </c>
      <c r="D1075" t="s">
        <v>271</v>
      </c>
      <c r="E1075">
        <v>2451.8247679999999</v>
      </c>
      <c r="F1075">
        <v>359.65</v>
      </c>
      <c r="G1075">
        <v>286.73559755300198</v>
      </c>
      <c r="H1075">
        <v>70.163290711152996</v>
      </c>
      <c r="I1075">
        <v>400.88445336526399</v>
      </c>
      <c r="J1075">
        <v>7.27470250263646</v>
      </c>
      <c r="K1075">
        <v>242.40176480903301</v>
      </c>
      <c r="L1075">
        <v>167.89525474718201</v>
      </c>
      <c r="M1075">
        <v>94.704852654272798</v>
      </c>
      <c r="N1075">
        <v>1.1867250297977601</v>
      </c>
      <c r="O1075">
        <v>1.0287779785903099</v>
      </c>
      <c r="P1075">
        <v>463.71473354231898</v>
      </c>
      <c r="Q1075">
        <v>0.18237932003920701</v>
      </c>
    </row>
    <row r="1076" spans="1:17" hidden="1" x14ac:dyDescent="0.3">
      <c r="A1076" t="s">
        <v>2298</v>
      </c>
      <c r="B1076" t="s">
        <v>2299</v>
      </c>
      <c r="C1076" t="s">
        <v>3188</v>
      </c>
      <c r="D1076" t="s">
        <v>372</v>
      </c>
      <c r="E1076">
        <v>2446.3098597500002</v>
      </c>
      <c r="F1076">
        <v>1024.7</v>
      </c>
      <c r="G1076">
        <v>-11.9604129406023</v>
      </c>
      <c r="H1076">
        <v>-4.9425707833807202</v>
      </c>
      <c r="I1076">
        <v>18.054153176655799</v>
      </c>
      <c r="J1076">
        <v>-0.80283264331594995</v>
      </c>
      <c r="K1076">
        <v>1026.6615046966001</v>
      </c>
      <c r="L1076">
        <v>967.38757094415405</v>
      </c>
      <c r="M1076">
        <v>37.290043572418199</v>
      </c>
      <c r="N1076">
        <v>0.116148375458361</v>
      </c>
      <c r="O1076">
        <v>41.504830682150804</v>
      </c>
      <c r="P1076">
        <v>37.230480782107897</v>
      </c>
      <c r="Q1076">
        <v>6.899584928917E-3</v>
      </c>
    </row>
    <row r="1077" spans="1:17" hidden="1" x14ac:dyDescent="0.3">
      <c r="A1077" t="s">
        <v>2300</v>
      </c>
      <c r="B1077" t="s">
        <v>2301</v>
      </c>
      <c r="C1077" t="s">
        <v>3188</v>
      </c>
      <c r="D1077" t="s">
        <v>508</v>
      </c>
      <c r="E1077">
        <v>2446.0479999999998</v>
      </c>
      <c r="F1077">
        <v>138.97999999999999</v>
      </c>
      <c r="G1077">
        <v>93.924806142955305</v>
      </c>
      <c r="H1077">
        <v>-4.5767227239505202</v>
      </c>
      <c r="I1077">
        <v>0.59525158259037103</v>
      </c>
      <c r="J1077">
        <v>6.4916144996731999</v>
      </c>
      <c r="K1077">
        <v>136.51903573347599</v>
      </c>
      <c r="L1077">
        <v>125.436405783065</v>
      </c>
      <c r="M1077">
        <v>69.904150238175902</v>
      </c>
      <c r="N1077">
        <v>0.74689043705344405</v>
      </c>
      <c r="O1077">
        <v>34.191970067635602</v>
      </c>
      <c r="P1077">
        <v>134.56540084388101</v>
      </c>
      <c r="Q1077">
        <v>4.3037295841593E-2</v>
      </c>
    </row>
    <row r="1078" spans="1:17" hidden="1" x14ac:dyDescent="0.3">
      <c r="A1078" t="s">
        <v>2302</v>
      </c>
      <c r="B1078" t="s">
        <v>2303</v>
      </c>
      <c r="C1078" t="s">
        <v>3188</v>
      </c>
      <c r="D1078" t="s">
        <v>2304</v>
      </c>
      <c r="E1078">
        <v>2437.9957906200002</v>
      </c>
      <c r="F1078">
        <v>4943</v>
      </c>
      <c r="G1078">
        <v>47.633503321248902</v>
      </c>
      <c r="H1078">
        <v>-7.9704247375595196</v>
      </c>
      <c r="I1078">
        <v>32.398529955896301</v>
      </c>
      <c r="J1078">
        <v>3.9773099232404001</v>
      </c>
      <c r="K1078">
        <v>5109.1129912438801</v>
      </c>
      <c r="L1078">
        <v>4646.9488756166902</v>
      </c>
      <c r="M1078">
        <v>53.923118553109397</v>
      </c>
      <c r="N1078">
        <v>0.90604682521005198</v>
      </c>
      <c r="O1078">
        <v>30.345943758850801</v>
      </c>
      <c r="P1078">
        <v>69.862542955326404</v>
      </c>
      <c r="Q1078">
        <v>0.14374058986266799</v>
      </c>
    </row>
    <row r="1079" spans="1:17" hidden="1" x14ac:dyDescent="0.3">
      <c r="A1079" t="s">
        <v>2305</v>
      </c>
      <c r="B1079" t="s">
        <v>2306</v>
      </c>
      <c r="C1079" t="s">
        <v>3188</v>
      </c>
      <c r="D1079" t="s">
        <v>1069</v>
      </c>
      <c r="E1079">
        <v>2434.76422839</v>
      </c>
      <c r="F1079">
        <v>326.3</v>
      </c>
      <c r="G1079">
        <v>-33.700663708258404</v>
      </c>
      <c r="H1079">
        <v>-5.3793132091005704</v>
      </c>
      <c r="I1079">
        <v>-30.227645708149598</v>
      </c>
      <c r="J1079">
        <v>2.9638863192703</v>
      </c>
      <c r="K1079">
        <v>346.431336079544</v>
      </c>
      <c r="M1079">
        <v>43.724398953818699</v>
      </c>
      <c r="O1079">
        <v>32.133006435795203</v>
      </c>
      <c r="P1079">
        <v>6.6339869281045702</v>
      </c>
    </row>
    <row r="1080" spans="1:17" hidden="1" x14ac:dyDescent="0.3">
      <c r="A1080" t="s">
        <v>2307</v>
      </c>
      <c r="B1080" t="s">
        <v>2308</v>
      </c>
      <c r="C1080" t="s">
        <v>3188</v>
      </c>
      <c r="D1080" t="s">
        <v>585</v>
      </c>
      <c r="E1080">
        <v>2427.9146605999999</v>
      </c>
      <c r="F1080">
        <v>1698.25</v>
      </c>
      <c r="G1080">
        <v>108.18761160926</v>
      </c>
      <c r="H1080">
        <v>-16.707790395166398</v>
      </c>
      <c r="I1080">
        <v>-7.1919521021375301</v>
      </c>
      <c r="J1080">
        <v>-0.52374507336537102</v>
      </c>
      <c r="K1080">
        <v>1754.2329667190299</v>
      </c>
      <c r="L1080">
        <v>1606.9771764658699</v>
      </c>
      <c r="M1080">
        <v>50.325982735412502</v>
      </c>
      <c r="N1080">
        <v>0.89061422408438695</v>
      </c>
      <c r="O1080">
        <v>32.218460179596597</v>
      </c>
      <c r="P1080">
        <v>177.945990180032</v>
      </c>
      <c r="Q1080">
        <v>0.261895559740567</v>
      </c>
    </row>
    <row r="1081" spans="1:17" hidden="1" x14ac:dyDescent="0.3">
      <c r="A1081" t="s">
        <v>2309</v>
      </c>
      <c r="B1081" t="s">
        <v>2310</v>
      </c>
      <c r="C1081" t="s">
        <v>3188</v>
      </c>
      <c r="D1081" t="s">
        <v>372</v>
      </c>
      <c r="E1081">
        <v>2414.1411381599901</v>
      </c>
      <c r="F1081">
        <v>990.65</v>
      </c>
      <c r="G1081">
        <v>-8.3859324884100293</v>
      </c>
      <c r="H1081">
        <v>-0.42312445634919599</v>
      </c>
      <c r="I1081">
        <v>33.539197014854999</v>
      </c>
      <c r="J1081">
        <v>6.3400525274017401</v>
      </c>
      <c r="K1081">
        <v>921.63177258824396</v>
      </c>
      <c r="L1081">
        <v>853.160871150763</v>
      </c>
      <c r="M1081">
        <v>62.027835631826697</v>
      </c>
      <c r="N1081">
        <v>0.84953782625117902</v>
      </c>
      <c r="O1081">
        <v>16.287286125271201</v>
      </c>
      <c r="P1081">
        <v>53.720226549771098</v>
      </c>
      <c r="Q1081">
        <v>-2.5136240937710001E-2</v>
      </c>
    </row>
    <row r="1082" spans="1:17" x14ac:dyDescent="0.3">
      <c r="A1082" t="s">
        <v>2311</v>
      </c>
      <c r="B1082" t="s">
        <v>2312</v>
      </c>
      <c r="C1082" t="s">
        <v>3182</v>
      </c>
      <c r="D1082" t="s">
        <v>1285</v>
      </c>
      <c r="E1082">
        <v>2407.3421544600001</v>
      </c>
      <c r="F1082">
        <v>287.8</v>
      </c>
      <c r="G1082">
        <v>-59.380946013559203</v>
      </c>
      <c r="H1082">
        <v>-5.3018983361227496</v>
      </c>
      <c r="I1082">
        <v>-24.012891718441999</v>
      </c>
      <c r="J1082">
        <v>-1.95776311323499</v>
      </c>
      <c r="K1082">
        <v>301.300379360622</v>
      </c>
      <c r="L1082">
        <v>356.92161909899801</v>
      </c>
      <c r="M1082">
        <v>50.787534530168301</v>
      </c>
      <c r="N1082">
        <v>0.70909092237336901</v>
      </c>
      <c r="O1082">
        <v>83.8185926370695</v>
      </c>
      <c r="P1082">
        <v>15.4200922398235</v>
      </c>
      <c r="Q1082">
        <v>-4.1083625243628998E-2</v>
      </c>
    </row>
    <row r="1083" spans="1:17" hidden="1" x14ac:dyDescent="0.3">
      <c r="A1083" t="s">
        <v>2313</v>
      </c>
      <c r="B1083" t="s">
        <v>2314</v>
      </c>
      <c r="C1083" t="s">
        <v>3188</v>
      </c>
      <c r="D1083" t="s">
        <v>661</v>
      </c>
      <c r="E1083">
        <v>2405.6659346849901</v>
      </c>
      <c r="F1083">
        <v>1998.25</v>
      </c>
      <c r="G1083">
        <v>-30.5946632694694</v>
      </c>
      <c r="H1083">
        <v>-8.1088454596000403</v>
      </c>
      <c r="I1083">
        <v>-14.3721866525899</v>
      </c>
      <c r="J1083">
        <v>-0.38115620271592299</v>
      </c>
      <c r="K1083">
        <v>2101.2903270647398</v>
      </c>
      <c r="L1083">
        <v>2284.7151421271601</v>
      </c>
      <c r="M1083">
        <v>62.721501551850402</v>
      </c>
      <c r="N1083">
        <v>0.39158447277059499</v>
      </c>
      <c r="O1083">
        <v>61.641436256724603</v>
      </c>
      <c r="P1083">
        <v>8.0193523974268803</v>
      </c>
      <c r="Q1083">
        <v>6.3571179262288002E-2</v>
      </c>
    </row>
    <row r="1084" spans="1:17" hidden="1" x14ac:dyDescent="0.3">
      <c r="A1084" t="s">
        <v>2315</v>
      </c>
      <c r="B1084" t="s">
        <v>2316</v>
      </c>
      <c r="C1084" t="s">
        <v>3188</v>
      </c>
      <c r="D1084" t="s">
        <v>428</v>
      </c>
      <c r="E1084">
        <v>2388.1908022450002</v>
      </c>
      <c r="F1084">
        <v>1035.3499999999999</v>
      </c>
      <c r="G1084">
        <v>-39.7964343742143</v>
      </c>
      <c r="H1084">
        <v>-2.5406822559828699</v>
      </c>
      <c r="I1084">
        <v>-19.8695965161766</v>
      </c>
      <c r="J1084">
        <v>0.111173981758639</v>
      </c>
      <c r="K1084">
        <v>1062.6528726378101</v>
      </c>
      <c r="L1084">
        <v>1147.94734987673</v>
      </c>
      <c r="M1084">
        <v>59.949224663859198</v>
      </c>
      <c r="N1084">
        <v>0.67424684981245198</v>
      </c>
      <c r="O1084">
        <v>39.083401748201098</v>
      </c>
      <c r="P1084">
        <v>3.5349999999999899</v>
      </c>
      <c r="Q1084">
        <v>-3.6002060294934003E-2</v>
      </c>
    </row>
    <row r="1085" spans="1:17" hidden="1" x14ac:dyDescent="0.3">
      <c r="A1085" t="s">
        <v>2317</v>
      </c>
      <c r="B1085" t="s">
        <v>2318</v>
      </c>
      <c r="C1085" t="s">
        <v>3188</v>
      </c>
      <c r="D1085" t="s">
        <v>1990</v>
      </c>
      <c r="E1085">
        <v>2385.1448592000002</v>
      </c>
      <c r="F1085">
        <v>823</v>
      </c>
      <c r="G1085">
        <v>-23.215429689006498</v>
      </c>
      <c r="H1085">
        <v>17.887186633204699</v>
      </c>
      <c r="I1085">
        <v>27.3939716280026</v>
      </c>
      <c r="J1085">
        <v>2.1531109524107901</v>
      </c>
      <c r="K1085">
        <v>708.28804913151896</v>
      </c>
      <c r="L1085">
        <v>661.42714752266102</v>
      </c>
      <c r="M1085">
        <v>65.611547079808403</v>
      </c>
      <c r="N1085">
        <v>1.94563265949915</v>
      </c>
      <c r="O1085">
        <v>11.1786148238153</v>
      </c>
      <c r="P1085">
        <v>58.269230769230703</v>
      </c>
      <c r="Q1085">
        <v>0.169392167828436</v>
      </c>
    </row>
    <row r="1086" spans="1:17" hidden="1" x14ac:dyDescent="0.3">
      <c r="A1086" t="s">
        <v>2319</v>
      </c>
      <c r="B1086" t="s">
        <v>2320</v>
      </c>
      <c r="C1086" t="s">
        <v>3188</v>
      </c>
      <c r="D1086" t="s">
        <v>111</v>
      </c>
      <c r="E1086">
        <v>2382.365691</v>
      </c>
      <c r="F1086">
        <v>345</v>
      </c>
      <c r="G1086">
        <v>-16.999271008747399</v>
      </c>
      <c r="H1086">
        <v>23.230692152441701</v>
      </c>
      <c r="I1086">
        <v>-8.9158510045828603</v>
      </c>
      <c r="J1086">
        <v>17.906549179094402</v>
      </c>
      <c r="K1086">
        <v>289.61634060701198</v>
      </c>
      <c r="M1086">
        <v>79.797929819839794</v>
      </c>
      <c r="N1086">
        <v>1.29776769052307</v>
      </c>
      <c r="O1086">
        <v>15.9420289855072</v>
      </c>
      <c r="P1086">
        <v>52.925531914893597</v>
      </c>
    </row>
    <row r="1087" spans="1:17" hidden="1" x14ac:dyDescent="0.3">
      <c r="A1087" t="s">
        <v>2321</v>
      </c>
      <c r="B1087" t="s">
        <v>2322</v>
      </c>
      <c r="C1087" t="s">
        <v>3188</v>
      </c>
      <c r="D1087" t="s">
        <v>451</v>
      </c>
      <c r="E1087">
        <v>2379.2566940669999</v>
      </c>
      <c r="F1087">
        <v>158.07</v>
      </c>
      <c r="G1087">
        <v>56.622526336990397</v>
      </c>
      <c r="H1087">
        <v>13.421743620275899</v>
      </c>
      <c r="I1087">
        <v>75.595101772585394</v>
      </c>
      <c r="J1087">
        <v>14.46696978438</v>
      </c>
      <c r="K1087">
        <v>136.550390665907</v>
      </c>
      <c r="L1087">
        <v>121.49628724150099</v>
      </c>
      <c r="M1087">
        <v>82.489765531632102</v>
      </c>
      <c r="N1087">
        <v>1.6723728129489099</v>
      </c>
      <c r="O1087">
        <v>4.00455494401215</v>
      </c>
      <c r="P1087">
        <v>107.850098619329</v>
      </c>
      <c r="Q1087">
        <v>0.11780748823937801</v>
      </c>
    </row>
    <row r="1088" spans="1:17" hidden="1" x14ac:dyDescent="0.3">
      <c r="A1088" t="s">
        <v>2323</v>
      </c>
      <c r="B1088" t="s">
        <v>2324</v>
      </c>
      <c r="C1088" t="s">
        <v>3188</v>
      </c>
      <c r="D1088" t="s">
        <v>247</v>
      </c>
      <c r="E1088">
        <v>2374.32033727</v>
      </c>
      <c r="F1088">
        <v>1590.7</v>
      </c>
      <c r="G1088">
        <v>-2.5405176861033198</v>
      </c>
      <c r="H1088">
        <v>-2.0575042712650302</v>
      </c>
      <c r="I1088">
        <v>-9.7398309123458002</v>
      </c>
      <c r="J1088">
        <v>6.6491978554681097</v>
      </c>
      <c r="K1088">
        <v>1616.4116223271999</v>
      </c>
      <c r="L1088">
        <v>1673.9324315795</v>
      </c>
      <c r="M1088">
        <v>64.904919514217099</v>
      </c>
      <c r="N1088">
        <v>0.92092207146171001</v>
      </c>
      <c r="O1088">
        <v>33.739862953416697</v>
      </c>
      <c r="P1088">
        <v>21.4274809160305</v>
      </c>
      <c r="Q1088">
        <v>3.0936931002003999E-2</v>
      </c>
    </row>
    <row r="1089" spans="1:17" hidden="1" x14ac:dyDescent="0.3">
      <c r="A1089" t="s">
        <v>2325</v>
      </c>
      <c r="B1089" t="s">
        <v>2326</v>
      </c>
      <c r="C1089" t="s">
        <v>3188</v>
      </c>
      <c r="D1089" t="s">
        <v>285</v>
      </c>
      <c r="E1089">
        <v>2364.646025</v>
      </c>
      <c r="F1089">
        <v>474.35</v>
      </c>
      <c r="G1089">
        <v>-9.9394755159551096</v>
      </c>
      <c r="H1089">
        <v>-0.12985769197910699</v>
      </c>
      <c r="I1089">
        <v>-6.6252621161318599</v>
      </c>
      <c r="J1089">
        <v>-1.3150178815373801</v>
      </c>
      <c r="K1089">
        <v>473.24647784310201</v>
      </c>
      <c r="L1089">
        <v>454.670966403335</v>
      </c>
      <c r="M1089">
        <v>41.174440646330801</v>
      </c>
      <c r="N1089">
        <v>0.309784323199982</v>
      </c>
      <c r="O1089">
        <v>11.710762095499</v>
      </c>
      <c r="P1089">
        <v>24.321845105490699</v>
      </c>
      <c r="Q1089">
        <v>1.5213204090639001E-2</v>
      </c>
    </row>
    <row r="1090" spans="1:17" hidden="1" x14ac:dyDescent="0.3">
      <c r="A1090" t="s">
        <v>2327</v>
      </c>
      <c r="B1090" t="s">
        <v>2328</v>
      </c>
      <c r="C1090" t="s">
        <v>3188</v>
      </c>
      <c r="D1090" t="s">
        <v>271</v>
      </c>
      <c r="E1090">
        <v>2359.9091033099999</v>
      </c>
      <c r="F1090">
        <v>497.95</v>
      </c>
      <c r="G1090">
        <v>54.710532342763699</v>
      </c>
      <c r="H1090">
        <v>7.4106531957216601</v>
      </c>
      <c r="I1090">
        <v>16.139286460401198</v>
      </c>
      <c r="J1090">
        <v>-0.72221223640237497</v>
      </c>
      <c r="K1090">
        <v>456.557123570692</v>
      </c>
      <c r="L1090">
        <v>397.096657635452</v>
      </c>
      <c r="M1090">
        <v>62.685687653435302</v>
      </c>
      <c r="N1090">
        <v>0.68389157020642199</v>
      </c>
      <c r="O1090">
        <v>2.6408273923084602</v>
      </c>
      <c r="P1090">
        <v>93.792566647207593</v>
      </c>
      <c r="Q1090">
        <v>0.26882426833276502</v>
      </c>
    </row>
    <row r="1091" spans="1:17" hidden="1" x14ac:dyDescent="0.3">
      <c r="A1091" t="s">
        <v>2329</v>
      </c>
      <c r="B1091" t="s">
        <v>2330</v>
      </c>
      <c r="C1091" t="s">
        <v>3188</v>
      </c>
      <c r="D1091" t="s">
        <v>194</v>
      </c>
      <c r="E1091">
        <v>2349.0375787200001</v>
      </c>
      <c r="F1091">
        <v>1623.2</v>
      </c>
      <c r="G1091">
        <v>-1.9177280011804301</v>
      </c>
      <c r="H1091">
        <v>-12.281353418474801</v>
      </c>
      <c r="I1091">
        <v>-27.7534547696382</v>
      </c>
      <c r="J1091">
        <v>-3.98932044377707</v>
      </c>
      <c r="K1091">
        <v>1752.3755404240601</v>
      </c>
      <c r="L1091">
        <v>1817.6269907942101</v>
      </c>
      <c r="M1091">
        <v>41.347865863562497</v>
      </c>
      <c r="N1091">
        <v>0.62211759069886097</v>
      </c>
      <c r="O1091">
        <v>52.784622966978802</v>
      </c>
      <c r="P1091">
        <v>31.555699639340201</v>
      </c>
      <c r="Q1091">
        <v>8.9829947485089004E-2</v>
      </c>
    </row>
    <row r="1092" spans="1:17" hidden="1" x14ac:dyDescent="0.3">
      <c r="A1092" t="s">
        <v>2331</v>
      </c>
      <c r="B1092" t="s">
        <v>2332</v>
      </c>
      <c r="C1092" t="s">
        <v>3188</v>
      </c>
      <c r="D1092" t="s">
        <v>2333</v>
      </c>
      <c r="E1092">
        <v>2345.1211560000002</v>
      </c>
      <c r="F1092">
        <v>948.95</v>
      </c>
      <c r="G1092">
        <v>296.67515596387199</v>
      </c>
      <c r="H1092">
        <v>-18.263760825882201</v>
      </c>
      <c r="I1092">
        <v>28.3361713929358</v>
      </c>
      <c r="J1092">
        <v>-8.0895195388936205</v>
      </c>
      <c r="K1092">
        <v>951.82745746551996</v>
      </c>
      <c r="L1092">
        <v>716.53904318641003</v>
      </c>
      <c r="M1092">
        <v>42.6464490722013</v>
      </c>
      <c r="N1092">
        <v>0.74579710144927502</v>
      </c>
      <c r="O1092">
        <v>20.475262131829901</v>
      </c>
      <c r="P1092">
        <v>582.38224870306601</v>
      </c>
      <c r="Q1092">
        <v>0.28921180536640501</v>
      </c>
    </row>
    <row r="1093" spans="1:17" hidden="1" x14ac:dyDescent="0.3">
      <c r="A1093" t="s">
        <v>2334</v>
      </c>
      <c r="B1093" t="s">
        <v>2335</v>
      </c>
      <c r="C1093" t="s">
        <v>3188</v>
      </c>
      <c r="D1093" t="s">
        <v>644</v>
      </c>
      <c r="E1093">
        <v>2340.2782697849998</v>
      </c>
      <c r="F1093">
        <v>439.85</v>
      </c>
      <c r="G1093">
        <v>-25.6456520098642</v>
      </c>
      <c r="H1093">
        <v>4.3687581538470797</v>
      </c>
      <c r="I1093">
        <v>-3.39845593612249</v>
      </c>
      <c r="J1093">
        <v>10.0774659465499</v>
      </c>
      <c r="K1093">
        <v>421.31083562533399</v>
      </c>
      <c r="L1093">
        <v>455.74753150757999</v>
      </c>
      <c r="M1093">
        <v>78.360142320009501</v>
      </c>
      <c r="N1093">
        <v>1.293619505184</v>
      </c>
      <c r="O1093">
        <v>30.589973854723102</v>
      </c>
      <c r="P1093">
        <v>16.3624338624338</v>
      </c>
      <c r="Q1093">
        <v>-6.7154800782587995E-2</v>
      </c>
    </row>
    <row r="1094" spans="1:17" hidden="1" x14ac:dyDescent="0.3">
      <c r="A1094" t="s">
        <v>2336</v>
      </c>
      <c r="B1094" t="s">
        <v>2337</v>
      </c>
      <c r="C1094" t="s">
        <v>3188</v>
      </c>
      <c r="D1094" t="s">
        <v>460</v>
      </c>
      <c r="E1094">
        <v>2334.3645780000002</v>
      </c>
      <c r="F1094">
        <v>930.3</v>
      </c>
      <c r="G1094">
        <v>31.558223334930901</v>
      </c>
      <c r="H1094">
        <v>1.5407321917255199</v>
      </c>
      <c r="I1094">
        <v>55.112219277945201</v>
      </c>
      <c r="J1094">
        <v>10.7352912581167</v>
      </c>
      <c r="K1094">
        <v>889.23956988952796</v>
      </c>
      <c r="L1094">
        <v>786.75714501353502</v>
      </c>
      <c r="M1094">
        <v>65.547773067644499</v>
      </c>
      <c r="N1094">
        <v>1.1563447811965799</v>
      </c>
      <c r="O1094">
        <v>21.7994195420832</v>
      </c>
      <c r="P1094">
        <v>80.378090159961204</v>
      </c>
      <c r="Q1094">
        <v>9.0665552265308993E-2</v>
      </c>
    </row>
    <row r="1095" spans="1:17" hidden="1" x14ac:dyDescent="0.3">
      <c r="A1095" t="s">
        <v>2338</v>
      </c>
      <c r="B1095" t="s">
        <v>2339</v>
      </c>
      <c r="C1095" t="s">
        <v>3188</v>
      </c>
      <c r="D1095" t="s">
        <v>18</v>
      </c>
      <c r="E1095">
        <v>2326.4635387620001</v>
      </c>
      <c r="F1095">
        <v>237.71</v>
      </c>
      <c r="G1095">
        <v>-33.709688299926597</v>
      </c>
      <c r="H1095">
        <v>0.52363867326102198</v>
      </c>
      <c r="I1095">
        <v>13.538772694170399</v>
      </c>
      <c r="J1095">
        <v>10.002658239268801</v>
      </c>
      <c r="K1095">
        <v>218.58937874989601</v>
      </c>
      <c r="L1095">
        <v>226.13117894664501</v>
      </c>
      <c r="M1095">
        <v>84.0520469839947</v>
      </c>
      <c r="N1095">
        <v>0.61698251581221397</v>
      </c>
      <c r="O1095">
        <v>34.533675486937803</v>
      </c>
      <c r="P1095">
        <v>30.287750068511901</v>
      </c>
    </row>
    <row r="1096" spans="1:17" hidden="1" x14ac:dyDescent="0.3">
      <c r="A1096" t="s">
        <v>2340</v>
      </c>
      <c r="B1096" t="s">
        <v>2341</v>
      </c>
      <c r="C1096" t="s">
        <v>3188</v>
      </c>
      <c r="D1096" t="s">
        <v>226</v>
      </c>
      <c r="E1096">
        <v>2323.47590945</v>
      </c>
      <c r="F1096">
        <v>417.65</v>
      </c>
      <c r="G1096">
        <v>-10.8169939658516</v>
      </c>
      <c r="H1096">
        <v>2.8843549027011499</v>
      </c>
      <c r="I1096">
        <v>-0.60722504787272902</v>
      </c>
      <c r="J1096">
        <v>4.0192938487903103</v>
      </c>
      <c r="K1096">
        <v>409.89429411263097</v>
      </c>
      <c r="L1096">
        <v>404.53934191714399</v>
      </c>
      <c r="M1096">
        <v>72.1751631811496</v>
      </c>
      <c r="N1096">
        <v>0.68926592756378202</v>
      </c>
      <c r="O1096">
        <v>17.083682509278098</v>
      </c>
      <c r="P1096">
        <v>33.413192780705899</v>
      </c>
      <c r="Q1096">
        <v>5.2420773736713999E-2</v>
      </c>
    </row>
    <row r="1097" spans="1:17" hidden="1" x14ac:dyDescent="0.3">
      <c r="A1097" t="s">
        <v>2342</v>
      </c>
      <c r="B1097" t="s">
        <v>2343</v>
      </c>
      <c r="C1097" t="s">
        <v>3188</v>
      </c>
      <c r="D1097" t="s">
        <v>1330</v>
      </c>
      <c r="E1097">
        <v>2322.67708017</v>
      </c>
      <c r="F1097">
        <v>307.55</v>
      </c>
      <c r="G1097">
        <v>-16.394307776055001</v>
      </c>
      <c r="H1097">
        <v>1.68833819502174</v>
      </c>
      <c r="I1097">
        <v>-4.5115241313137302</v>
      </c>
      <c r="J1097">
        <v>11.122638198073499</v>
      </c>
      <c r="K1097">
        <v>317.33624869989501</v>
      </c>
      <c r="L1097">
        <v>337.70617795053499</v>
      </c>
      <c r="M1097">
        <v>74.189604473763197</v>
      </c>
      <c r="N1097">
        <v>0.95096963355016495</v>
      </c>
      <c r="O1097">
        <v>46.919200130060098</v>
      </c>
      <c r="P1097">
        <v>18.653549382716001</v>
      </c>
      <c r="Q1097">
        <v>2.3773469598062001E-2</v>
      </c>
    </row>
    <row r="1098" spans="1:17" hidden="1" x14ac:dyDescent="0.3">
      <c r="A1098" t="s">
        <v>2344</v>
      </c>
      <c r="B1098" t="s">
        <v>2345</v>
      </c>
      <c r="C1098" t="s">
        <v>3188</v>
      </c>
      <c r="D1098" t="s">
        <v>1121</v>
      </c>
      <c r="E1098">
        <v>2321.9490127499998</v>
      </c>
      <c r="F1098">
        <v>440.75</v>
      </c>
      <c r="G1098">
        <v>55.987018163546502</v>
      </c>
      <c r="H1098">
        <v>-2.60647798250075</v>
      </c>
      <c r="I1098">
        <v>35.852295665384702</v>
      </c>
      <c r="J1098">
        <v>6.7674734604407902</v>
      </c>
      <c r="K1098">
        <v>443.45208472704098</v>
      </c>
      <c r="L1098">
        <v>404.18298677342398</v>
      </c>
      <c r="M1098">
        <v>64.063991081533104</v>
      </c>
      <c r="N1098">
        <v>0.59470724909040396</v>
      </c>
      <c r="O1098">
        <v>39.239931934203</v>
      </c>
      <c r="P1098">
        <v>90.759575849383197</v>
      </c>
      <c r="Q1098">
        <v>8.0849683331990996E-2</v>
      </c>
    </row>
    <row r="1099" spans="1:17" hidden="1" x14ac:dyDescent="0.3">
      <c r="A1099" t="s">
        <v>2346</v>
      </c>
      <c r="B1099" t="s">
        <v>2347</v>
      </c>
      <c r="C1099" t="s">
        <v>3188</v>
      </c>
      <c r="D1099" t="s">
        <v>1010</v>
      </c>
      <c r="E1099">
        <v>2321.4776531699999</v>
      </c>
      <c r="F1099">
        <v>891.15</v>
      </c>
      <c r="G1099">
        <v>288.82683830949702</v>
      </c>
      <c r="H1099">
        <v>-12.7156950654807</v>
      </c>
      <c r="I1099">
        <v>184.383478097417</v>
      </c>
      <c r="J1099">
        <v>2.9318232259936101</v>
      </c>
      <c r="K1099">
        <v>908.64839853508397</v>
      </c>
      <c r="L1099">
        <v>688.19774255524703</v>
      </c>
      <c r="M1099">
        <v>53.693788088447299</v>
      </c>
      <c r="N1099">
        <v>0.487316024371581</v>
      </c>
      <c r="O1099">
        <v>33.535319530943099</v>
      </c>
      <c r="P1099">
        <v>366.02170218329098</v>
      </c>
    </row>
    <row r="1100" spans="1:17" hidden="1" x14ac:dyDescent="0.3">
      <c r="A1100" t="s">
        <v>2348</v>
      </c>
      <c r="B1100" t="s">
        <v>2349</v>
      </c>
      <c r="C1100" t="s">
        <v>3188</v>
      </c>
      <c r="D1100" t="s">
        <v>399</v>
      </c>
      <c r="E1100">
        <v>2321.2057874699999</v>
      </c>
      <c r="F1100">
        <v>698.55</v>
      </c>
      <c r="G1100">
        <v>-40.301970545768299</v>
      </c>
      <c r="H1100">
        <v>-9.6964145463588398</v>
      </c>
      <c r="I1100">
        <v>-17.2250665042503</v>
      </c>
      <c r="J1100">
        <v>-1.56521192321545</v>
      </c>
      <c r="K1100">
        <v>713.19830420581002</v>
      </c>
      <c r="L1100">
        <v>779.70371904509898</v>
      </c>
      <c r="M1100">
        <v>62.047807488972602</v>
      </c>
      <c r="N1100">
        <v>0.57032194437904704</v>
      </c>
      <c r="O1100">
        <v>34.521508839739397</v>
      </c>
      <c r="P1100">
        <v>6.3242009132419899</v>
      </c>
      <c r="Q1100">
        <v>-5.8589247742793997E-2</v>
      </c>
    </row>
    <row r="1101" spans="1:17" hidden="1" x14ac:dyDescent="0.3">
      <c r="A1101" t="s">
        <v>2350</v>
      </c>
      <c r="B1101" t="s">
        <v>2351</v>
      </c>
      <c r="C1101" t="s">
        <v>3188</v>
      </c>
      <c r="D1101" t="s">
        <v>46</v>
      </c>
      <c r="E1101">
        <v>2313.5027260950001</v>
      </c>
      <c r="F1101">
        <v>2198.0500000000002</v>
      </c>
      <c r="G1101">
        <v>-8.2080623061552505</v>
      </c>
      <c r="H1101">
        <v>-6.9741631768913601</v>
      </c>
      <c r="I1101">
        <v>-20.066246217320899</v>
      </c>
      <c r="J1101">
        <v>4.1506945410796501</v>
      </c>
      <c r="K1101">
        <v>2315.62253963169</v>
      </c>
      <c r="L1101">
        <v>2472.1119226990099</v>
      </c>
      <c r="M1101">
        <v>47.462734431950402</v>
      </c>
      <c r="N1101">
        <v>0.98859422732109303</v>
      </c>
      <c r="O1101">
        <v>68.690430154000097</v>
      </c>
      <c r="P1101">
        <v>23.4894238602207</v>
      </c>
      <c r="Q1101">
        <v>6.4793888570097005E-2</v>
      </c>
    </row>
    <row r="1102" spans="1:17" hidden="1" x14ac:dyDescent="0.3">
      <c r="A1102" t="s">
        <v>2352</v>
      </c>
      <c r="B1102" t="s">
        <v>2353</v>
      </c>
      <c r="C1102" t="s">
        <v>3188</v>
      </c>
      <c r="D1102" t="s">
        <v>495</v>
      </c>
      <c r="E1102">
        <v>2302.08387189</v>
      </c>
      <c r="F1102">
        <v>380.55</v>
      </c>
      <c r="G1102">
        <v>-0.70592981919139997</v>
      </c>
      <c r="H1102">
        <v>-3.7354795309253599</v>
      </c>
      <c r="I1102">
        <v>5.9964565979949498</v>
      </c>
      <c r="J1102">
        <v>6.4446941266087103</v>
      </c>
      <c r="K1102">
        <v>366.33717986772501</v>
      </c>
      <c r="L1102">
        <v>369.44641654431098</v>
      </c>
      <c r="M1102">
        <v>76.604718812085196</v>
      </c>
      <c r="N1102">
        <v>1.3198969962310301</v>
      </c>
      <c r="O1102">
        <v>18.906845355406599</v>
      </c>
      <c r="P1102">
        <v>29.659284497444599</v>
      </c>
      <c r="Q1102">
        <v>3.6192437486116003E-2</v>
      </c>
    </row>
    <row r="1103" spans="1:17" hidden="1" x14ac:dyDescent="0.3">
      <c r="A1103" t="s">
        <v>2354</v>
      </c>
      <c r="B1103" t="s">
        <v>2355</v>
      </c>
      <c r="C1103" t="s">
        <v>3188</v>
      </c>
      <c r="D1103" t="s">
        <v>518</v>
      </c>
      <c r="E1103">
        <v>2301.5430118099998</v>
      </c>
      <c r="F1103">
        <v>949.9</v>
      </c>
      <c r="G1103">
        <v>101.372464760273</v>
      </c>
      <c r="H1103">
        <v>14.718020353113801</v>
      </c>
      <c r="I1103">
        <v>71.965974914794799</v>
      </c>
      <c r="J1103">
        <v>-4.7481834333244999</v>
      </c>
      <c r="K1103">
        <v>755.67759134882499</v>
      </c>
      <c r="L1103">
        <v>589.61046389908995</v>
      </c>
      <c r="M1103">
        <v>65.264775205380403</v>
      </c>
      <c r="N1103">
        <v>0.62630772461419104</v>
      </c>
      <c r="O1103">
        <v>2.6792293925676298</v>
      </c>
      <c r="P1103">
        <v>181.410161457561</v>
      </c>
      <c r="Q1103">
        <v>0.19373783027840999</v>
      </c>
    </row>
    <row r="1104" spans="1:17" hidden="1" x14ac:dyDescent="0.3">
      <c r="A1104" t="s">
        <v>2356</v>
      </c>
      <c r="B1104" t="s">
        <v>2357</v>
      </c>
      <c r="C1104" t="s">
        <v>3188</v>
      </c>
      <c r="D1104" t="s">
        <v>428</v>
      </c>
      <c r="E1104">
        <v>2301.4339725</v>
      </c>
      <c r="F1104">
        <v>1343.55</v>
      </c>
      <c r="G1104">
        <v>96.713664809226401</v>
      </c>
      <c r="H1104">
        <v>-18.504001704129401</v>
      </c>
      <c r="I1104">
        <v>0.82624187672756999</v>
      </c>
      <c r="J1104">
        <v>-0.83137409014097996</v>
      </c>
      <c r="K1104">
        <v>1451.4948734637101</v>
      </c>
      <c r="L1104">
        <v>1322.4392525593801</v>
      </c>
      <c r="M1104">
        <v>54.550047228942098</v>
      </c>
      <c r="N1104">
        <v>1.9868409456579299</v>
      </c>
      <c r="O1104">
        <v>62.197164229094497</v>
      </c>
      <c r="P1104">
        <v>160.05032420400599</v>
      </c>
      <c r="Q1104">
        <v>0.22425291999702199</v>
      </c>
    </row>
    <row r="1105" spans="1:17" hidden="1" x14ac:dyDescent="0.3">
      <c r="A1105" t="s">
        <v>2358</v>
      </c>
      <c r="B1105" t="s">
        <v>2359</v>
      </c>
      <c r="C1105" t="s">
        <v>3188</v>
      </c>
      <c r="D1105" t="s">
        <v>2360</v>
      </c>
      <c r="E1105">
        <v>2298.8308350000002</v>
      </c>
      <c r="F1105">
        <v>2361.1999999999998</v>
      </c>
      <c r="G1105">
        <v>40.257650803316899</v>
      </c>
      <c r="H1105">
        <v>20.033567490185298</v>
      </c>
      <c r="I1105">
        <v>85.787312450846102</v>
      </c>
      <c r="J1105">
        <v>7.4343217356527704</v>
      </c>
      <c r="K1105">
        <v>1891.0485106471599</v>
      </c>
      <c r="L1105">
        <v>1577.9381415959899</v>
      </c>
      <c r="N1105">
        <v>0.970350275907084</v>
      </c>
      <c r="O1105">
        <v>3.0831780450618398</v>
      </c>
      <c r="P1105">
        <v>134.94527363184</v>
      </c>
    </row>
    <row r="1106" spans="1:17" hidden="1" x14ac:dyDescent="0.3">
      <c r="A1106" t="s">
        <v>2361</v>
      </c>
      <c r="B1106" t="s">
        <v>2362</v>
      </c>
      <c r="C1106" t="s">
        <v>3188</v>
      </c>
      <c r="D1106" t="s">
        <v>111</v>
      </c>
      <c r="E1106">
        <v>2289.9851539199999</v>
      </c>
      <c r="F1106">
        <v>43.2</v>
      </c>
      <c r="G1106">
        <v>-12.501707934302599</v>
      </c>
      <c r="H1106">
        <v>-9.7833103539970896</v>
      </c>
      <c r="I1106">
        <v>18.396269300891898</v>
      </c>
      <c r="J1106">
        <v>1.95142392038935</v>
      </c>
      <c r="K1106">
        <v>45.374486026705902</v>
      </c>
      <c r="L1106">
        <v>43.6604305965108</v>
      </c>
      <c r="M1106">
        <v>53.575589093322499</v>
      </c>
      <c r="N1106">
        <v>0.59859897613124902</v>
      </c>
      <c r="O1106">
        <v>36.342592592592503</v>
      </c>
      <c r="P1106">
        <v>40.808344198174701</v>
      </c>
      <c r="Q1106">
        <v>9.6877101756560002E-2</v>
      </c>
    </row>
    <row r="1107" spans="1:17" hidden="1" x14ac:dyDescent="0.3">
      <c r="A1107" t="s">
        <v>2363</v>
      </c>
      <c r="B1107" t="s">
        <v>2364</v>
      </c>
      <c r="C1107" t="s">
        <v>3188</v>
      </c>
      <c r="D1107" t="s">
        <v>285</v>
      </c>
      <c r="E1107">
        <v>2288.92752298</v>
      </c>
      <c r="F1107">
        <v>389.9</v>
      </c>
      <c r="G1107">
        <v>-31.7597967926989</v>
      </c>
      <c r="H1107">
        <v>-3.7378173534233801</v>
      </c>
      <c r="I1107">
        <v>3.2799989199495498</v>
      </c>
      <c r="J1107">
        <v>9.2948195578862904</v>
      </c>
      <c r="K1107">
        <v>398.42525928828701</v>
      </c>
      <c r="L1107">
        <v>413.76244291551598</v>
      </c>
      <c r="M1107">
        <v>65.803543045191503</v>
      </c>
      <c r="N1107">
        <v>0.29655870997559503</v>
      </c>
      <c r="O1107">
        <v>37.907155680943802</v>
      </c>
      <c r="P1107">
        <v>17.847967356808201</v>
      </c>
      <c r="Q1107">
        <v>-2.776363144414E-2</v>
      </c>
    </row>
    <row r="1108" spans="1:17" hidden="1" x14ac:dyDescent="0.3">
      <c r="A1108" t="s">
        <v>2365</v>
      </c>
      <c r="B1108" t="s">
        <v>2366</v>
      </c>
      <c r="C1108" t="s">
        <v>3188</v>
      </c>
      <c r="D1108" t="s">
        <v>219</v>
      </c>
      <c r="E1108">
        <v>2282.0209105250001</v>
      </c>
      <c r="F1108">
        <v>363.95</v>
      </c>
      <c r="G1108">
        <v>40.3341309204935</v>
      </c>
      <c r="H1108">
        <v>11.638531885600599</v>
      </c>
      <c r="I1108">
        <v>7.3884464811413499</v>
      </c>
      <c r="J1108">
        <v>0.72106292275655004</v>
      </c>
      <c r="K1108">
        <v>323.70956644489303</v>
      </c>
      <c r="L1108">
        <v>315.79144358716002</v>
      </c>
      <c r="M1108">
        <v>78.937380705046195</v>
      </c>
      <c r="N1108">
        <v>1.30728559535081</v>
      </c>
      <c r="O1108">
        <v>16.1285890919082</v>
      </c>
      <c r="P1108">
        <v>65.394228584412602</v>
      </c>
      <c r="Q1108">
        <v>0.11571057044371599</v>
      </c>
    </row>
    <row r="1109" spans="1:17" hidden="1" x14ac:dyDescent="0.3">
      <c r="A1109" t="s">
        <v>2367</v>
      </c>
      <c r="B1109" t="s">
        <v>2368</v>
      </c>
      <c r="C1109" t="s">
        <v>3188</v>
      </c>
      <c r="D1109" t="s">
        <v>226</v>
      </c>
      <c r="E1109">
        <v>2281.4074719199998</v>
      </c>
      <c r="F1109">
        <v>2440.6</v>
      </c>
      <c r="G1109">
        <v>-27.8058948057405</v>
      </c>
      <c r="H1109">
        <v>-4.4096956052831597</v>
      </c>
      <c r="I1109">
        <v>-12.916863122354799</v>
      </c>
      <c r="J1109">
        <v>6.14392946902744</v>
      </c>
      <c r="K1109">
        <v>2467.6912779550598</v>
      </c>
      <c r="L1109">
        <v>2552.5989817186801</v>
      </c>
      <c r="M1109">
        <v>68.626347310005599</v>
      </c>
      <c r="N1109">
        <v>0.84759165218121901</v>
      </c>
      <c r="O1109">
        <v>24.305498647873399</v>
      </c>
      <c r="P1109">
        <v>14.5821596244131</v>
      </c>
      <c r="Q1109">
        <v>5.2702045457041997E-2</v>
      </c>
    </row>
    <row r="1110" spans="1:17" hidden="1" x14ac:dyDescent="0.3">
      <c r="A1110" t="s">
        <v>2369</v>
      </c>
      <c r="B1110" t="s">
        <v>2370</v>
      </c>
      <c r="C1110" t="s">
        <v>3188</v>
      </c>
      <c r="D1110" t="s">
        <v>51</v>
      </c>
      <c r="E1110">
        <v>2278.3429021100001</v>
      </c>
      <c r="F1110">
        <v>1103.75</v>
      </c>
      <c r="G1110">
        <v>148.36281920030501</v>
      </c>
      <c r="H1110">
        <v>-2.9764331394514199</v>
      </c>
      <c r="I1110">
        <v>72.432039653225701</v>
      </c>
      <c r="J1110">
        <v>6.6747846963634601</v>
      </c>
      <c r="K1110">
        <v>977.06964995060002</v>
      </c>
      <c r="L1110">
        <v>770.08562681602598</v>
      </c>
      <c r="M1110">
        <v>59.994579625266702</v>
      </c>
      <c r="N1110">
        <v>1.1218906084011599</v>
      </c>
      <c r="O1110">
        <v>8.5617214043035101</v>
      </c>
      <c r="P1110">
        <v>175.868532866783</v>
      </c>
      <c r="Q1110">
        <v>0.14329681382215001</v>
      </c>
    </row>
    <row r="1111" spans="1:17" hidden="1" x14ac:dyDescent="0.3">
      <c r="A1111" t="s">
        <v>2371</v>
      </c>
      <c r="B1111" t="s">
        <v>2372</v>
      </c>
      <c r="C1111" t="s">
        <v>3188</v>
      </c>
      <c r="D1111" t="s">
        <v>1001</v>
      </c>
      <c r="E1111">
        <v>2266.7539815</v>
      </c>
      <c r="F1111">
        <v>124.38</v>
      </c>
      <c r="G1111">
        <v>-14.599640418087199</v>
      </c>
      <c r="H1111">
        <v>1.6742920824269001</v>
      </c>
      <c r="I1111">
        <v>-3.7119183248177099</v>
      </c>
      <c r="J1111">
        <v>10.6239771968859</v>
      </c>
      <c r="K1111">
        <v>121.31999345968001</v>
      </c>
      <c r="M1111">
        <v>67.849737028345302</v>
      </c>
      <c r="N1111">
        <v>0.44844922615618699</v>
      </c>
      <c r="O1111">
        <v>27.6732593664576</v>
      </c>
      <c r="P1111">
        <v>18.513577894235301</v>
      </c>
    </row>
    <row r="1112" spans="1:17" x14ac:dyDescent="0.3">
      <c r="A1112" t="s">
        <v>2373</v>
      </c>
      <c r="B1112" t="s">
        <v>2374</v>
      </c>
      <c r="C1112" t="s">
        <v>3184</v>
      </c>
      <c r="D1112" t="s">
        <v>451</v>
      </c>
      <c r="E1112">
        <v>2265.7530517800001</v>
      </c>
      <c r="F1112">
        <v>426.9</v>
      </c>
      <c r="G1112">
        <v>-42.668530452590304</v>
      </c>
      <c r="H1112">
        <v>-10.657940720062101</v>
      </c>
      <c r="I1112">
        <v>-17.9062418810298</v>
      </c>
      <c r="J1112">
        <v>0.115776027955491</v>
      </c>
      <c r="K1112">
        <v>444.22284176310598</v>
      </c>
      <c r="L1112">
        <v>474.70173165939798</v>
      </c>
      <c r="M1112">
        <v>50.307902198783502</v>
      </c>
      <c r="N1112">
        <v>0.39116286602472999</v>
      </c>
      <c r="O1112">
        <v>36.331693605059698</v>
      </c>
      <c r="P1112">
        <v>5.0442913385826804</v>
      </c>
      <c r="Q1112">
        <v>-2.2737252900299001E-2</v>
      </c>
    </row>
    <row r="1113" spans="1:17" hidden="1" x14ac:dyDescent="0.3">
      <c r="A1113" t="s">
        <v>2375</v>
      </c>
      <c r="B1113" t="s">
        <v>2376</v>
      </c>
      <c r="C1113" t="s">
        <v>3188</v>
      </c>
      <c r="D1113" t="s">
        <v>201</v>
      </c>
      <c r="E1113">
        <v>2255.7919618800001</v>
      </c>
      <c r="F1113">
        <v>84.06</v>
      </c>
      <c r="G1113">
        <v>81.110235138853497</v>
      </c>
      <c r="H1113">
        <v>2.3234445613231398</v>
      </c>
      <c r="I1113">
        <v>-16.116817592042501</v>
      </c>
      <c r="J1113">
        <v>2.80703466757419</v>
      </c>
      <c r="K1113">
        <v>83.301286800546904</v>
      </c>
      <c r="L1113">
        <v>82.896008359341096</v>
      </c>
      <c r="M1113">
        <v>50.059433077134898</v>
      </c>
      <c r="N1113">
        <v>1.05235003219851</v>
      </c>
      <c r="O1113">
        <v>66.547704020937402</v>
      </c>
      <c r="P1113">
        <v>103.68306275745</v>
      </c>
      <c r="Q1113">
        <v>0.18897484526769301</v>
      </c>
    </row>
    <row r="1114" spans="1:17" hidden="1" x14ac:dyDescent="0.3">
      <c r="A1114" t="s">
        <v>2377</v>
      </c>
      <c r="B1114" t="s">
        <v>2378</v>
      </c>
      <c r="C1114" t="s">
        <v>3188</v>
      </c>
      <c r="D1114" t="s">
        <v>166</v>
      </c>
      <c r="E1114">
        <v>2245.7714999999998</v>
      </c>
      <c r="F1114">
        <v>2251.4</v>
      </c>
      <c r="G1114">
        <v>-32.563280979757302</v>
      </c>
      <c r="H1114">
        <v>4.7142029265959602</v>
      </c>
      <c r="I1114">
        <v>4.9621288166539603</v>
      </c>
      <c r="J1114">
        <v>6.8470768045307002</v>
      </c>
      <c r="K1114">
        <v>2117.7515138439999</v>
      </c>
      <c r="L1114">
        <v>2088.0836248621899</v>
      </c>
      <c r="M1114">
        <v>61.487277328810599</v>
      </c>
      <c r="N1114">
        <v>0.65721812661210099</v>
      </c>
      <c r="O1114">
        <v>23.420982499777899</v>
      </c>
      <c r="P1114">
        <v>33.218934911242599</v>
      </c>
      <c r="Q1114">
        <v>0.139809287804747</v>
      </c>
    </row>
    <row r="1115" spans="1:17" hidden="1" x14ac:dyDescent="0.3">
      <c r="A1115" t="s">
        <v>2379</v>
      </c>
      <c r="B1115" t="s">
        <v>2380</v>
      </c>
      <c r="C1115" t="s">
        <v>3188</v>
      </c>
      <c r="D1115" t="s">
        <v>714</v>
      </c>
      <c r="E1115">
        <v>2233.767655868</v>
      </c>
      <c r="F1115">
        <v>19.899999999999999</v>
      </c>
      <c r="G1115">
        <v>-22.265811491509599</v>
      </c>
      <c r="H1115">
        <v>-8.9808233082119102</v>
      </c>
      <c r="I1115">
        <v>18.689157570538899</v>
      </c>
      <c r="J1115">
        <v>2.0563980704261899</v>
      </c>
      <c r="K1115">
        <v>19.739467172190398</v>
      </c>
      <c r="L1115">
        <v>18.933537245871499</v>
      </c>
      <c r="M1115">
        <v>56.164074928672697</v>
      </c>
      <c r="N1115">
        <v>0.51024849864199195</v>
      </c>
      <c r="O1115">
        <v>38.190954773869301</v>
      </c>
      <c r="P1115">
        <v>41.034727143869503</v>
      </c>
      <c r="Q1115">
        <v>6.3463468184228003E-2</v>
      </c>
    </row>
    <row r="1116" spans="1:17" hidden="1" x14ac:dyDescent="0.3">
      <c r="A1116" t="s">
        <v>2381</v>
      </c>
      <c r="B1116" t="s">
        <v>2382</v>
      </c>
      <c r="C1116" t="s">
        <v>3188</v>
      </c>
      <c r="D1116" t="s">
        <v>372</v>
      </c>
      <c r="E1116">
        <v>2225.9216276500001</v>
      </c>
      <c r="F1116">
        <v>44.45</v>
      </c>
      <c r="G1116">
        <v>-50.342498224165901</v>
      </c>
      <c r="H1116">
        <v>-6.2255290457149703</v>
      </c>
      <c r="I1116">
        <v>-22.455912039807799</v>
      </c>
      <c r="J1116">
        <v>-0.72577526786510804</v>
      </c>
      <c r="K1116">
        <v>44.843632607350401</v>
      </c>
      <c r="L1116">
        <v>52.607945534652899</v>
      </c>
      <c r="M1116">
        <v>61.856163415690297</v>
      </c>
      <c r="N1116">
        <v>0.63083573239152702</v>
      </c>
      <c r="O1116">
        <v>89.088863892013407</v>
      </c>
      <c r="P1116">
        <v>13.6247443762781</v>
      </c>
    </row>
    <row r="1117" spans="1:17" hidden="1" x14ac:dyDescent="0.3">
      <c r="A1117" t="s">
        <v>2383</v>
      </c>
      <c r="B1117" t="s">
        <v>2384</v>
      </c>
      <c r="C1117" t="s">
        <v>3188</v>
      </c>
      <c r="D1117" t="s">
        <v>51</v>
      </c>
      <c r="E1117">
        <v>2221.6925273500001</v>
      </c>
      <c r="F1117">
        <v>262.45</v>
      </c>
      <c r="G1117">
        <v>99.302624391950303</v>
      </c>
      <c r="H1117">
        <v>-15.8352331246272</v>
      </c>
      <c r="I1117">
        <v>31.612654838298401</v>
      </c>
      <c r="J1117">
        <v>-3.0075052692430702</v>
      </c>
      <c r="K1117">
        <v>289.022543879306</v>
      </c>
      <c r="L1117">
        <v>256.05345567656798</v>
      </c>
      <c r="M1117">
        <v>49.251763495175197</v>
      </c>
      <c r="N1117">
        <v>0.56703195798593597</v>
      </c>
      <c r="O1117">
        <v>51.6479329396075</v>
      </c>
      <c r="P1117">
        <v>131.64165931156199</v>
      </c>
      <c r="Q1117">
        <v>7.1877883818697003E-2</v>
      </c>
    </row>
    <row r="1118" spans="1:17" hidden="1" x14ac:dyDescent="0.3">
      <c r="A1118" t="s">
        <v>2385</v>
      </c>
      <c r="B1118" t="s">
        <v>2386</v>
      </c>
      <c r="C1118" t="s">
        <v>3188</v>
      </c>
      <c r="D1118" t="s">
        <v>508</v>
      </c>
      <c r="E1118">
        <v>2215.447388605</v>
      </c>
      <c r="F1118">
        <v>240.35</v>
      </c>
      <c r="G1118">
        <v>-27.5261828700481</v>
      </c>
      <c r="H1118">
        <v>-6.47680104130625</v>
      </c>
      <c r="I1118">
        <v>-20.3104492863757</v>
      </c>
      <c r="J1118">
        <v>1.1926214891348601</v>
      </c>
      <c r="K1118">
        <v>242.607034392858</v>
      </c>
      <c r="L1118">
        <v>251.77484522962899</v>
      </c>
      <c r="M1118">
        <v>55.432397344728599</v>
      </c>
      <c r="N1118">
        <v>0.39754763082439498</v>
      </c>
      <c r="O1118">
        <v>31.8909923028916</v>
      </c>
      <c r="P1118">
        <v>12.8403755868544</v>
      </c>
      <c r="Q1118">
        <v>5.0418168657009998E-3</v>
      </c>
    </row>
    <row r="1119" spans="1:17" x14ac:dyDescent="0.3">
      <c r="A1119" t="s">
        <v>2387</v>
      </c>
      <c r="B1119" t="s">
        <v>2388</v>
      </c>
      <c r="C1119" t="s">
        <v>3187</v>
      </c>
      <c r="D1119" t="s">
        <v>379</v>
      </c>
      <c r="E1119">
        <v>2215.285239888</v>
      </c>
      <c r="F1119">
        <v>192.36</v>
      </c>
      <c r="G1119">
        <v>-58.051794876475299</v>
      </c>
      <c r="H1119">
        <v>-1.9674645295859401</v>
      </c>
      <c r="I1119">
        <v>-14.2570067629163</v>
      </c>
      <c r="J1119">
        <v>3.0111416748772699</v>
      </c>
      <c r="K1119">
        <v>194.73305825747701</v>
      </c>
      <c r="L1119">
        <v>226.46635166174099</v>
      </c>
      <c r="M1119">
        <v>67.8005009954543</v>
      </c>
      <c r="N1119">
        <v>0.983983657165445</v>
      </c>
      <c r="O1119">
        <v>124.448949885631</v>
      </c>
      <c r="P1119">
        <v>10.8703170028818</v>
      </c>
      <c r="Q1119">
        <v>-4.7986128048325E-2</v>
      </c>
    </row>
    <row r="1120" spans="1:17" hidden="1" x14ac:dyDescent="0.3">
      <c r="A1120" t="s">
        <v>2389</v>
      </c>
      <c r="B1120" t="s">
        <v>2390</v>
      </c>
      <c r="C1120" t="s">
        <v>3188</v>
      </c>
      <c r="D1120" t="s">
        <v>144</v>
      </c>
      <c r="E1120">
        <v>2212.8157569199998</v>
      </c>
      <c r="F1120">
        <v>21769</v>
      </c>
      <c r="G1120">
        <v>604.70843926893997</v>
      </c>
      <c r="H1120">
        <v>-6.3622471382815897</v>
      </c>
      <c r="I1120">
        <v>187.54280683715899</v>
      </c>
      <c r="J1120">
        <v>-1.5639642739533599</v>
      </c>
      <c r="K1120">
        <v>20779.590046107201</v>
      </c>
      <c r="L1120">
        <v>13751.9532409809</v>
      </c>
      <c r="M1120">
        <v>42.111824604238301</v>
      </c>
      <c r="N1120">
        <v>0.48705771840100198</v>
      </c>
      <c r="O1120">
        <v>27.5896917635169</v>
      </c>
      <c r="P1120">
        <v>677.46428571428498</v>
      </c>
      <c r="Q1120">
        <v>0.165428912997197</v>
      </c>
    </row>
    <row r="1121" spans="1:17" hidden="1" x14ac:dyDescent="0.3">
      <c r="A1121" t="s">
        <v>2391</v>
      </c>
      <c r="B1121" t="s">
        <v>2392</v>
      </c>
      <c r="C1121" t="s">
        <v>3188</v>
      </c>
      <c r="D1121" t="s">
        <v>484</v>
      </c>
      <c r="E1121">
        <v>2211.0618164749999</v>
      </c>
      <c r="F1121">
        <v>2599.15</v>
      </c>
      <c r="G1121">
        <v>56.075364316667397</v>
      </c>
      <c r="H1121">
        <v>6.8889058239671099</v>
      </c>
      <c r="I1121">
        <v>44.584237565015201</v>
      </c>
      <c r="J1121">
        <v>-1.12956291613787</v>
      </c>
      <c r="K1121">
        <v>2477.2199086639598</v>
      </c>
      <c r="L1121">
        <v>2226.6564069551901</v>
      </c>
      <c r="M1121">
        <v>58.368199560298699</v>
      </c>
      <c r="N1121">
        <v>0.75082756616394397</v>
      </c>
      <c r="O1121">
        <v>30.004039782236401</v>
      </c>
      <c r="P1121">
        <v>101.04033723943201</v>
      </c>
      <c r="Q1121">
        <v>-6.0812688473130001E-3</v>
      </c>
    </row>
    <row r="1122" spans="1:17" hidden="1" x14ac:dyDescent="0.3">
      <c r="A1122" t="s">
        <v>2393</v>
      </c>
      <c r="B1122" t="s">
        <v>2394</v>
      </c>
      <c r="C1122" t="s">
        <v>3188</v>
      </c>
      <c r="D1122" t="s">
        <v>1330</v>
      </c>
      <c r="E1122">
        <v>2209.6639008500001</v>
      </c>
      <c r="F1122">
        <v>850.7</v>
      </c>
      <c r="G1122">
        <v>19.823832308649401</v>
      </c>
      <c r="H1122">
        <v>10.2822877003446</v>
      </c>
      <c r="I1122">
        <v>47.773418820081503</v>
      </c>
      <c r="J1122">
        <v>8.9335909811290204</v>
      </c>
      <c r="K1122">
        <v>777.92484661997901</v>
      </c>
      <c r="L1122">
        <v>737.12249842288895</v>
      </c>
      <c r="M1122">
        <v>82.258107485513406</v>
      </c>
      <c r="N1122">
        <v>1.46866832311693</v>
      </c>
      <c r="O1122">
        <v>17.373927353943799</v>
      </c>
      <c r="P1122">
        <v>88.416389811738597</v>
      </c>
      <c r="Q1122">
        <v>-2.0910125004443E-2</v>
      </c>
    </row>
    <row r="1123" spans="1:17" hidden="1" x14ac:dyDescent="0.3">
      <c r="A1123" t="s">
        <v>2395</v>
      </c>
      <c r="B1123" t="s">
        <v>2396</v>
      </c>
      <c r="C1123" t="s">
        <v>3188</v>
      </c>
      <c r="D1123" t="s">
        <v>120</v>
      </c>
      <c r="E1123">
        <v>2209.4164912050001</v>
      </c>
      <c r="F1123">
        <v>1713.15</v>
      </c>
      <c r="G1123">
        <v>-3.8778401234514499</v>
      </c>
      <c r="H1123">
        <v>-10.8110208509777</v>
      </c>
      <c r="I1123">
        <v>-1.4619269138690301</v>
      </c>
      <c r="J1123">
        <v>7.8127541136909802</v>
      </c>
      <c r="K1123">
        <v>1693.94053057263</v>
      </c>
      <c r="L1123">
        <v>1661.6243008044601</v>
      </c>
      <c r="M1123">
        <v>66.914036567810399</v>
      </c>
      <c r="N1123">
        <v>2.0433327035289301</v>
      </c>
      <c r="O1123">
        <v>22.5228380468727</v>
      </c>
      <c r="P1123">
        <v>27.737389553741099</v>
      </c>
      <c r="Q1123">
        <v>0.107627969143509</v>
      </c>
    </row>
    <row r="1124" spans="1:17" hidden="1" x14ac:dyDescent="0.3">
      <c r="A1124" t="s">
        <v>2397</v>
      </c>
      <c r="B1124" t="s">
        <v>2398</v>
      </c>
      <c r="C1124" t="s">
        <v>3188</v>
      </c>
      <c r="D1124" t="s">
        <v>247</v>
      </c>
      <c r="E1124">
        <v>2205.66530668</v>
      </c>
      <c r="F1124">
        <v>1421.2</v>
      </c>
      <c r="G1124">
        <v>-8.1623077551430399</v>
      </c>
      <c r="H1124">
        <v>16.0449321646289</v>
      </c>
      <c r="I1124">
        <v>10.482675234889401</v>
      </c>
      <c r="J1124">
        <v>5.7662505854792503</v>
      </c>
      <c r="K1124">
        <v>1295.9385320220199</v>
      </c>
      <c r="L1124">
        <v>1302.6450702166501</v>
      </c>
      <c r="M1124">
        <v>77.202553471137804</v>
      </c>
      <c r="N1124">
        <v>2.0926350729046002</v>
      </c>
      <c r="O1124">
        <v>7.20869687587955</v>
      </c>
      <c r="P1124">
        <v>24.024784012566499</v>
      </c>
      <c r="Q1124">
        <v>-4.2582922008624E-2</v>
      </c>
    </row>
    <row r="1125" spans="1:17" hidden="1" x14ac:dyDescent="0.3">
      <c r="A1125" t="s">
        <v>2399</v>
      </c>
      <c r="B1125" t="s">
        <v>2400</v>
      </c>
      <c r="C1125" t="s">
        <v>3188</v>
      </c>
      <c r="D1125" t="s">
        <v>1634</v>
      </c>
      <c r="E1125">
        <v>2197.3916250000002</v>
      </c>
      <c r="F1125">
        <v>193.05</v>
      </c>
      <c r="G1125">
        <v>1604.4882192930099</v>
      </c>
      <c r="H1125">
        <v>75.965985557979707</v>
      </c>
      <c r="I1125">
        <v>506.05621170903697</v>
      </c>
      <c r="J1125">
        <v>-1.2829221159501301</v>
      </c>
      <c r="K1125">
        <v>138.641847705793</v>
      </c>
      <c r="L1125">
        <v>77.743067960197493</v>
      </c>
      <c r="M1125">
        <v>57.150804786293797</v>
      </c>
      <c r="N1125">
        <v>0.32026587648712102</v>
      </c>
      <c r="O1125">
        <v>16.6019166019165</v>
      </c>
      <c r="P1125">
        <v>1738.57142857142</v>
      </c>
    </row>
    <row r="1126" spans="1:17" x14ac:dyDescent="0.3">
      <c r="A1126" t="s">
        <v>2401</v>
      </c>
      <c r="B1126" t="s">
        <v>2402</v>
      </c>
      <c r="C1126" t="s">
        <v>3191</v>
      </c>
      <c r="D1126" t="s">
        <v>2087</v>
      </c>
      <c r="E1126">
        <v>2195.9837998839998</v>
      </c>
      <c r="F1126">
        <v>46.06</v>
      </c>
      <c r="G1126">
        <v>-33.160243578987803</v>
      </c>
      <c r="H1126">
        <v>-5.8665470983932799</v>
      </c>
      <c r="I1126">
        <v>-11.780930181547999</v>
      </c>
      <c r="J1126">
        <v>2.7565579467458399</v>
      </c>
      <c r="K1126">
        <v>47.238970176290202</v>
      </c>
      <c r="L1126">
        <v>50.1863199609368</v>
      </c>
      <c r="M1126">
        <v>64.057371747315202</v>
      </c>
      <c r="N1126">
        <v>0.43150362741406201</v>
      </c>
      <c r="O1126">
        <v>50.673035171515401</v>
      </c>
      <c r="P1126">
        <v>9.2504743833017304</v>
      </c>
      <c r="Q1126">
        <v>-1.7724381931508999E-2</v>
      </c>
    </row>
    <row r="1127" spans="1:17" hidden="1" x14ac:dyDescent="0.3">
      <c r="A1127" t="s">
        <v>2403</v>
      </c>
      <c r="B1127" t="s">
        <v>2404</v>
      </c>
      <c r="C1127" t="s">
        <v>3188</v>
      </c>
      <c r="D1127" t="s">
        <v>379</v>
      </c>
      <c r="E1127">
        <v>2186.12049381</v>
      </c>
      <c r="F1127">
        <v>751.3</v>
      </c>
      <c r="G1127">
        <v>-7.4430161433597801</v>
      </c>
      <c r="H1127">
        <v>-16.5291715653414</v>
      </c>
      <c r="I1127">
        <v>36.558333754725503</v>
      </c>
      <c r="J1127">
        <v>-0.69185479985833098</v>
      </c>
      <c r="K1127">
        <v>797.46004524917305</v>
      </c>
      <c r="L1127">
        <v>739.16399827439898</v>
      </c>
      <c r="M1127">
        <v>48.729672279511803</v>
      </c>
      <c r="N1127">
        <v>0.76914256925638902</v>
      </c>
      <c r="O1127">
        <v>44.316518035405302</v>
      </c>
      <c r="P1127">
        <v>61.361683848797199</v>
      </c>
      <c r="Q1127">
        <v>4.8783493271499001E-2</v>
      </c>
    </row>
    <row r="1128" spans="1:17" hidden="1" x14ac:dyDescent="0.3">
      <c r="A1128" t="s">
        <v>2405</v>
      </c>
      <c r="B1128" t="s">
        <v>2406</v>
      </c>
      <c r="C1128" t="s">
        <v>3188</v>
      </c>
      <c r="D1128" t="s">
        <v>508</v>
      </c>
      <c r="E1128">
        <v>2182.082844348</v>
      </c>
      <c r="F1128">
        <v>121.22</v>
      </c>
      <c r="G1128">
        <v>5.9473615885923898</v>
      </c>
      <c r="H1128">
        <v>-0.47429766607996299</v>
      </c>
      <c r="I1128">
        <v>14.2056703001663</v>
      </c>
      <c r="J1128">
        <v>2.6992669670698799</v>
      </c>
      <c r="K1128">
        <v>118.14419072530001</v>
      </c>
      <c r="L1128">
        <v>114.19703133247501</v>
      </c>
      <c r="M1128">
        <v>69.396054627131406</v>
      </c>
      <c r="N1128">
        <v>0.64206697154298398</v>
      </c>
      <c r="O1128">
        <v>22.917010394324301</v>
      </c>
      <c r="P1128">
        <v>35.4413407821229</v>
      </c>
      <c r="Q1128">
        <v>5.4356484991663997E-2</v>
      </c>
    </row>
    <row r="1129" spans="1:17" hidden="1" x14ac:dyDescent="0.3">
      <c r="A1129" t="s">
        <v>2407</v>
      </c>
      <c r="B1129" t="s">
        <v>2408</v>
      </c>
      <c r="C1129" t="s">
        <v>3188</v>
      </c>
      <c r="D1129" t="s">
        <v>761</v>
      </c>
      <c r="E1129">
        <v>2180.653534008</v>
      </c>
      <c r="F1129">
        <v>271.79000000000002</v>
      </c>
      <c r="G1129">
        <v>1.4026795391529201</v>
      </c>
      <c r="H1129">
        <v>-0.98597891727277098</v>
      </c>
      <c r="I1129">
        <v>0.74445769157709296</v>
      </c>
      <c r="J1129">
        <v>0.27094029915495998</v>
      </c>
      <c r="K1129">
        <v>271.09975644910901</v>
      </c>
      <c r="L1129">
        <v>261.26135961894198</v>
      </c>
      <c r="M1129">
        <v>58.290846172297002</v>
      </c>
      <c r="N1129">
        <v>0.623966776410802</v>
      </c>
      <c r="O1129">
        <v>8.6500607086353405</v>
      </c>
      <c r="P1129">
        <v>22.152808988764001</v>
      </c>
      <c r="Q1129">
        <v>3.2968413234804997E-2</v>
      </c>
    </row>
    <row r="1130" spans="1:17" hidden="1" x14ac:dyDescent="0.3">
      <c r="A1130" t="s">
        <v>2409</v>
      </c>
      <c r="B1130" t="s">
        <v>2410</v>
      </c>
      <c r="C1130" t="s">
        <v>3188</v>
      </c>
      <c r="D1130" t="s">
        <v>1285</v>
      </c>
      <c r="E1130">
        <v>2180.04529232</v>
      </c>
      <c r="F1130">
        <v>767.2</v>
      </c>
      <c r="G1130">
        <v>-37.371957674814901</v>
      </c>
      <c r="H1130">
        <v>-6.22304765613681</v>
      </c>
      <c r="I1130">
        <v>-12.7260007801454</v>
      </c>
      <c r="J1130">
        <v>0.739587743928807</v>
      </c>
      <c r="K1130">
        <v>786.84633008411902</v>
      </c>
      <c r="L1130">
        <v>818.01822101190601</v>
      </c>
      <c r="M1130">
        <v>50.943632545269701</v>
      </c>
      <c r="N1130">
        <v>0.85937410965617</v>
      </c>
      <c r="O1130">
        <v>50.019551616266902</v>
      </c>
      <c r="P1130">
        <v>6.4742210811186096</v>
      </c>
      <c r="Q1130">
        <v>-3.5344403140699997E-2</v>
      </c>
    </row>
    <row r="1131" spans="1:17" hidden="1" x14ac:dyDescent="0.3">
      <c r="A1131" t="s">
        <v>2411</v>
      </c>
      <c r="B1131" t="s">
        <v>2412</v>
      </c>
      <c r="C1131" t="s">
        <v>3188</v>
      </c>
      <c r="D1131" t="s">
        <v>149</v>
      </c>
      <c r="E1131">
        <v>2177.6148964700001</v>
      </c>
      <c r="F1131">
        <v>1197.6500000000001</v>
      </c>
      <c r="G1131">
        <v>338.73386010126501</v>
      </c>
      <c r="H1131">
        <v>-18.808104752272101</v>
      </c>
      <c r="I1131">
        <v>-12.643016630487701</v>
      </c>
      <c r="J1131">
        <v>-2.67751995719515</v>
      </c>
      <c r="K1131">
        <v>1265.8468037119501</v>
      </c>
      <c r="M1131">
        <v>45.760002085818002</v>
      </c>
      <c r="N1131">
        <v>0.58599227066241699</v>
      </c>
      <c r="O1131">
        <v>31.0065545025675</v>
      </c>
      <c r="P1131">
        <v>417.67884158201798</v>
      </c>
    </row>
    <row r="1132" spans="1:17" hidden="1" x14ac:dyDescent="0.3">
      <c r="A1132" t="s">
        <v>2413</v>
      </c>
      <c r="B1132" t="s">
        <v>2414</v>
      </c>
      <c r="C1132" t="s">
        <v>3188</v>
      </c>
      <c r="D1132" t="s">
        <v>468</v>
      </c>
      <c r="E1132">
        <v>2172.1892333400001</v>
      </c>
      <c r="F1132">
        <v>335.55</v>
      </c>
      <c r="G1132">
        <v>12.034115599293701</v>
      </c>
      <c r="H1132">
        <v>-4.5998397186933504</v>
      </c>
      <c r="I1132">
        <v>-17.520543994185001</v>
      </c>
      <c r="J1132">
        <v>6.5450193324460804</v>
      </c>
      <c r="K1132">
        <v>328.98695785141001</v>
      </c>
      <c r="L1132">
        <v>351.20342940445403</v>
      </c>
      <c r="M1132">
        <v>75.810207933958495</v>
      </c>
      <c r="N1132">
        <v>0.87247961148071396</v>
      </c>
      <c r="O1132">
        <v>53.091938608255099</v>
      </c>
      <c r="P1132">
        <v>40.662334940264103</v>
      </c>
      <c r="Q1132">
        <v>0.124395246219385</v>
      </c>
    </row>
    <row r="1133" spans="1:17" hidden="1" x14ac:dyDescent="0.3">
      <c r="A1133" t="s">
        <v>2415</v>
      </c>
      <c r="B1133" t="s">
        <v>2416</v>
      </c>
      <c r="C1133" t="s">
        <v>3188</v>
      </c>
      <c r="D1133" t="s">
        <v>238</v>
      </c>
      <c r="E1133">
        <v>2167.4169590799902</v>
      </c>
      <c r="F1133">
        <v>89.93</v>
      </c>
      <c r="G1133">
        <v>142.23425130590499</v>
      </c>
      <c r="H1133">
        <v>-4.9632451203032497</v>
      </c>
      <c r="I1133">
        <v>82.851033945530006</v>
      </c>
      <c r="J1133">
        <v>8.7090562922292101</v>
      </c>
      <c r="K1133">
        <v>88.448711516736694</v>
      </c>
      <c r="L1133">
        <v>72.919711232232501</v>
      </c>
      <c r="M1133">
        <v>61.254016490374802</v>
      </c>
      <c r="N1133">
        <v>0.62026215034107601</v>
      </c>
      <c r="O1133">
        <v>27.643722895585402</v>
      </c>
      <c r="P1133">
        <v>181.47104851330201</v>
      </c>
      <c r="Q1133">
        <v>0.13493119119461799</v>
      </c>
    </row>
    <row r="1134" spans="1:17" hidden="1" x14ac:dyDescent="0.3">
      <c r="A1134" t="s">
        <v>2417</v>
      </c>
      <c r="B1134" t="s">
        <v>2418</v>
      </c>
      <c r="C1134" t="s">
        <v>3188</v>
      </c>
      <c r="D1134" t="s">
        <v>518</v>
      </c>
      <c r="E1134">
        <v>2166.2061127349998</v>
      </c>
      <c r="F1134">
        <v>616.9</v>
      </c>
      <c r="G1134">
        <v>2.22438512463542</v>
      </c>
      <c r="H1134">
        <v>-8.4694348236144403</v>
      </c>
      <c r="I1134">
        <v>-10.903070961666099</v>
      </c>
      <c r="J1134">
        <v>7.3373312492075696E-2</v>
      </c>
      <c r="K1134">
        <v>644.179597328711</v>
      </c>
      <c r="L1134">
        <v>629.31997650538199</v>
      </c>
      <c r="M1134">
        <v>58.343898452421698</v>
      </c>
      <c r="N1134">
        <v>0.34416463986713303</v>
      </c>
      <c r="O1134">
        <v>52.050575457934798</v>
      </c>
      <c r="P1134">
        <v>60.233766233766197</v>
      </c>
      <c r="Q1134">
        <v>0.158245488115555</v>
      </c>
    </row>
    <row r="1135" spans="1:17" hidden="1" x14ac:dyDescent="0.3">
      <c r="A1135" t="s">
        <v>2419</v>
      </c>
      <c r="B1135" t="s">
        <v>2420</v>
      </c>
      <c r="C1135" t="s">
        <v>3188</v>
      </c>
      <c r="D1135" t="s">
        <v>1990</v>
      </c>
      <c r="E1135">
        <v>2165.6479383000001</v>
      </c>
      <c r="F1135">
        <v>541.35</v>
      </c>
      <c r="G1135">
        <v>493.24994876390099</v>
      </c>
      <c r="H1135">
        <v>-18.762919075040401</v>
      </c>
      <c r="I1135">
        <v>-32.600012204126102</v>
      </c>
      <c r="J1135">
        <v>1.0899107319071899</v>
      </c>
      <c r="K1135">
        <v>557.31428350320198</v>
      </c>
      <c r="L1135">
        <v>490.21587441582898</v>
      </c>
      <c r="M1135">
        <v>52.041343112059401</v>
      </c>
      <c r="N1135">
        <v>0.61548068070446305</v>
      </c>
      <c r="O1135">
        <v>75.247067516394196</v>
      </c>
    </row>
    <row r="1136" spans="1:17" hidden="1" x14ac:dyDescent="0.3">
      <c r="A1136" t="s">
        <v>2421</v>
      </c>
      <c r="B1136" t="s">
        <v>2422</v>
      </c>
      <c r="C1136" t="s">
        <v>3188</v>
      </c>
      <c r="D1136" t="s">
        <v>139</v>
      </c>
      <c r="E1136">
        <v>2161.897365967</v>
      </c>
      <c r="F1136">
        <v>18.43</v>
      </c>
      <c r="G1136">
        <v>-35.2779880389878</v>
      </c>
      <c r="H1136">
        <v>-9.4286044259590103</v>
      </c>
      <c r="I1136">
        <v>-10.206625271153101</v>
      </c>
      <c r="J1136">
        <v>3.0440031511158998</v>
      </c>
      <c r="K1136">
        <v>18.7163628353345</v>
      </c>
      <c r="L1136">
        <v>19.021983443127699</v>
      </c>
      <c r="M1136">
        <v>64.979918086933296</v>
      </c>
      <c r="N1136">
        <v>0.72786539550854601</v>
      </c>
      <c r="O1136">
        <v>73.004124931692203</v>
      </c>
      <c r="P1136">
        <v>11.2448045008453</v>
      </c>
      <c r="Q1136">
        <v>7.1725583585173003E-2</v>
      </c>
    </row>
    <row r="1137" spans="1:17" hidden="1" x14ac:dyDescent="0.3">
      <c r="A1137" t="s">
        <v>2423</v>
      </c>
      <c r="B1137" t="s">
        <v>2424</v>
      </c>
      <c r="C1137" t="s">
        <v>3188</v>
      </c>
      <c r="D1137" t="s">
        <v>468</v>
      </c>
      <c r="E1137">
        <v>2157.2597067400002</v>
      </c>
      <c r="F1137">
        <v>491.65</v>
      </c>
      <c r="G1137">
        <v>-44.571631807505199</v>
      </c>
      <c r="H1137">
        <v>-7.3787609662804101</v>
      </c>
      <c r="I1137">
        <v>-35.819336844846902</v>
      </c>
      <c r="J1137">
        <v>1.0433411398830601</v>
      </c>
      <c r="K1137">
        <v>524.34037466302505</v>
      </c>
      <c r="L1137">
        <v>593.47336206879697</v>
      </c>
      <c r="M1137">
        <v>47.072481745015899</v>
      </c>
      <c r="N1137">
        <v>0.97711814866026703</v>
      </c>
      <c r="O1137">
        <v>62.4427946710058</v>
      </c>
      <c r="P1137">
        <v>8.6039319637729097</v>
      </c>
      <c r="Q1137">
        <v>-5.0527780299858001E-2</v>
      </c>
    </row>
    <row r="1138" spans="1:17" hidden="1" x14ac:dyDescent="0.3">
      <c r="A1138" t="s">
        <v>2425</v>
      </c>
      <c r="B1138" t="s">
        <v>2426</v>
      </c>
      <c r="C1138" t="s">
        <v>3188</v>
      </c>
      <c r="D1138" t="s">
        <v>953</v>
      </c>
      <c r="E1138">
        <v>2155.8544919999999</v>
      </c>
      <c r="F1138">
        <v>607.20000000000005</v>
      </c>
      <c r="G1138">
        <v>71.215279452266202</v>
      </c>
      <c r="H1138">
        <v>5.0525548724777103</v>
      </c>
      <c r="I1138">
        <v>46.590467634748499</v>
      </c>
      <c r="J1138">
        <v>8.2266483093060003</v>
      </c>
      <c r="K1138">
        <v>567.01063392367803</v>
      </c>
      <c r="L1138">
        <v>499.430816886831</v>
      </c>
      <c r="M1138">
        <v>76.3683462069407</v>
      </c>
      <c r="N1138">
        <v>0.83815003457961001</v>
      </c>
      <c r="O1138">
        <v>20.026350461132999</v>
      </c>
      <c r="P1138">
        <v>138.024304194433</v>
      </c>
      <c r="Q1138">
        <v>0.14113026380289201</v>
      </c>
    </row>
    <row r="1139" spans="1:17" hidden="1" x14ac:dyDescent="0.3">
      <c r="A1139" t="s">
        <v>2427</v>
      </c>
      <c r="B1139" t="s">
        <v>2428</v>
      </c>
      <c r="C1139" t="s">
        <v>3188</v>
      </c>
      <c r="D1139" t="s">
        <v>51</v>
      </c>
      <c r="E1139">
        <v>2154.1619252999999</v>
      </c>
      <c r="F1139">
        <v>2240.6999999999998</v>
      </c>
      <c r="G1139">
        <v>69.380207075907606</v>
      </c>
      <c r="H1139">
        <v>10.943826599526901</v>
      </c>
      <c r="I1139">
        <v>76.467740377637796</v>
      </c>
      <c r="J1139">
        <v>3.0228858028132999</v>
      </c>
      <c r="K1139">
        <v>1945.35499215136</v>
      </c>
      <c r="L1139">
        <v>1559.6080680208299</v>
      </c>
      <c r="M1139">
        <v>66.346679221337695</v>
      </c>
      <c r="N1139">
        <v>0.86014468512168596</v>
      </c>
      <c r="O1139">
        <v>3.8068460748873201</v>
      </c>
      <c r="P1139">
        <v>111.376821848026</v>
      </c>
      <c r="Q1139">
        <v>0.120773796426666</v>
      </c>
    </row>
    <row r="1140" spans="1:17" hidden="1" x14ac:dyDescent="0.3">
      <c r="A1140" t="s">
        <v>2429</v>
      </c>
      <c r="B1140" t="s">
        <v>2430</v>
      </c>
      <c r="C1140" t="s">
        <v>3188</v>
      </c>
      <c r="D1140" t="s">
        <v>83</v>
      </c>
      <c r="E1140">
        <v>2146.1970000000001</v>
      </c>
      <c r="F1140">
        <v>212.6</v>
      </c>
      <c r="G1140">
        <v>-3.9781884063923201</v>
      </c>
      <c r="H1140">
        <v>11.5821537910247</v>
      </c>
      <c r="I1140">
        <v>61.890164749366697</v>
      </c>
      <c r="J1140">
        <v>-8.9317151939974995</v>
      </c>
      <c r="K1140">
        <v>177.56956023458201</v>
      </c>
      <c r="L1140">
        <v>157.32783655723699</v>
      </c>
      <c r="M1140">
        <v>63.412601741382701</v>
      </c>
      <c r="N1140">
        <v>1.27653291027173</v>
      </c>
      <c r="O1140">
        <v>7.2201317027281204</v>
      </c>
      <c r="P1140">
        <v>87.395328338475096</v>
      </c>
      <c r="Q1140">
        <v>8.2128979633699001E-2</v>
      </c>
    </row>
    <row r="1141" spans="1:17" hidden="1" x14ac:dyDescent="0.3">
      <c r="A1141" t="s">
        <v>2431</v>
      </c>
      <c r="B1141" t="s">
        <v>2432</v>
      </c>
      <c r="C1141" t="s">
        <v>3188</v>
      </c>
      <c r="D1141" t="s">
        <v>271</v>
      </c>
      <c r="E1141">
        <v>2142.80861095</v>
      </c>
      <c r="F1141">
        <v>1231.3</v>
      </c>
      <c r="G1141">
        <v>-37.579852906251702</v>
      </c>
      <c r="H1141">
        <v>-7.5799621481799697</v>
      </c>
      <c r="I1141">
        <v>-8.3494445654845109</v>
      </c>
      <c r="J1141">
        <v>7.3059385511816499</v>
      </c>
      <c r="K1141">
        <v>1262.83810707626</v>
      </c>
      <c r="L1141">
        <v>1321.7333708229201</v>
      </c>
      <c r="M1141">
        <v>58.402431389452502</v>
      </c>
      <c r="N1141">
        <v>0.87675791510313394</v>
      </c>
      <c r="O1141">
        <v>43.750507593600197</v>
      </c>
      <c r="P1141">
        <v>11.2235219728106</v>
      </c>
      <c r="Q1141">
        <v>5.3446825555841002E-2</v>
      </c>
    </row>
    <row r="1142" spans="1:17" hidden="1" x14ac:dyDescent="0.3">
      <c r="A1142" t="s">
        <v>2433</v>
      </c>
      <c r="B1142" t="s">
        <v>2434</v>
      </c>
      <c r="C1142" t="s">
        <v>3188</v>
      </c>
      <c r="D1142" t="s">
        <v>51</v>
      </c>
      <c r="E1142">
        <v>2140.1935081799902</v>
      </c>
      <c r="F1142">
        <v>740.6</v>
      </c>
      <c r="G1142">
        <v>5.9496884044176497</v>
      </c>
      <c r="H1142">
        <v>-2.6694512845528302</v>
      </c>
      <c r="I1142">
        <v>-0.67652972045360804</v>
      </c>
      <c r="J1142">
        <v>3.6291073803732901</v>
      </c>
      <c r="K1142">
        <v>738.21382909603403</v>
      </c>
      <c r="L1142">
        <v>724.970034290743</v>
      </c>
      <c r="M1142">
        <v>61.239503660208698</v>
      </c>
      <c r="N1142">
        <v>0.48158225890121997</v>
      </c>
      <c r="O1142">
        <v>16.4731298946799</v>
      </c>
      <c r="P1142">
        <v>29.9298245614035</v>
      </c>
      <c r="Q1142">
        <v>-7.8473030450363995E-2</v>
      </c>
    </row>
    <row r="1143" spans="1:17" hidden="1" x14ac:dyDescent="0.3">
      <c r="A1143" t="s">
        <v>2435</v>
      </c>
      <c r="B1143" t="s">
        <v>2436</v>
      </c>
      <c r="C1143" t="s">
        <v>3188</v>
      </c>
      <c r="D1143" t="s">
        <v>271</v>
      </c>
      <c r="E1143">
        <v>2138.5111704750002</v>
      </c>
      <c r="F1143">
        <v>699.25</v>
      </c>
      <c r="G1143">
        <v>-48.189852492932097</v>
      </c>
      <c r="H1143">
        <v>5.1057062021213602</v>
      </c>
      <c r="I1143">
        <v>-8.0794387067404205</v>
      </c>
      <c r="J1143">
        <v>7.4848884996304399</v>
      </c>
      <c r="K1143">
        <v>642.97868878531199</v>
      </c>
      <c r="L1143">
        <v>701.93129623290201</v>
      </c>
      <c r="M1143">
        <v>73.499071769116995</v>
      </c>
      <c r="N1143">
        <v>0.92360869620194797</v>
      </c>
      <c r="O1143">
        <v>53.199856989631698</v>
      </c>
      <c r="P1143">
        <v>22.2465034965035</v>
      </c>
    </row>
    <row r="1144" spans="1:17" x14ac:dyDescent="0.3">
      <c r="A1144" t="s">
        <v>2437</v>
      </c>
      <c r="B1144" t="s">
        <v>2438</v>
      </c>
      <c r="C1144" t="s">
        <v>3173</v>
      </c>
      <c r="D1144" t="s">
        <v>24</v>
      </c>
      <c r="E1144">
        <v>2133.0936829439902</v>
      </c>
      <c r="F1144">
        <v>41.42</v>
      </c>
      <c r="G1144">
        <v>-59.104152080351398</v>
      </c>
      <c r="H1144">
        <v>-11.238692521562699</v>
      </c>
      <c r="I1144">
        <v>-31.995323935509902</v>
      </c>
      <c r="J1144">
        <v>2.2961835677064899</v>
      </c>
      <c r="K1144">
        <v>43.527477604942398</v>
      </c>
      <c r="L1144">
        <v>52.770035034544499</v>
      </c>
      <c r="M1144">
        <v>61.712260943099501</v>
      </c>
      <c r="N1144">
        <v>0.63594491359829997</v>
      </c>
      <c r="O1144">
        <v>98.937711250603499</v>
      </c>
      <c r="P1144">
        <v>9.2875989445910303</v>
      </c>
    </row>
    <row r="1145" spans="1:17" hidden="1" x14ac:dyDescent="0.3">
      <c r="A1145" t="s">
        <v>2439</v>
      </c>
      <c r="B1145" t="s">
        <v>2440</v>
      </c>
      <c r="C1145" t="s">
        <v>3188</v>
      </c>
      <c r="D1145" t="s">
        <v>518</v>
      </c>
      <c r="E1145">
        <v>2132.1046110399998</v>
      </c>
      <c r="F1145">
        <v>69.92</v>
      </c>
      <c r="G1145">
        <v>-7.7117240736277601</v>
      </c>
      <c r="H1145">
        <v>-6.6641645158929501</v>
      </c>
      <c r="I1145">
        <v>-14.7589260690101</v>
      </c>
      <c r="J1145">
        <v>-0.34581114471525598</v>
      </c>
      <c r="K1145">
        <v>73.614525396723707</v>
      </c>
      <c r="L1145">
        <v>75.733406521164994</v>
      </c>
      <c r="M1145">
        <v>52.1589946929479</v>
      </c>
      <c r="N1145">
        <v>0.35579746346400998</v>
      </c>
      <c r="O1145">
        <v>67.119565217391198</v>
      </c>
      <c r="P1145">
        <v>13.2307692307692</v>
      </c>
      <c r="Q1145">
        <v>0.13190524847762899</v>
      </c>
    </row>
    <row r="1146" spans="1:17" hidden="1" x14ac:dyDescent="0.3">
      <c r="A1146" t="s">
        <v>2441</v>
      </c>
      <c r="B1146" t="s">
        <v>2442</v>
      </c>
      <c r="C1146" t="s">
        <v>3188</v>
      </c>
      <c r="D1146" t="s">
        <v>51</v>
      </c>
      <c r="E1146">
        <v>2128.9466214449999</v>
      </c>
      <c r="F1146">
        <v>1527.35</v>
      </c>
      <c r="G1146">
        <v>-6.0035378629188196</v>
      </c>
      <c r="H1146">
        <v>-2.63731787722684</v>
      </c>
      <c r="I1146">
        <v>-2.2366485775900702</v>
      </c>
      <c r="J1146">
        <v>2.3329543430342601</v>
      </c>
      <c r="K1146">
        <v>1541.0332522408801</v>
      </c>
      <c r="L1146">
        <v>1516.3116924636399</v>
      </c>
      <c r="M1146">
        <v>55.248453497763002</v>
      </c>
      <c r="N1146">
        <v>0.39457642306079699</v>
      </c>
      <c r="O1146">
        <v>24.002357023602901</v>
      </c>
      <c r="P1146">
        <v>16.578254398351302</v>
      </c>
      <c r="Q1146">
        <v>6.1819556095635997E-2</v>
      </c>
    </row>
    <row r="1147" spans="1:17" hidden="1" x14ac:dyDescent="0.3">
      <c r="A1147" t="s">
        <v>2443</v>
      </c>
      <c r="B1147" t="s">
        <v>2444</v>
      </c>
      <c r="C1147" t="s">
        <v>3188</v>
      </c>
      <c r="D1147" t="s">
        <v>379</v>
      </c>
      <c r="E1147">
        <v>2128.912378905</v>
      </c>
      <c r="F1147">
        <v>1085.55</v>
      </c>
      <c r="G1147">
        <v>-24.273846077237501</v>
      </c>
      <c r="H1147">
        <v>-5.47257337010128</v>
      </c>
      <c r="I1147">
        <v>-11.733508540008</v>
      </c>
      <c r="J1147">
        <v>2.6401271821236398</v>
      </c>
      <c r="K1147">
        <v>1099.49284043642</v>
      </c>
      <c r="L1147">
        <v>1167.3933956823801</v>
      </c>
      <c r="M1147">
        <v>65.393002353371898</v>
      </c>
      <c r="N1147">
        <v>0.45215670873131703</v>
      </c>
      <c r="O1147">
        <v>35.820551794021398</v>
      </c>
      <c r="P1147">
        <v>31.5738440094539</v>
      </c>
      <c r="Q1147">
        <v>-5.2397837104057002E-2</v>
      </c>
    </row>
    <row r="1148" spans="1:17" hidden="1" x14ac:dyDescent="0.3">
      <c r="A1148" t="s">
        <v>2445</v>
      </c>
      <c r="B1148" t="s">
        <v>2446</v>
      </c>
      <c r="C1148" t="s">
        <v>3188</v>
      </c>
      <c r="D1148" t="s">
        <v>111</v>
      </c>
      <c r="E1148">
        <v>2128.2580454099998</v>
      </c>
      <c r="F1148">
        <v>263.35000000000002</v>
      </c>
      <c r="G1148">
        <v>-0.26087544923980799</v>
      </c>
      <c r="H1148">
        <v>-6.8780982179773398</v>
      </c>
      <c r="I1148">
        <v>-19.8187127706714</v>
      </c>
      <c r="J1148">
        <v>-2.6564444593892902</v>
      </c>
      <c r="K1148">
        <v>270.33379554670501</v>
      </c>
      <c r="L1148">
        <v>265.10655630880302</v>
      </c>
      <c r="M1148">
        <v>48.528308710018599</v>
      </c>
      <c r="N1148">
        <v>0.382885398434476</v>
      </c>
      <c r="O1148">
        <v>29.181697360926499</v>
      </c>
      <c r="P1148">
        <v>42.0442286947141</v>
      </c>
      <c r="Q1148">
        <v>8.2069463120090003E-2</v>
      </c>
    </row>
    <row r="1149" spans="1:17" x14ac:dyDescent="0.3">
      <c r="A1149" t="s">
        <v>2447</v>
      </c>
      <c r="B1149" t="s">
        <v>2448</v>
      </c>
      <c r="C1149" t="s">
        <v>3180</v>
      </c>
      <c r="D1149" t="s">
        <v>69</v>
      </c>
      <c r="E1149">
        <v>2113.1066799999999</v>
      </c>
      <c r="F1149">
        <v>81.8</v>
      </c>
      <c r="G1149">
        <v>-50.696459808989502</v>
      </c>
      <c r="H1149">
        <v>-5.7940541249616704</v>
      </c>
      <c r="I1149">
        <v>-15.961989586298399</v>
      </c>
      <c r="J1149">
        <v>5.86064000263646</v>
      </c>
      <c r="K1149">
        <v>83.089864736721395</v>
      </c>
      <c r="L1149">
        <v>91.132577067715303</v>
      </c>
      <c r="M1149">
        <v>51.545152489383</v>
      </c>
      <c r="N1149">
        <v>1.1803979479614599</v>
      </c>
      <c r="O1149">
        <v>90.709046454767702</v>
      </c>
      <c r="P1149">
        <v>12.5017191583</v>
      </c>
      <c r="Q1149">
        <v>3.8644621602283998E-2</v>
      </c>
    </row>
    <row r="1150" spans="1:17" hidden="1" x14ac:dyDescent="0.3">
      <c r="A1150" t="s">
        <v>2449</v>
      </c>
      <c r="B1150" t="s">
        <v>2450</v>
      </c>
      <c r="C1150" t="s">
        <v>3188</v>
      </c>
      <c r="D1150" t="s">
        <v>238</v>
      </c>
      <c r="E1150">
        <v>2110.1694198949999</v>
      </c>
      <c r="F1150">
        <v>1193.3499999999999</v>
      </c>
      <c r="G1150">
        <v>185.165501390336</v>
      </c>
      <c r="H1150">
        <v>4.5857577730932704</v>
      </c>
      <c r="I1150">
        <v>59.2869600266174</v>
      </c>
      <c r="J1150">
        <v>11.321079563075999</v>
      </c>
      <c r="K1150">
        <v>1047.31112039358</v>
      </c>
      <c r="L1150">
        <v>879.49698306925802</v>
      </c>
      <c r="M1150">
        <v>76.212710842331902</v>
      </c>
      <c r="N1150">
        <v>1.01880281266109</v>
      </c>
      <c r="O1150">
        <v>3.90916327984247</v>
      </c>
      <c r="P1150">
        <v>212.76372690342001</v>
      </c>
      <c r="Q1150">
        <v>0.16714540268742401</v>
      </c>
    </row>
    <row r="1151" spans="1:17" hidden="1" x14ac:dyDescent="0.3">
      <c r="A1151" t="s">
        <v>2451</v>
      </c>
      <c r="B1151" t="s">
        <v>2452</v>
      </c>
      <c r="C1151" t="s">
        <v>3188</v>
      </c>
      <c r="D1151" t="s">
        <v>460</v>
      </c>
      <c r="E1151">
        <v>2104.6174804000002</v>
      </c>
      <c r="F1151">
        <v>264.64999999999998</v>
      </c>
      <c r="G1151">
        <v>-20.072625545975999</v>
      </c>
      <c r="H1151">
        <v>-1.0537009659080301</v>
      </c>
      <c r="I1151">
        <v>0.958325744769009</v>
      </c>
      <c r="J1151">
        <v>2.6409401902537302</v>
      </c>
      <c r="K1151">
        <v>268.43050910633502</v>
      </c>
      <c r="L1151">
        <v>277.94026705830697</v>
      </c>
      <c r="M1151">
        <v>68.672022820206294</v>
      </c>
      <c r="N1151">
        <v>0.59111501115176002</v>
      </c>
      <c r="O1151">
        <v>36.784432269034497</v>
      </c>
      <c r="P1151">
        <v>16.662993167291098</v>
      </c>
      <c r="Q1151">
        <v>-6.9138106059805998E-2</v>
      </c>
    </row>
    <row r="1152" spans="1:17" hidden="1" x14ac:dyDescent="0.3">
      <c r="A1152" t="s">
        <v>2453</v>
      </c>
      <c r="B1152" t="s">
        <v>2454</v>
      </c>
      <c r="C1152" t="s">
        <v>3188</v>
      </c>
      <c r="D1152" t="s">
        <v>235</v>
      </c>
      <c r="E1152">
        <v>2103.767348892</v>
      </c>
      <c r="F1152">
        <v>107.06</v>
      </c>
      <c r="G1152">
        <v>-28.331014261763901</v>
      </c>
      <c r="H1152">
        <v>3.2640625640101102</v>
      </c>
      <c r="I1152">
        <v>-21.798442261323199</v>
      </c>
      <c r="J1152">
        <v>2.2058295286360199</v>
      </c>
      <c r="K1152">
        <v>106.60638541909</v>
      </c>
      <c r="L1152">
        <v>110.781244311428</v>
      </c>
      <c r="M1152">
        <v>62.465777902917303</v>
      </c>
      <c r="N1152">
        <v>0.614609079413176</v>
      </c>
      <c r="O1152">
        <v>39.080889220997499</v>
      </c>
      <c r="P1152">
        <v>23.826046726810102</v>
      </c>
      <c r="Q1152">
        <v>0.186610418573113</v>
      </c>
    </row>
    <row r="1153" spans="1:17" hidden="1" x14ac:dyDescent="0.3">
      <c r="A1153" t="s">
        <v>1740</v>
      </c>
      <c r="B1153" t="s">
        <v>2455</v>
      </c>
      <c r="C1153" t="s">
        <v>3188</v>
      </c>
      <c r="D1153" t="s">
        <v>1742</v>
      </c>
      <c r="E1153">
        <v>2091.9342556299998</v>
      </c>
      <c r="F1153">
        <v>34.9</v>
      </c>
      <c r="G1153">
        <v>-23.401714128426399</v>
      </c>
      <c r="H1153">
        <v>0.73114068569604096</v>
      </c>
      <c r="I1153">
        <v>5.9039310203495496</v>
      </c>
      <c r="J1153">
        <v>-2.9030327408050698</v>
      </c>
      <c r="K1153">
        <v>33.6335396606475</v>
      </c>
      <c r="L1153">
        <v>34.576947812462599</v>
      </c>
      <c r="M1153">
        <v>49.333103027404697</v>
      </c>
      <c r="N1153">
        <v>0.76923905147736504</v>
      </c>
      <c r="O1153">
        <v>31.6618911174785</v>
      </c>
      <c r="P1153">
        <v>28.545119705340699</v>
      </c>
      <c r="Q1153">
        <v>7.0291434656782004E-2</v>
      </c>
    </row>
    <row r="1154" spans="1:17" hidden="1" x14ac:dyDescent="0.3">
      <c r="A1154" t="s">
        <v>2456</v>
      </c>
      <c r="B1154" t="s">
        <v>2457</v>
      </c>
      <c r="C1154" t="s">
        <v>3188</v>
      </c>
      <c r="D1154" t="s">
        <v>238</v>
      </c>
      <c r="E1154">
        <v>2090.0565585449999</v>
      </c>
      <c r="F1154">
        <v>270.45</v>
      </c>
      <c r="G1154">
        <v>-39.509439411918898</v>
      </c>
      <c r="H1154">
        <v>-3.4989139370608702</v>
      </c>
      <c r="I1154">
        <v>-2.3308788593335801</v>
      </c>
      <c r="J1154">
        <v>4.1824984163316197</v>
      </c>
      <c r="K1154">
        <v>271.96322709076202</v>
      </c>
      <c r="L1154">
        <v>296.888667456083</v>
      </c>
      <c r="M1154">
        <v>67.910046277341607</v>
      </c>
      <c r="N1154">
        <v>0.44479226065583799</v>
      </c>
      <c r="O1154">
        <v>34.572009613606902</v>
      </c>
      <c r="P1154">
        <v>10.1853738032185</v>
      </c>
    </row>
    <row r="1155" spans="1:17" hidden="1" x14ac:dyDescent="0.3">
      <c r="A1155" t="s">
        <v>2458</v>
      </c>
      <c r="B1155" t="s">
        <v>2459</v>
      </c>
      <c r="C1155" t="s">
        <v>3188</v>
      </c>
      <c r="D1155" t="s">
        <v>290</v>
      </c>
      <c r="E1155">
        <v>2089.2875289939998</v>
      </c>
      <c r="F1155">
        <v>42.8</v>
      </c>
      <c r="G1155">
        <v>18.2886357159258</v>
      </c>
      <c r="H1155">
        <v>0.67740202487424295</v>
      </c>
      <c r="I1155">
        <v>3.2511177327105898</v>
      </c>
      <c r="J1155">
        <v>6.1992750517978301</v>
      </c>
      <c r="K1155">
        <v>42.265736591223202</v>
      </c>
      <c r="L1155">
        <v>43.4259714994596</v>
      </c>
      <c r="M1155">
        <v>76.8503207940403</v>
      </c>
      <c r="N1155">
        <v>0.57323033810679402</v>
      </c>
      <c r="O1155">
        <v>60.934579439252303</v>
      </c>
      <c r="P1155">
        <v>41.4876033057851</v>
      </c>
      <c r="Q1155">
        <v>6.1092681936653001E-2</v>
      </c>
    </row>
    <row r="1156" spans="1:17" hidden="1" x14ac:dyDescent="0.3">
      <c r="A1156" t="s">
        <v>2460</v>
      </c>
      <c r="B1156" t="s">
        <v>2461</v>
      </c>
      <c r="C1156" t="s">
        <v>3188</v>
      </c>
      <c r="D1156" t="s">
        <v>495</v>
      </c>
      <c r="E1156">
        <v>2086.5713059999998</v>
      </c>
      <c r="F1156">
        <v>892</v>
      </c>
      <c r="G1156">
        <v>-61.906897899840203</v>
      </c>
      <c r="H1156">
        <v>-1.9103673501866101</v>
      </c>
      <c r="I1156">
        <v>-22.194930604427601</v>
      </c>
      <c r="J1156">
        <v>1.7162995522123701</v>
      </c>
      <c r="K1156">
        <v>906.90173748067104</v>
      </c>
      <c r="L1156">
        <v>1084.7724667995301</v>
      </c>
      <c r="M1156">
        <v>62.258539778106297</v>
      </c>
      <c r="N1156">
        <v>0.29505930366389099</v>
      </c>
      <c r="O1156">
        <v>85.072869955156904</v>
      </c>
      <c r="P1156">
        <v>13.126188966391799</v>
      </c>
      <c r="Q1156">
        <v>-0.206842398707866</v>
      </c>
    </row>
    <row r="1157" spans="1:17" hidden="1" x14ac:dyDescent="0.3">
      <c r="A1157" t="s">
        <v>2462</v>
      </c>
      <c r="B1157" t="s">
        <v>2463</v>
      </c>
      <c r="C1157" t="s">
        <v>3188</v>
      </c>
      <c r="D1157" t="s">
        <v>468</v>
      </c>
      <c r="E1157">
        <v>2085.778002</v>
      </c>
      <c r="F1157">
        <v>13.42</v>
      </c>
      <c r="G1157">
        <v>-10.212422601539</v>
      </c>
      <c r="H1157">
        <v>-5.0171099196568596</v>
      </c>
      <c r="I1157">
        <v>11.883990236550799</v>
      </c>
      <c r="J1157">
        <v>10.5260120898326</v>
      </c>
      <c r="K1157">
        <v>13.0408431067407</v>
      </c>
      <c r="L1157">
        <v>12.710164466046001</v>
      </c>
      <c r="M1157">
        <v>63.926264670955199</v>
      </c>
      <c r="N1157">
        <v>0.28682584417878698</v>
      </c>
      <c r="O1157">
        <v>30.774962742175799</v>
      </c>
      <c r="P1157">
        <v>35.5555555555555</v>
      </c>
      <c r="Q1157">
        <v>0.118598168640471</v>
      </c>
    </row>
    <row r="1158" spans="1:17" hidden="1" x14ac:dyDescent="0.3">
      <c r="A1158" t="s">
        <v>2464</v>
      </c>
      <c r="B1158" t="s">
        <v>2465</v>
      </c>
      <c r="C1158" t="s">
        <v>3188</v>
      </c>
      <c r="D1158" t="s">
        <v>46</v>
      </c>
      <c r="E1158">
        <v>2083.1937778799902</v>
      </c>
      <c r="F1158">
        <v>490.8</v>
      </c>
      <c r="G1158">
        <v>-27.455723637433</v>
      </c>
      <c r="H1158">
        <v>-2.2466270420485501</v>
      </c>
      <c r="I1158">
        <v>-2.7480962136489899</v>
      </c>
      <c r="J1158">
        <v>15.212361002582901</v>
      </c>
      <c r="K1158">
        <v>500.56812387699699</v>
      </c>
      <c r="L1158">
        <v>543.98613331672902</v>
      </c>
      <c r="M1158">
        <v>59.781693735172901</v>
      </c>
      <c r="N1158">
        <v>1.60268110679416</v>
      </c>
      <c r="O1158">
        <v>73.186634066829598</v>
      </c>
      <c r="P1158">
        <v>16.607270135423999</v>
      </c>
      <c r="Q1158">
        <v>0.14996572961343901</v>
      </c>
    </row>
    <row r="1159" spans="1:17" hidden="1" x14ac:dyDescent="0.3">
      <c r="A1159" t="s">
        <v>2466</v>
      </c>
      <c r="B1159" t="s">
        <v>2467</v>
      </c>
      <c r="C1159" t="s">
        <v>3188</v>
      </c>
      <c r="D1159" t="s">
        <v>131</v>
      </c>
      <c r="E1159">
        <v>2081.2037163999998</v>
      </c>
      <c r="F1159">
        <v>122.8</v>
      </c>
      <c r="G1159">
        <v>19.5795460346373</v>
      </c>
      <c r="H1159">
        <v>5.5523243886198497</v>
      </c>
      <c r="I1159">
        <v>33.094109454092198</v>
      </c>
      <c r="J1159">
        <v>4.2325670446665997</v>
      </c>
      <c r="K1159">
        <v>114.514123582705</v>
      </c>
      <c r="L1159">
        <v>103.748629785491</v>
      </c>
      <c r="M1159">
        <v>69.272860640085597</v>
      </c>
      <c r="N1159">
        <v>0.88474092496636803</v>
      </c>
      <c r="O1159">
        <v>20.2768729641693</v>
      </c>
      <c r="P1159">
        <v>68.219178082191704</v>
      </c>
      <c r="Q1159">
        <v>5.8315446247289002E-2</v>
      </c>
    </row>
    <row r="1160" spans="1:17" hidden="1" x14ac:dyDescent="0.3">
      <c r="A1160" t="s">
        <v>2468</v>
      </c>
      <c r="B1160" t="s">
        <v>2469</v>
      </c>
      <c r="C1160" t="s">
        <v>3188</v>
      </c>
      <c r="D1160" t="s">
        <v>163</v>
      </c>
      <c r="E1160">
        <v>2080.7178439300001</v>
      </c>
      <c r="F1160">
        <v>923.85</v>
      </c>
      <c r="G1160">
        <v>101.845851659861</v>
      </c>
      <c r="H1160">
        <v>59.080212625473699</v>
      </c>
      <c r="I1160">
        <v>97.000608896890498</v>
      </c>
      <c r="J1160">
        <v>2.8645778600105101</v>
      </c>
      <c r="K1160">
        <v>676.40639067837697</v>
      </c>
      <c r="L1160">
        <v>561.88368440149804</v>
      </c>
      <c r="M1160">
        <v>85.785553737245607</v>
      </c>
      <c r="N1160">
        <v>2.2406220931060199</v>
      </c>
      <c r="O1160">
        <v>2.5058180440547599</v>
      </c>
      <c r="P1160">
        <v>136.70253651037601</v>
      </c>
      <c r="Q1160">
        <v>7.9828779230512001E-2</v>
      </c>
    </row>
    <row r="1161" spans="1:17" hidden="1" x14ac:dyDescent="0.3">
      <c r="A1161" t="s">
        <v>2470</v>
      </c>
      <c r="B1161" t="s">
        <v>2471</v>
      </c>
      <c r="C1161" t="s">
        <v>3188</v>
      </c>
      <c r="D1161" t="s">
        <v>962</v>
      </c>
      <c r="E1161">
        <v>2076.3190958</v>
      </c>
      <c r="F1161">
        <v>311.85000000000002</v>
      </c>
      <c r="G1161">
        <v>160.95441040908699</v>
      </c>
      <c r="H1161">
        <v>-7.4674645295859401</v>
      </c>
      <c r="I1161">
        <v>13.4634719861665</v>
      </c>
      <c r="J1161">
        <v>6.9456088427443801</v>
      </c>
      <c r="K1161">
        <v>318.07387722787001</v>
      </c>
      <c r="L1161">
        <v>276.02144681703101</v>
      </c>
      <c r="M1161">
        <v>63.841996843031303</v>
      </c>
      <c r="N1161">
        <v>0.83447441851798299</v>
      </c>
      <c r="O1161">
        <v>39.538239538239502</v>
      </c>
      <c r="Q1161">
        <v>0.16483421199836101</v>
      </c>
    </row>
    <row r="1162" spans="1:17" hidden="1" x14ac:dyDescent="0.3">
      <c r="A1162" t="s">
        <v>2472</v>
      </c>
      <c r="B1162" t="s">
        <v>2473</v>
      </c>
      <c r="C1162" t="s">
        <v>3188</v>
      </c>
      <c r="D1162" t="s">
        <v>111</v>
      </c>
      <c r="E1162">
        <v>2074.0893113020002</v>
      </c>
      <c r="F1162">
        <v>143.54</v>
      </c>
      <c r="G1162">
        <v>-37.095556936693299</v>
      </c>
      <c r="H1162">
        <v>-2.6344520837357099</v>
      </c>
      <c r="I1162">
        <v>-10.5755653132271</v>
      </c>
      <c r="J1162">
        <v>5.9848262236886898</v>
      </c>
      <c r="K1162">
        <v>145.41599510421301</v>
      </c>
      <c r="L1162">
        <v>156.62341779555501</v>
      </c>
      <c r="M1162">
        <v>65.807054533634101</v>
      </c>
      <c r="N1162">
        <v>0.38715584075230602</v>
      </c>
      <c r="O1162">
        <v>48.251358506339699</v>
      </c>
      <c r="P1162">
        <v>13.641041881086201</v>
      </c>
      <c r="Q1162">
        <v>5.5435750645449998E-3</v>
      </c>
    </row>
    <row r="1163" spans="1:17" hidden="1" x14ac:dyDescent="0.3">
      <c r="A1163" t="s">
        <v>2474</v>
      </c>
      <c r="B1163" t="s">
        <v>2475</v>
      </c>
      <c r="C1163" t="s">
        <v>3188</v>
      </c>
      <c r="D1163" t="s">
        <v>21</v>
      </c>
      <c r="E1163">
        <v>2073.2092480799902</v>
      </c>
      <c r="F1163">
        <v>1142.5999999999999</v>
      </c>
      <c r="G1163">
        <v>990.50648088174603</v>
      </c>
      <c r="H1163">
        <v>50.991036139758002</v>
      </c>
      <c r="I1163">
        <v>130.24798452169799</v>
      </c>
      <c r="J1163">
        <v>-0.85006160714671197</v>
      </c>
      <c r="K1163">
        <v>870.334946724063</v>
      </c>
      <c r="L1163">
        <v>596.47397181338704</v>
      </c>
      <c r="M1163">
        <v>78.671321521293194</v>
      </c>
      <c r="N1163">
        <v>1.5286625945847301</v>
      </c>
      <c r="O1163">
        <v>5.6887799754945498E-2</v>
      </c>
      <c r="P1163">
        <v>1125.3083109919501</v>
      </c>
    </row>
    <row r="1164" spans="1:17" hidden="1" x14ac:dyDescent="0.3">
      <c r="A1164" t="s">
        <v>2476</v>
      </c>
      <c r="B1164" t="s">
        <v>2477</v>
      </c>
      <c r="C1164" t="s">
        <v>3188</v>
      </c>
      <c r="D1164" t="s">
        <v>51</v>
      </c>
      <c r="E1164">
        <v>2070.8200000000002</v>
      </c>
      <c r="F1164">
        <v>22.03</v>
      </c>
      <c r="G1164">
        <v>65.862267326224298</v>
      </c>
      <c r="H1164">
        <v>2.5822985035893899</v>
      </c>
      <c r="I1164">
        <v>80.599101016741201</v>
      </c>
      <c r="J1164">
        <v>10.790000727900001</v>
      </c>
      <c r="K1164">
        <v>20.384670060159198</v>
      </c>
      <c r="L1164">
        <v>17.1614361506191</v>
      </c>
      <c r="M1164">
        <v>73.708063063511901</v>
      </c>
      <c r="N1164">
        <v>0.371575438588861</v>
      </c>
      <c r="O1164">
        <v>26.645483431683999</v>
      </c>
      <c r="P1164">
        <v>108.815165876777</v>
      </c>
      <c r="Q1164">
        <v>0.12461419979205</v>
      </c>
    </row>
    <row r="1165" spans="1:17" x14ac:dyDescent="0.3">
      <c r="A1165" t="s">
        <v>2478</v>
      </c>
      <c r="B1165" t="s">
        <v>2479</v>
      </c>
      <c r="C1165" t="s">
        <v>3191</v>
      </c>
      <c r="D1165" t="s">
        <v>2087</v>
      </c>
      <c r="E1165">
        <v>2067.7306609419902</v>
      </c>
      <c r="F1165">
        <v>11.23</v>
      </c>
      <c r="G1165">
        <v>-57.473524670825199</v>
      </c>
      <c r="H1165">
        <v>-14.907740180428201</v>
      </c>
      <c r="I1165">
        <v>-30.7196132171748</v>
      </c>
      <c r="J1165">
        <v>4.9742357092554199</v>
      </c>
      <c r="K1165">
        <v>12.4157710571455</v>
      </c>
      <c r="L1165">
        <v>14.9469400986314</v>
      </c>
      <c r="M1165">
        <v>51.115618120501999</v>
      </c>
      <c r="N1165">
        <v>1.12698657694564</v>
      </c>
      <c r="O1165">
        <v>131.96794300979499</v>
      </c>
      <c r="P1165">
        <v>9.5609756097561007</v>
      </c>
      <c r="Q1165">
        <v>-5.0502425865327001E-2</v>
      </c>
    </row>
    <row r="1166" spans="1:17" hidden="1" x14ac:dyDescent="0.3">
      <c r="A1166" t="s">
        <v>2480</v>
      </c>
      <c r="B1166" t="s">
        <v>2481</v>
      </c>
      <c r="C1166" t="s">
        <v>3188</v>
      </c>
      <c r="D1166" t="s">
        <v>2482</v>
      </c>
      <c r="E1166">
        <v>2066.4452044499999</v>
      </c>
      <c r="F1166">
        <v>69.5</v>
      </c>
      <c r="G1166">
        <v>6.89132093323785</v>
      </c>
      <c r="H1166">
        <v>-0.81402698215841096</v>
      </c>
      <c r="I1166">
        <v>22.102248466867302</v>
      </c>
      <c r="J1166">
        <v>1.7452553872518599</v>
      </c>
      <c r="K1166">
        <v>67.294200578169793</v>
      </c>
      <c r="L1166">
        <v>64.338591332963802</v>
      </c>
      <c r="M1166">
        <v>78.736981647693796</v>
      </c>
      <c r="N1166">
        <v>1.3465139195659901</v>
      </c>
      <c r="O1166">
        <v>43.600131751345799</v>
      </c>
      <c r="P1166">
        <v>63.718542388526402</v>
      </c>
      <c r="Q1166">
        <v>0.117722489408859</v>
      </c>
    </row>
    <row r="1167" spans="1:17" hidden="1" x14ac:dyDescent="0.3">
      <c r="A1167" t="s">
        <v>2483</v>
      </c>
      <c r="B1167" t="s">
        <v>2484</v>
      </c>
      <c r="C1167" t="s">
        <v>3188</v>
      </c>
      <c r="D1167" t="s">
        <v>131</v>
      </c>
      <c r="E1167">
        <v>2059.0670724000001</v>
      </c>
      <c r="F1167">
        <v>1685.45</v>
      </c>
      <c r="G1167">
        <v>87.631429825953703</v>
      </c>
      <c r="H1167">
        <v>31.3699338443977</v>
      </c>
      <c r="I1167">
        <v>92.990792930975502</v>
      </c>
      <c r="J1167">
        <v>0.51636545826618196</v>
      </c>
      <c r="K1167">
        <v>1291.2861711183</v>
      </c>
      <c r="L1167">
        <v>1011.28394411599</v>
      </c>
      <c r="M1167">
        <v>89.005113906077696</v>
      </c>
      <c r="N1167">
        <v>2.4697988714140799</v>
      </c>
      <c r="O1167">
        <v>1.4565842949954</v>
      </c>
      <c r="P1167">
        <v>156.51776881515801</v>
      </c>
    </row>
    <row r="1168" spans="1:17" hidden="1" x14ac:dyDescent="0.3">
      <c r="A1168" t="s">
        <v>2485</v>
      </c>
      <c r="B1168" t="s">
        <v>2486</v>
      </c>
      <c r="C1168" t="s">
        <v>3188</v>
      </c>
      <c r="D1168" t="s">
        <v>1420</v>
      </c>
      <c r="E1168">
        <v>2050.0298907000001</v>
      </c>
      <c r="F1168">
        <v>325.05</v>
      </c>
      <c r="G1168">
        <v>-22.879281887402399</v>
      </c>
      <c r="H1168">
        <v>2.4433532424681301</v>
      </c>
      <c r="I1168">
        <v>-4.3658584002666103</v>
      </c>
      <c r="J1168">
        <v>6.7689829035166804</v>
      </c>
      <c r="K1168">
        <v>313.79302810512502</v>
      </c>
      <c r="L1168">
        <v>327.32156899326401</v>
      </c>
      <c r="M1168">
        <v>73.659915275502598</v>
      </c>
      <c r="N1168">
        <v>1.1843190976920701</v>
      </c>
      <c r="O1168">
        <v>17.920319950776801</v>
      </c>
      <c r="P1168">
        <v>16.3802363050483</v>
      </c>
      <c r="Q1168">
        <v>7.8372119170910998E-2</v>
      </c>
    </row>
    <row r="1169" spans="1:17" hidden="1" x14ac:dyDescent="0.3">
      <c r="A1169" t="s">
        <v>2487</v>
      </c>
      <c r="B1169" t="s">
        <v>2488</v>
      </c>
      <c r="C1169" t="s">
        <v>3188</v>
      </c>
      <c r="D1169" t="s">
        <v>495</v>
      </c>
      <c r="E1169">
        <v>2047.764551196</v>
      </c>
      <c r="F1169">
        <v>122.28</v>
      </c>
      <c r="G1169">
        <v>-28.0150531349151</v>
      </c>
      <c r="H1169">
        <v>10.2732762111547</v>
      </c>
      <c r="I1169">
        <v>28.8299017329084</v>
      </c>
      <c r="J1169">
        <v>-1.39181213726954</v>
      </c>
      <c r="K1169">
        <v>112.07129874049301</v>
      </c>
      <c r="L1169">
        <v>112.82954121209799</v>
      </c>
      <c r="M1169">
        <v>60.877678245098302</v>
      </c>
      <c r="N1169">
        <v>0.91715534798078602</v>
      </c>
      <c r="O1169">
        <v>17.271835132482799</v>
      </c>
      <c r="P1169">
        <v>52.9455909943714</v>
      </c>
      <c r="Q1169">
        <v>-2.2238666054272001E-2</v>
      </c>
    </row>
    <row r="1170" spans="1:17" hidden="1" x14ac:dyDescent="0.3">
      <c r="A1170" t="s">
        <v>2489</v>
      </c>
      <c r="B1170" t="s">
        <v>2490</v>
      </c>
      <c r="C1170" t="s">
        <v>3188</v>
      </c>
      <c r="D1170" t="s">
        <v>131</v>
      </c>
      <c r="E1170">
        <v>2030.0128466399999</v>
      </c>
      <c r="F1170">
        <v>119.54</v>
      </c>
      <c r="G1170">
        <v>103.617995660521</v>
      </c>
      <c r="H1170">
        <v>0.71674599672984096</v>
      </c>
      <c r="I1170">
        <v>1.5054111638883101</v>
      </c>
      <c r="J1170">
        <v>4.9807163210049996</v>
      </c>
      <c r="K1170">
        <v>117.02210121882</v>
      </c>
      <c r="L1170">
        <v>106.187333281481</v>
      </c>
      <c r="M1170">
        <v>58.507472401962502</v>
      </c>
      <c r="N1170">
        <v>0.81351193154057799</v>
      </c>
      <c r="O1170">
        <v>19.156767609168401</v>
      </c>
      <c r="P1170">
        <v>132.976028064704</v>
      </c>
    </row>
    <row r="1171" spans="1:17" hidden="1" x14ac:dyDescent="0.3">
      <c r="A1171" t="s">
        <v>2491</v>
      </c>
      <c r="B1171" t="s">
        <v>2492</v>
      </c>
      <c r="C1171" t="s">
        <v>3188</v>
      </c>
      <c r="D1171" t="s">
        <v>513</v>
      </c>
      <c r="E1171">
        <v>2025.9419841900001</v>
      </c>
      <c r="F1171">
        <v>518.45000000000005</v>
      </c>
      <c r="G1171">
        <v>-39.216714573811601</v>
      </c>
      <c r="H1171">
        <v>-11.036844408543899</v>
      </c>
      <c r="I1171">
        <v>-6.6936745981648</v>
      </c>
      <c r="J1171">
        <v>1.24419542359347</v>
      </c>
      <c r="K1171">
        <v>559.634291030339</v>
      </c>
      <c r="L1171">
        <v>590.53852846573602</v>
      </c>
      <c r="M1171">
        <v>50.994738454078401</v>
      </c>
      <c r="N1171">
        <v>0.65954676194068296</v>
      </c>
      <c r="O1171">
        <v>38.8754942617417</v>
      </c>
      <c r="P1171">
        <v>12.449842750244001</v>
      </c>
      <c r="Q1171">
        <v>-0.16475790872121901</v>
      </c>
    </row>
    <row r="1172" spans="1:17" hidden="1" x14ac:dyDescent="0.3">
      <c r="A1172" t="s">
        <v>2493</v>
      </c>
      <c r="B1172" t="s">
        <v>2494</v>
      </c>
      <c r="C1172" t="s">
        <v>3188</v>
      </c>
      <c r="D1172" t="s">
        <v>268</v>
      </c>
      <c r="E1172">
        <v>2025.4520328000001</v>
      </c>
      <c r="F1172">
        <v>788</v>
      </c>
      <c r="G1172">
        <v>22.674726987725599</v>
      </c>
      <c r="H1172">
        <v>-15.7841311962526</v>
      </c>
      <c r="I1172">
        <v>-14.1691430442913</v>
      </c>
      <c r="J1172">
        <v>2.0440494006630301</v>
      </c>
      <c r="K1172">
        <v>824.09680047834297</v>
      </c>
      <c r="L1172">
        <v>782.94049111296204</v>
      </c>
      <c r="M1172">
        <v>55.060787002667503</v>
      </c>
      <c r="N1172">
        <v>0.76670299616180104</v>
      </c>
      <c r="O1172">
        <v>54.1878172588832</v>
      </c>
      <c r="P1172">
        <v>79.457982236392596</v>
      </c>
      <c r="Q1172">
        <v>0.13354844636395799</v>
      </c>
    </row>
    <row r="1173" spans="1:17" hidden="1" x14ac:dyDescent="0.3">
      <c r="A1173" t="s">
        <v>2495</v>
      </c>
      <c r="B1173" t="s">
        <v>2496</v>
      </c>
      <c r="C1173" t="s">
        <v>3188</v>
      </c>
      <c r="D1173" t="s">
        <v>247</v>
      </c>
      <c r="E1173">
        <v>2025.1411194</v>
      </c>
      <c r="F1173">
        <v>3177.3</v>
      </c>
      <c r="G1173">
        <v>886.02928306694503</v>
      </c>
      <c r="H1173">
        <v>-3.8228223485938999</v>
      </c>
      <c r="I1173">
        <v>49.547141007267797</v>
      </c>
      <c r="J1173">
        <v>9.0745456290548105</v>
      </c>
      <c r="K1173">
        <v>3167.56433960199</v>
      </c>
      <c r="L1173">
        <v>2496.05511809578</v>
      </c>
      <c r="M1173">
        <v>64.899305844227797</v>
      </c>
      <c r="N1173">
        <v>0.63768087234695703</v>
      </c>
      <c r="O1173">
        <v>31.400874956724198</v>
      </c>
      <c r="P1173">
        <v>984.40273037542602</v>
      </c>
    </row>
    <row r="1174" spans="1:17" hidden="1" x14ac:dyDescent="0.3">
      <c r="A1174" t="s">
        <v>2497</v>
      </c>
      <c r="B1174" t="s">
        <v>2498</v>
      </c>
      <c r="C1174" t="s">
        <v>3188</v>
      </c>
      <c r="D1174" t="s">
        <v>943</v>
      </c>
      <c r="E1174">
        <v>2025</v>
      </c>
      <c r="F1174">
        <v>337.5</v>
      </c>
      <c r="G1174">
        <v>-43.650818847601698</v>
      </c>
      <c r="H1174">
        <v>-19.302797612950499</v>
      </c>
      <c r="I1174">
        <v>-35.643331706118602</v>
      </c>
      <c r="J1174">
        <v>-3.0686198627936001</v>
      </c>
      <c r="K1174">
        <v>407.50718554485297</v>
      </c>
      <c r="M1174">
        <v>40.685082886581696</v>
      </c>
      <c r="N1174">
        <v>0.222155762870237</v>
      </c>
      <c r="O1174">
        <v>75.911111111111097</v>
      </c>
      <c r="P1174">
        <v>4.3115438108483897</v>
      </c>
    </row>
    <row r="1175" spans="1:17" hidden="1" x14ac:dyDescent="0.3">
      <c r="A1175" t="s">
        <v>2499</v>
      </c>
      <c r="B1175" t="s">
        <v>2500</v>
      </c>
      <c r="C1175" t="s">
        <v>3188</v>
      </c>
      <c r="D1175" t="s">
        <v>21</v>
      </c>
      <c r="E1175">
        <v>2024.9184811949999</v>
      </c>
      <c r="F1175">
        <v>222.87</v>
      </c>
      <c r="G1175">
        <v>-57.292057150881298</v>
      </c>
      <c r="H1175">
        <v>-0.28181532685246902</v>
      </c>
      <c r="I1175">
        <v>-16.579402811332599</v>
      </c>
      <c r="J1175">
        <v>5.8989544606450002</v>
      </c>
      <c r="K1175">
        <v>218.50237600875201</v>
      </c>
      <c r="L1175">
        <v>262.39686407432202</v>
      </c>
      <c r="M1175">
        <v>69.432444600005496</v>
      </c>
      <c r="N1175">
        <v>0.575887700861482</v>
      </c>
      <c r="O1175">
        <v>90.110826939471394</v>
      </c>
      <c r="P1175">
        <v>12.6630269942371</v>
      </c>
    </row>
    <row r="1176" spans="1:17" hidden="1" x14ac:dyDescent="0.3">
      <c r="A1176" t="s">
        <v>2501</v>
      </c>
      <c r="B1176" t="s">
        <v>2502</v>
      </c>
      <c r="C1176" t="s">
        <v>3188</v>
      </c>
      <c r="D1176" t="s">
        <v>417</v>
      </c>
      <c r="E1176">
        <v>2022.808788</v>
      </c>
      <c r="F1176">
        <v>180.13</v>
      </c>
      <c r="G1176">
        <v>76.051342331430902</v>
      </c>
      <c r="H1176">
        <v>-4.4674645295859499</v>
      </c>
      <c r="I1176">
        <v>17.193343979618898</v>
      </c>
      <c r="J1176">
        <v>10.1550697108592</v>
      </c>
      <c r="K1176">
        <v>173.076454940258</v>
      </c>
      <c r="L1176">
        <v>154.07627040449501</v>
      </c>
      <c r="N1176">
        <v>0.80912543119165703</v>
      </c>
      <c r="O1176">
        <v>14.9170043857214</v>
      </c>
      <c r="P1176">
        <v>129.17302798982101</v>
      </c>
    </row>
    <row r="1177" spans="1:17" hidden="1" x14ac:dyDescent="0.3">
      <c r="A1177" t="s">
        <v>2503</v>
      </c>
      <c r="B1177" t="s">
        <v>2504</v>
      </c>
      <c r="C1177" t="s">
        <v>3188</v>
      </c>
      <c r="D1177" t="s">
        <v>495</v>
      </c>
      <c r="E1177">
        <v>2018.057372</v>
      </c>
      <c r="F1177">
        <v>1747.75</v>
      </c>
      <c r="G1177">
        <v>-7.7646044102560197</v>
      </c>
      <c r="H1177">
        <v>-9.0020389976710504</v>
      </c>
      <c r="I1177">
        <v>-9.0542624042107391</v>
      </c>
      <c r="J1177">
        <v>2.0156173782020801</v>
      </c>
      <c r="K1177">
        <v>1845.0621177272899</v>
      </c>
      <c r="L1177">
        <v>1848.8986572259801</v>
      </c>
      <c r="M1177">
        <v>52.017671702069798</v>
      </c>
      <c r="N1177">
        <v>0.79343912168967101</v>
      </c>
      <c r="O1177">
        <v>38.844228293520203</v>
      </c>
      <c r="P1177">
        <v>15.363036303630301</v>
      </c>
    </row>
    <row r="1178" spans="1:17" hidden="1" x14ac:dyDescent="0.3">
      <c r="A1178" t="s">
        <v>2505</v>
      </c>
      <c r="B1178" t="s">
        <v>2506</v>
      </c>
      <c r="C1178" t="s">
        <v>3188</v>
      </c>
      <c r="D1178" t="s">
        <v>226</v>
      </c>
      <c r="E1178">
        <v>2017.8932235</v>
      </c>
      <c r="F1178">
        <v>326.89999999999998</v>
      </c>
      <c r="G1178">
        <v>-10.2241870542409</v>
      </c>
      <c r="H1178">
        <v>3.6104816255003001</v>
      </c>
      <c r="I1178">
        <v>9.0252973707637008</v>
      </c>
      <c r="J1178">
        <v>3.44044019607664</v>
      </c>
      <c r="K1178">
        <v>314.46786489614902</v>
      </c>
      <c r="L1178">
        <v>305.43519080918099</v>
      </c>
      <c r="M1178">
        <v>63.8357366467663</v>
      </c>
      <c r="N1178">
        <v>1.6484768212507901</v>
      </c>
      <c r="O1178">
        <v>21.076781890486401</v>
      </c>
      <c r="P1178">
        <v>48.455949137147996</v>
      </c>
      <c r="Q1178">
        <v>0.12982763835720301</v>
      </c>
    </row>
    <row r="1179" spans="1:17" hidden="1" x14ac:dyDescent="0.3">
      <c r="A1179" t="s">
        <v>2507</v>
      </c>
      <c r="B1179" t="s">
        <v>2508</v>
      </c>
      <c r="C1179" t="s">
        <v>3188</v>
      </c>
      <c r="D1179" t="s">
        <v>144</v>
      </c>
      <c r="E1179">
        <v>2015.98792248</v>
      </c>
      <c r="F1179">
        <v>123.4</v>
      </c>
      <c r="G1179">
        <v>-11.6601479367324</v>
      </c>
      <c r="H1179">
        <v>8.7051018420954591</v>
      </c>
      <c r="I1179">
        <v>2.5095358573899902</v>
      </c>
      <c r="J1179">
        <v>5.4870691950977797</v>
      </c>
      <c r="K1179">
        <v>115.670660084198</v>
      </c>
      <c r="L1179">
        <v>120.65010703152601</v>
      </c>
      <c r="M1179">
        <v>61.583071207733497</v>
      </c>
      <c r="N1179">
        <v>1.1997179162659</v>
      </c>
      <c r="O1179">
        <v>122.366288492706</v>
      </c>
      <c r="P1179">
        <v>36.127964699393203</v>
      </c>
    </row>
    <row r="1180" spans="1:17" hidden="1" x14ac:dyDescent="0.3">
      <c r="A1180" t="s">
        <v>2509</v>
      </c>
      <c r="B1180" t="s">
        <v>2510</v>
      </c>
      <c r="C1180" t="s">
        <v>3188</v>
      </c>
      <c r="D1180" t="s">
        <v>285</v>
      </c>
      <c r="E1180">
        <v>2001.9850086500001</v>
      </c>
      <c r="F1180">
        <v>403.85</v>
      </c>
      <c r="G1180">
        <v>-44.757730238643099</v>
      </c>
      <c r="H1180">
        <v>-6.8827391360034396</v>
      </c>
      <c r="I1180">
        <v>6.2476319884303404</v>
      </c>
      <c r="J1180">
        <v>4.95392028557192</v>
      </c>
      <c r="K1180">
        <v>405.51333202034499</v>
      </c>
      <c r="L1180">
        <v>429.52474236511199</v>
      </c>
      <c r="M1180">
        <v>66.924646782145402</v>
      </c>
      <c r="N1180">
        <v>0.83027057209953203</v>
      </c>
      <c r="O1180">
        <v>38.170112665593599</v>
      </c>
      <c r="P1180">
        <v>22.378787878787801</v>
      </c>
      <c r="Q1180">
        <v>1.3942869382663E-2</v>
      </c>
    </row>
    <row r="1181" spans="1:17" hidden="1" x14ac:dyDescent="0.3">
      <c r="A1181" t="s">
        <v>2511</v>
      </c>
      <c r="B1181" t="s">
        <v>2512</v>
      </c>
      <c r="C1181" t="s">
        <v>3188</v>
      </c>
      <c r="D1181" t="s">
        <v>306</v>
      </c>
      <c r="E1181">
        <v>1991.2781910000001</v>
      </c>
      <c r="F1181">
        <v>813.65</v>
      </c>
      <c r="G1181">
        <v>118.79192928638599</v>
      </c>
      <c r="H1181">
        <v>-8.0727156187856703</v>
      </c>
      <c r="I1181">
        <v>22.762805379256299</v>
      </c>
      <c r="J1181">
        <v>-2.0055101319093098</v>
      </c>
      <c r="K1181">
        <v>851.94393570086197</v>
      </c>
      <c r="M1181">
        <v>41.479092504190298</v>
      </c>
      <c r="N1181">
        <v>0.944033513797226</v>
      </c>
      <c r="O1181">
        <v>39.089289006329501</v>
      </c>
      <c r="P1181">
        <v>246.23404255319099</v>
      </c>
    </row>
    <row r="1182" spans="1:17" hidden="1" x14ac:dyDescent="0.3">
      <c r="A1182" t="s">
        <v>2513</v>
      </c>
      <c r="B1182" t="s">
        <v>2514</v>
      </c>
      <c r="C1182" t="s">
        <v>3188</v>
      </c>
      <c r="D1182" t="s">
        <v>1420</v>
      </c>
      <c r="E1182">
        <v>1986.91114844</v>
      </c>
      <c r="F1182">
        <v>99.92</v>
      </c>
      <c r="G1182">
        <v>-28.454723424232601</v>
      </c>
      <c r="H1182">
        <v>-2.4560797939268002</v>
      </c>
      <c r="I1182">
        <v>-7.25100816498753</v>
      </c>
      <c r="J1182">
        <v>4.2078249892316304</v>
      </c>
      <c r="K1182">
        <v>100.038001214142</v>
      </c>
      <c r="L1182">
        <v>104.671974952174</v>
      </c>
      <c r="M1182">
        <v>56.815646136283803</v>
      </c>
      <c r="N1182">
        <v>0.768540054222553</v>
      </c>
      <c r="O1182">
        <v>30.0340272217774</v>
      </c>
      <c r="P1182">
        <v>10.469872857932501</v>
      </c>
      <c r="Q1182">
        <v>8.9456911639604994E-2</v>
      </c>
    </row>
    <row r="1183" spans="1:17" hidden="1" x14ac:dyDescent="0.3">
      <c r="A1183" t="s">
        <v>2515</v>
      </c>
      <c r="B1183" t="s">
        <v>2516</v>
      </c>
      <c r="C1183" t="s">
        <v>3188</v>
      </c>
      <c r="D1183" t="s">
        <v>1711</v>
      </c>
      <c r="E1183">
        <v>1984.1380216</v>
      </c>
      <c r="F1183">
        <v>64.52</v>
      </c>
      <c r="G1183">
        <v>1.1734026626049501</v>
      </c>
      <c r="H1183">
        <v>-5.1069472624309098</v>
      </c>
      <c r="I1183">
        <v>-6.5669582183437099</v>
      </c>
      <c r="J1183">
        <v>-0.15636241091764899</v>
      </c>
      <c r="K1183">
        <v>64.299492548161794</v>
      </c>
      <c r="L1183">
        <v>60.8934184591632</v>
      </c>
      <c r="M1183">
        <v>58.880462682991599</v>
      </c>
      <c r="N1183">
        <v>0.50771699229115597</v>
      </c>
      <c r="O1183">
        <v>6.0911345319280796</v>
      </c>
      <c r="P1183">
        <v>24.196342637151002</v>
      </c>
      <c r="Q1183">
        <v>-2.8254867209200001E-2</v>
      </c>
    </row>
    <row r="1184" spans="1:17" hidden="1" x14ac:dyDescent="0.3">
      <c r="A1184" t="s">
        <v>2517</v>
      </c>
      <c r="B1184" t="s">
        <v>2518</v>
      </c>
      <c r="C1184" t="s">
        <v>3188</v>
      </c>
      <c r="D1184" t="s">
        <v>460</v>
      </c>
      <c r="E1184">
        <v>1979.87968288</v>
      </c>
      <c r="F1184">
        <v>236.72</v>
      </c>
      <c r="G1184">
        <v>-20.8539871629578</v>
      </c>
      <c r="H1184">
        <v>-3.8395327598631201</v>
      </c>
      <c r="I1184">
        <v>12.852435913756601</v>
      </c>
      <c r="J1184">
        <v>0.14108633058697601</v>
      </c>
      <c r="K1184">
        <v>232.873579865604</v>
      </c>
      <c r="L1184">
        <v>236.40413506409899</v>
      </c>
      <c r="M1184">
        <v>75.158298310199896</v>
      </c>
      <c r="N1184">
        <v>0.59420045655911702</v>
      </c>
      <c r="O1184">
        <v>30.745184183845801</v>
      </c>
      <c r="P1184">
        <v>31.110495707560201</v>
      </c>
      <c r="Q1184">
        <v>5.3560587293824999E-2</v>
      </c>
    </row>
    <row r="1185" spans="1:17" hidden="1" x14ac:dyDescent="0.3">
      <c r="A1185" t="s">
        <v>2519</v>
      </c>
      <c r="B1185" t="s">
        <v>2520</v>
      </c>
      <c r="C1185" t="s">
        <v>3188</v>
      </c>
      <c r="D1185" t="s">
        <v>379</v>
      </c>
      <c r="E1185">
        <v>1971.78140388</v>
      </c>
      <c r="F1185">
        <v>225.02</v>
      </c>
      <c r="G1185">
        <v>-41.445345017474601</v>
      </c>
      <c r="H1185">
        <v>-4.2161823659073399</v>
      </c>
      <c r="I1185">
        <v>-11.0549403130298</v>
      </c>
      <c r="J1185">
        <v>-0.24311146277970699</v>
      </c>
      <c r="K1185">
        <v>222.664231874986</v>
      </c>
      <c r="L1185">
        <v>233.913727163316</v>
      </c>
      <c r="M1185">
        <v>54.566300608176199</v>
      </c>
      <c r="N1185">
        <v>1.1109205733763301</v>
      </c>
      <c r="O1185">
        <v>52.875299973335601</v>
      </c>
      <c r="P1185">
        <v>14.2233502538071</v>
      </c>
      <c r="Q1185">
        <v>0.148300971123181</v>
      </c>
    </row>
    <row r="1186" spans="1:17" hidden="1" x14ac:dyDescent="0.3">
      <c r="A1186" t="s">
        <v>2521</v>
      </c>
      <c r="B1186" t="s">
        <v>2522</v>
      </c>
      <c r="C1186" t="s">
        <v>3188</v>
      </c>
      <c r="D1186" t="s">
        <v>460</v>
      </c>
      <c r="E1186">
        <v>1967.9911752</v>
      </c>
      <c r="F1186">
        <v>949.25</v>
      </c>
      <c r="G1186">
        <v>14.213180397110699</v>
      </c>
      <c r="H1186">
        <v>15.8361960361378</v>
      </c>
      <c r="I1186">
        <v>46.868478403843703</v>
      </c>
      <c r="J1186">
        <v>9.4409396060212796</v>
      </c>
      <c r="K1186">
        <v>801.25444354772299</v>
      </c>
      <c r="L1186">
        <v>737.10792703322602</v>
      </c>
      <c r="M1186">
        <v>84.112613738928999</v>
      </c>
      <c r="N1186">
        <v>1.61713011030557</v>
      </c>
      <c r="O1186">
        <v>2.52304450882276</v>
      </c>
      <c r="P1186">
        <v>68.008849557522097</v>
      </c>
      <c r="Q1186">
        <v>4.9276530840364E-2</v>
      </c>
    </row>
    <row r="1187" spans="1:17" hidden="1" x14ac:dyDescent="0.3">
      <c r="A1187" t="s">
        <v>2523</v>
      </c>
      <c r="B1187" t="s">
        <v>2524</v>
      </c>
      <c r="C1187" t="s">
        <v>3188</v>
      </c>
      <c r="D1187" t="s">
        <v>131</v>
      </c>
      <c r="E1187">
        <v>1967.8269098599999</v>
      </c>
      <c r="F1187">
        <v>107.59</v>
      </c>
      <c r="G1187">
        <v>12.790512762329801</v>
      </c>
      <c r="H1187">
        <v>-14.839154957284499</v>
      </c>
      <c r="I1187">
        <v>15.8248750510437</v>
      </c>
      <c r="J1187">
        <v>7.1171964317789103</v>
      </c>
      <c r="K1187">
        <v>111.794819642523</v>
      </c>
      <c r="L1187">
        <v>108.010784351111</v>
      </c>
      <c r="M1187">
        <v>58.588526478912001</v>
      </c>
      <c r="N1187">
        <v>1.32082213323376</v>
      </c>
      <c r="O1187">
        <v>50.989868946928098</v>
      </c>
      <c r="P1187">
        <v>48.195592286501302</v>
      </c>
      <c r="Q1187">
        <v>4.1263473366280001E-2</v>
      </c>
    </row>
    <row r="1188" spans="1:17" hidden="1" x14ac:dyDescent="0.3">
      <c r="A1188" t="s">
        <v>2525</v>
      </c>
      <c r="B1188" t="s">
        <v>2526</v>
      </c>
      <c r="C1188" t="s">
        <v>3188</v>
      </c>
      <c r="D1188" t="s">
        <v>508</v>
      </c>
      <c r="E1188">
        <v>1960.3339249999999</v>
      </c>
      <c r="F1188">
        <v>778.25</v>
      </c>
      <c r="G1188">
        <v>1410.1698491122499</v>
      </c>
      <c r="H1188">
        <v>27.816512337228101</v>
      </c>
      <c r="I1188">
        <v>1211.52672004597</v>
      </c>
      <c r="J1188">
        <v>3.71302587180086</v>
      </c>
      <c r="K1188">
        <v>563.49792920507696</v>
      </c>
      <c r="L1188">
        <v>296.62070628164702</v>
      </c>
      <c r="M1188">
        <v>86.364942471510204</v>
      </c>
      <c r="N1188">
        <v>0.66803049847359997</v>
      </c>
      <c r="O1188">
        <v>1.52264696434307</v>
      </c>
      <c r="P1188">
        <v>1606.6885964912201</v>
      </c>
    </row>
    <row r="1189" spans="1:17" hidden="1" x14ac:dyDescent="0.3">
      <c r="A1189" t="s">
        <v>2527</v>
      </c>
      <c r="B1189" t="s">
        <v>2528</v>
      </c>
      <c r="C1189" t="s">
        <v>3188</v>
      </c>
      <c r="D1189" t="s">
        <v>379</v>
      </c>
      <c r="E1189">
        <v>1957.258738305</v>
      </c>
      <c r="F1189">
        <v>489.15</v>
      </c>
      <c r="G1189">
        <v>18.506273988226301</v>
      </c>
      <c r="H1189">
        <v>-4.7996643062583599</v>
      </c>
      <c r="I1189">
        <v>59.348508945454199</v>
      </c>
      <c r="J1189">
        <v>-0.37356704084459602</v>
      </c>
      <c r="K1189">
        <v>475.00293233203399</v>
      </c>
      <c r="L1189">
        <v>424.38803355993599</v>
      </c>
      <c r="M1189">
        <v>61.533348888747</v>
      </c>
      <c r="N1189">
        <v>0.697634576933577</v>
      </c>
      <c r="O1189">
        <v>14.8931820504957</v>
      </c>
      <c r="P1189">
        <v>74.447218259629096</v>
      </c>
      <c r="Q1189">
        <v>-4.8643318535522E-2</v>
      </c>
    </row>
    <row r="1190" spans="1:17" hidden="1" x14ac:dyDescent="0.3">
      <c r="A1190" t="s">
        <v>2529</v>
      </c>
      <c r="B1190" t="s">
        <v>2530</v>
      </c>
      <c r="C1190" t="s">
        <v>3188</v>
      </c>
      <c r="D1190" t="s">
        <v>495</v>
      </c>
      <c r="E1190">
        <v>1941.3345271999999</v>
      </c>
      <c r="F1190">
        <v>374.45</v>
      </c>
      <c r="G1190">
        <v>-47.994463670639597</v>
      </c>
      <c r="H1190">
        <v>-7.3725278207251899</v>
      </c>
      <c r="I1190">
        <v>-16.836883598081101</v>
      </c>
      <c r="J1190">
        <v>8.4223654405868195E-2</v>
      </c>
      <c r="K1190">
        <v>398.08754602896101</v>
      </c>
      <c r="L1190">
        <v>432.13190105061199</v>
      </c>
      <c r="M1190">
        <v>42.5478808420376</v>
      </c>
      <c r="N1190">
        <v>0.95036134745781597</v>
      </c>
      <c r="O1190">
        <v>44.345039391106901</v>
      </c>
      <c r="P1190">
        <v>4.5511657126902003</v>
      </c>
      <c r="Q1190">
        <v>-1.8893559325458002E-2</v>
      </c>
    </row>
    <row r="1191" spans="1:17" hidden="1" x14ac:dyDescent="0.3">
      <c r="A1191" t="s">
        <v>2531</v>
      </c>
      <c r="B1191" t="s">
        <v>2532</v>
      </c>
      <c r="C1191" t="s">
        <v>3188</v>
      </c>
      <c r="D1191" t="s">
        <v>69</v>
      </c>
      <c r="E1191">
        <v>1940.7634711349999</v>
      </c>
      <c r="F1191">
        <v>2573.65</v>
      </c>
      <c r="G1191">
        <v>-28.656411452134599</v>
      </c>
      <c r="H1191">
        <v>-8.5119999948376996</v>
      </c>
      <c r="I1191">
        <v>-7.4118774758140802</v>
      </c>
      <c r="J1191">
        <v>2.6594488214071901</v>
      </c>
      <c r="K1191">
        <v>2669.6728518419</v>
      </c>
      <c r="L1191">
        <v>2774.0955981475199</v>
      </c>
      <c r="M1191">
        <v>57.461585150466497</v>
      </c>
      <c r="N1191">
        <v>0.53765036675873401</v>
      </c>
      <c r="O1191">
        <v>23.216055019136199</v>
      </c>
      <c r="P1191">
        <v>9.7201202225395793</v>
      </c>
      <c r="Q1191">
        <v>-0.127208366818889</v>
      </c>
    </row>
    <row r="1192" spans="1:17" hidden="1" x14ac:dyDescent="0.3">
      <c r="A1192" t="s">
        <v>2533</v>
      </c>
      <c r="B1192" t="s">
        <v>2534</v>
      </c>
      <c r="C1192" t="s">
        <v>3188</v>
      </c>
      <c r="D1192" t="s">
        <v>169</v>
      </c>
      <c r="E1192">
        <v>1939.52512695</v>
      </c>
      <c r="F1192">
        <v>984.95</v>
      </c>
      <c r="G1192">
        <v>51.908129107113297</v>
      </c>
      <c r="H1192">
        <v>38.068281672380003</v>
      </c>
      <c r="I1192">
        <v>52.767112019502797</v>
      </c>
      <c r="J1192">
        <v>11.505581059374601</v>
      </c>
      <c r="M1192">
        <v>65.896316185359098</v>
      </c>
      <c r="O1192">
        <v>9.4471800599015001</v>
      </c>
      <c r="P1192">
        <v>81.892890120036895</v>
      </c>
    </row>
    <row r="1193" spans="1:17" hidden="1" x14ac:dyDescent="0.3">
      <c r="A1193" t="s">
        <v>2535</v>
      </c>
      <c r="B1193" t="s">
        <v>2536</v>
      </c>
      <c r="C1193" t="s">
        <v>3188</v>
      </c>
      <c r="D1193" t="s">
        <v>1365</v>
      </c>
      <c r="E1193">
        <v>1925.5593855899999</v>
      </c>
      <c r="F1193">
        <v>678.9</v>
      </c>
      <c r="G1193">
        <v>21.102141908194199</v>
      </c>
      <c r="H1193">
        <v>-19.021390970937802</v>
      </c>
      <c r="I1193">
        <v>49.513737801414301</v>
      </c>
      <c r="J1193">
        <v>4.3327781007588104</v>
      </c>
      <c r="K1193">
        <v>699.16713192529198</v>
      </c>
      <c r="L1193">
        <v>624.98601970201196</v>
      </c>
      <c r="M1193">
        <v>61.300122526794098</v>
      </c>
      <c r="N1193">
        <v>0.61879628107680196</v>
      </c>
      <c r="O1193">
        <v>32.861982618942399</v>
      </c>
      <c r="P1193">
        <v>66.417453119254802</v>
      </c>
      <c r="Q1193">
        <v>7.8463306041350003E-2</v>
      </c>
    </row>
    <row r="1194" spans="1:17" hidden="1" x14ac:dyDescent="0.3">
      <c r="A1194" t="s">
        <v>2537</v>
      </c>
      <c r="B1194" t="s">
        <v>2538</v>
      </c>
      <c r="C1194" t="s">
        <v>3188</v>
      </c>
      <c r="D1194" t="s">
        <v>379</v>
      </c>
      <c r="E1194">
        <v>1924.9230663000001</v>
      </c>
      <c r="F1194">
        <v>162.41999999999999</v>
      </c>
      <c r="G1194">
        <v>20.775183749368701</v>
      </c>
      <c r="H1194">
        <v>16.991427662105401</v>
      </c>
      <c r="I1194">
        <v>55.640653260922498</v>
      </c>
      <c r="J1194">
        <v>9.3275992179178395</v>
      </c>
      <c r="K1194">
        <v>142.58255803864699</v>
      </c>
      <c r="L1194">
        <v>129.071348680737</v>
      </c>
      <c r="M1194">
        <v>73.101152585167497</v>
      </c>
      <c r="N1194">
        <v>1.2509656754985701</v>
      </c>
      <c r="O1194">
        <v>5.2826006649427404</v>
      </c>
      <c r="P1194">
        <v>72.055084745762699</v>
      </c>
      <c r="Q1194">
        <v>8.0013675882690996E-2</v>
      </c>
    </row>
    <row r="1195" spans="1:17" hidden="1" x14ac:dyDescent="0.3">
      <c r="A1195" t="s">
        <v>2539</v>
      </c>
      <c r="B1195" t="s">
        <v>2540</v>
      </c>
      <c r="C1195" t="s">
        <v>3188</v>
      </c>
      <c r="D1195" t="s">
        <v>271</v>
      </c>
      <c r="E1195">
        <v>1918.8</v>
      </c>
      <c r="F1195">
        <v>922.5</v>
      </c>
      <c r="G1195">
        <v>187.07144522775701</v>
      </c>
      <c r="H1195">
        <v>-12.2145107164817</v>
      </c>
      <c r="I1195">
        <v>175.04436921722299</v>
      </c>
      <c r="J1195">
        <v>11.9885457721268</v>
      </c>
      <c r="K1195">
        <v>761.35761907597896</v>
      </c>
      <c r="L1195">
        <v>555.12779028909199</v>
      </c>
      <c r="M1195">
        <v>79.242620231946304</v>
      </c>
      <c r="N1195">
        <v>0.74399187777307596</v>
      </c>
      <c r="O1195">
        <v>7.10027100271002</v>
      </c>
      <c r="P1195">
        <v>258.04385794682702</v>
      </c>
      <c r="Q1195">
        <v>0.12156631866335001</v>
      </c>
    </row>
    <row r="1196" spans="1:17" hidden="1" x14ac:dyDescent="0.3">
      <c r="A1196" t="s">
        <v>2541</v>
      </c>
      <c r="B1196" t="s">
        <v>2542</v>
      </c>
      <c r="C1196" t="s">
        <v>3188</v>
      </c>
      <c r="D1196" t="s">
        <v>247</v>
      </c>
      <c r="E1196">
        <v>1917.56537855999</v>
      </c>
      <c r="F1196">
        <v>185.93</v>
      </c>
      <c r="G1196">
        <v>-29.771284424176098</v>
      </c>
      <c r="H1196">
        <v>-10.018500581215401</v>
      </c>
      <c r="I1196">
        <v>-23.2982664240673</v>
      </c>
      <c r="J1196">
        <v>5.0352416830438296</v>
      </c>
      <c r="K1196">
        <v>196.64353271044399</v>
      </c>
      <c r="M1196">
        <v>60.854805040960997</v>
      </c>
      <c r="N1196">
        <v>0.58246648801160394</v>
      </c>
      <c r="O1196">
        <v>41.983542193298497</v>
      </c>
      <c r="P1196">
        <v>8.4709176827489596</v>
      </c>
    </row>
    <row r="1197" spans="1:17" hidden="1" x14ac:dyDescent="0.3">
      <c r="A1197" t="s">
        <v>2543</v>
      </c>
      <c r="B1197" t="s">
        <v>2544</v>
      </c>
      <c r="C1197" t="s">
        <v>3188</v>
      </c>
      <c r="D1197" t="s">
        <v>21</v>
      </c>
      <c r="E1197">
        <v>1912.8175398000001</v>
      </c>
      <c r="F1197">
        <v>1504.6</v>
      </c>
      <c r="G1197">
        <v>105.589348398279</v>
      </c>
      <c r="H1197">
        <v>11.929979264685601</v>
      </c>
      <c r="I1197">
        <v>27.848365986671201</v>
      </c>
      <c r="J1197">
        <v>7.9788526723197197</v>
      </c>
      <c r="K1197">
        <v>1342.5854297557501</v>
      </c>
      <c r="L1197">
        <v>1202.8918537785501</v>
      </c>
      <c r="M1197">
        <v>79.816356151685298</v>
      </c>
      <c r="N1197">
        <v>1.8605738677349899</v>
      </c>
      <c r="O1197">
        <v>15.439319420443899</v>
      </c>
      <c r="P1197">
        <v>148.509373193492</v>
      </c>
      <c r="Q1197">
        <v>0.17284822531331201</v>
      </c>
    </row>
    <row r="1198" spans="1:17" hidden="1" x14ac:dyDescent="0.3">
      <c r="A1198" t="s">
        <v>2545</v>
      </c>
      <c r="B1198" t="s">
        <v>2546</v>
      </c>
      <c r="C1198" t="s">
        <v>3188</v>
      </c>
      <c r="D1198" t="s">
        <v>2547</v>
      </c>
      <c r="E1198">
        <v>1912.1790340499999</v>
      </c>
      <c r="F1198">
        <v>769.25</v>
      </c>
      <c r="G1198">
        <v>221.78003366932299</v>
      </c>
      <c r="H1198">
        <v>36.949865769996897</v>
      </c>
      <c r="I1198">
        <v>245.24075183188199</v>
      </c>
      <c r="J1198">
        <v>8.7291796773275596</v>
      </c>
      <c r="K1198">
        <v>534.63474126815902</v>
      </c>
      <c r="M1198">
        <v>89.755205034714095</v>
      </c>
      <c r="N1198">
        <v>0.70652302243211296</v>
      </c>
      <c r="O1198">
        <v>0</v>
      </c>
      <c r="P1198">
        <v>274.87816764132498</v>
      </c>
    </row>
    <row r="1199" spans="1:17" hidden="1" x14ac:dyDescent="0.3">
      <c r="A1199" t="s">
        <v>2548</v>
      </c>
      <c r="B1199" t="s">
        <v>2549</v>
      </c>
      <c r="C1199" t="s">
        <v>3188</v>
      </c>
      <c r="D1199" t="s">
        <v>46</v>
      </c>
      <c r="E1199">
        <v>1909.1592072000001</v>
      </c>
      <c r="F1199">
        <v>1819.25</v>
      </c>
      <c r="G1199">
        <v>79.224201875912698</v>
      </c>
      <c r="H1199">
        <v>7.6865549933848802</v>
      </c>
      <c r="I1199">
        <v>71.746766590695103</v>
      </c>
      <c r="J1199">
        <v>3.85921550121197</v>
      </c>
      <c r="K1199">
        <v>1685.98139220756</v>
      </c>
      <c r="L1199">
        <v>1391.19390363498</v>
      </c>
      <c r="M1199">
        <v>64.322823772866201</v>
      </c>
      <c r="N1199">
        <v>1.17683787550692</v>
      </c>
      <c r="O1199">
        <v>6.9149374742338798</v>
      </c>
      <c r="P1199">
        <v>117.613636363636</v>
      </c>
    </row>
    <row r="1200" spans="1:17" hidden="1" x14ac:dyDescent="0.3">
      <c r="A1200" t="s">
        <v>2550</v>
      </c>
      <c r="B1200" t="s">
        <v>2551</v>
      </c>
      <c r="C1200" t="s">
        <v>3188</v>
      </c>
      <c r="D1200" t="s">
        <v>247</v>
      </c>
      <c r="E1200">
        <v>1908.3115860299999</v>
      </c>
      <c r="F1200">
        <v>1138.6500000000001</v>
      </c>
      <c r="G1200">
        <v>87.332154357318302</v>
      </c>
      <c r="H1200">
        <v>41.7781455847107</v>
      </c>
      <c r="I1200">
        <v>189.54709625294601</v>
      </c>
      <c r="J1200">
        <v>8.8876708280838503</v>
      </c>
      <c r="K1200">
        <v>871.27483675866199</v>
      </c>
      <c r="L1200">
        <v>694.74155835869396</v>
      </c>
      <c r="M1200">
        <v>91.284971806478197</v>
      </c>
      <c r="N1200">
        <v>1.90915507684486</v>
      </c>
      <c r="O1200">
        <v>2.57761384095198</v>
      </c>
      <c r="P1200">
        <v>239.89552238805899</v>
      </c>
      <c r="Q1200">
        <v>0.214486553128971</v>
      </c>
    </row>
    <row r="1201" spans="1:17" hidden="1" x14ac:dyDescent="0.3">
      <c r="A1201" t="s">
        <v>2552</v>
      </c>
      <c r="B1201" t="s">
        <v>2553</v>
      </c>
      <c r="C1201" t="s">
        <v>3188</v>
      </c>
      <c r="D1201" t="s">
        <v>1634</v>
      </c>
      <c r="E1201">
        <v>1907.7396940799999</v>
      </c>
      <c r="F1201">
        <v>87.65</v>
      </c>
      <c r="G1201">
        <v>-29.4173558591248</v>
      </c>
      <c r="H1201">
        <v>-5.5191352531973603</v>
      </c>
      <c r="I1201">
        <v>-9.3479408571852396</v>
      </c>
      <c r="J1201">
        <v>2.9806033725998402</v>
      </c>
      <c r="K1201">
        <v>88.258768832410993</v>
      </c>
      <c r="L1201">
        <v>93.3715157347592</v>
      </c>
      <c r="M1201">
        <v>72.274601654912303</v>
      </c>
      <c r="N1201">
        <v>0.39644334905590101</v>
      </c>
      <c r="O1201">
        <v>47.746719908727798</v>
      </c>
      <c r="P1201">
        <v>6.8902439024390398</v>
      </c>
      <c r="Q1201">
        <v>1.8890728581062E-2</v>
      </c>
    </row>
    <row r="1202" spans="1:17" hidden="1" x14ac:dyDescent="0.3">
      <c r="A1202" t="s">
        <v>2554</v>
      </c>
      <c r="B1202" t="s">
        <v>2555</v>
      </c>
      <c r="C1202" t="s">
        <v>3188</v>
      </c>
      <c r="D1202" t="s">
        <v>1711</v>
      </c>
      <c r="E1202">
        <v>1906.0882018</v>
      </c>
      <c r="F1202">
        <v>65.989999999999995</v>
      </c>
      <c r="G1202">
        <v>1.23961934473489</v>
      </c>
      <c r="H1202">
        <v>-4.8556040985640996</v>
      </c>
      <c r="I1202">
        <v>-6.2017495647666703</v>
      </c>
      <c r="J1202">
        <v>9.0132258781176797E-2</v>
      </c>
      <c r="K1202">
        <v>65.789674150326903</v>
      </c>
      <c r="L1202">
        <v>62.3515672155525</v>
      </c>
      <c r="M1202">
        <v>59.453032016997597</v>
      </c>
      <c r="N1202">
        <v>0.66993636704312398</v>
      </c>
      <c r="O1202">
        <v>7.7284437035914699</v>
      </c>
      <c r="P1202">
        <v>25.815061963775001</v>
      </c>
      <c r="Q1202">
        <v>-2.8326200589973E-2</v>
      </c>
    </row>
    <row r="1203" spans="1:17" hidden="1" x14ac:dyDescent="0.3">
      <c r="A1203" t="s">
        <v>2556</v>
      </c>
      <c r="B1203" t="s">
        <v>2557</v>
      </c>
      <c r="C1203" t="s">
        <v>3188</v>
      </c>
      <c r="D1203" t="s">
        <v>1711</v>
      </c>
      <c r="E1203">
        <v>1905.052968</v>
      </c>
      <c r="F1203">
        <v>66.09</v>
      </c>
      <c r="G1203">
        <v>1.2537480564474801</v>
      </c>
      <c r="H1203">
        <v>-5.2837537918211499</v>
      </c>
      <c r="I1203">
        <v>-5.6169130603346904</v>
      </c>
      <c r="J1203">
        <v>7.5563853362802302E-2</v>
      </c>
      <c r="K1203">
        <v>65.890182677589607</v>
      </c>
      <c r="L1203">
        <v>62.409273136604803</v>
      </c>
      <c r="M1203">
        <v>55.931821315525497</v>
      </c>
      <c r="N1203">
        <v>0.88613318382209005</v>
      </c>
      <c r="O1203">
        <v>6.0674837343016996</v>
      </c>
      <c r="P1203">
        <v>25.289099526066298</v>
      </c>
      <c r="Q1203">
        <v>-2.9924776916618E-2</v>
      </c>
    </row>
    <row r="1204" spans="1:17" hidden="1" x14ac:dyDescent="0.3">
      <c r="A1204" t="s">
        <v>2558</v>
      </c>
      <c r="B1204" t="s">
        <v>2559</v>
      </c>
      <c r="C1204" t="s">
        <v>3188</v>
      </c>
      <c r="D1204" t="s">
        <v>271</v>
      </c>
      <c r="E1204">
        <v>1904.7560571450001</v>
      </c>
      <c r="F1204">
        <v>417.3</v>
      </c>
      <c r="G1204">
        <v>-40.997885930480599</v>
      </c>
      <c r="H1204">
        <v>-9.2547340252535797</v>
      </c>
      <c r="I1204">
        <v>-23.7832405193708</v>
      </c>
      <c r="J1204">
        <v>0.88808039849792797</v>
      </c>
      <c r="K1204">
        <v>443.283384283732</v>
      </c>
      <c r="L1204">
        <v>493.68148013555401</v>
      </c>
      <c r="M1204">
        <v>60.372854225834999</v>
      </c>
      <c r="N1204">
        <v>1.06521818985906</v>
      </c>
      <c r="O1204">
        <v>52.923556194584201</v>
      </c>
      <c r="P1204">
        <v>2.5055268975681502</v>
      </c>
    </row>
    <row r="1205" spans="1:17" hidden="1" x14ac:dyDescent="0.3">
      <c r="A1205" t="s">
        <v>2560</v>
      </c>
      <c r="B1205" t="s">
        <v>2561</v>
      </c>
      <c r="C1205" t="s">
        <v>3188</v>
      </c>
      <c r="D1205" t="s">
        <v>235</v>
      </c>
      <c r="E1205">
        <v>1903.558968</v>
      </c>
      <c r="F1205">
        <v>1052.9000000000001</v>
      </c>
      <c r="G1205">
        <v>108.91393637987601</v>
      </c>
      <c r="H1205">
        <v>7.5085666855756799</v>
      </c>
      <c r="I1205">
        <v>88.007582966297605</v>
      </c>
      <c r="J1205">
        <v>8.4450606143374998</v>
      </c>
      <c r="K1205">
        <v>926.62747652088899</v>
      </c>
      <c r="L1205">
        <v>767.02538756695697</v>
      </c>
      <c r="M1205">
        <v>87.045372984243997</v>
      </c>
      <c r="N1205">
        <v>1.00041728522238</v>
      </c>
      <c r="O1205">
        <v>1.6525785924589</v>
      </c>
      <c r="P1205">
        <v>164.54773869346701</v>
      </c>
      <c r="Q1205">
        <v>7.1252809624192004E-2</v>
      </c>
    </row>
    <row r="1206" spans="1:17" hidden="1" x14ac:dyDescent="0.3">
      <c r="A1206" t="s">
        <v>2562</v>
      </c>
      <c r="B1206" t="s">
        <v>2563</v>
      </c>
      <c r="C1206" t="s">
        <v>3188</v>
      </c>
      <c r="D1206" t="s">
        <v>761</v>
      </c>
      <c r="E1206">
        <v>1901.11000107</v>
      </c>
      <c r="F1206">
        <v>771.38</v>
      </c>
      <c r="G1206">
        <v>27.798292009614201</v>
      </c>
      <c r="H1206">
        <v>0.60549397108339698</v>
      </c>
      <c r="I1206">
        <v>-7.5987173586507799</v>
      </c>
      <c r="J1206">
        <v>2.4709447921865402</v>
      </c>
      <c r="K1206">
        <v>761.48292368911996</v>
      </c>
      <c r="L1206">
        <v>721.78269509011295</v>
      </c>
      <c r="M1206">
        <v>43.078312623575101</v>
      </c>
      <c r="N1206">
        <v>0.90007775220876196</v>
      </c>
      <c r="O1206">
        <v>7.5993673675749998</v>
      </c>
      <c r="P1206">
        <v>49.550213260953797</v>
      </c>
      <c r="Q1206">
        <v>-3.6227040049000002E-5</v>
      </c>
    </row>
    <row r="1207" spans="1:17" hidden="1" x14ac:dyDescent="0.3">
      <c r="A1207" t="s">
        <v>2564</v>
      </c>
      <c r="B1207" t="s">
        <v>2565</v>
      </c>
      <c r="C1207" t="s">
        <v>3188</v>
      </c>
      <c r="D1207" t="s">
        <v>379</v>
      </c>
      <c r="E1207">
        <v>1887.3636968799999</v>
      </c>
      <c r="F1207">
        <v>1501.4</v>
      </c>
      <c r="G1207">
        <v>58.5884355542957</v>
      </c>
      <c r="H1207">
        <v>-3.8665685420518598</v>
      </c>
      <c r="I1207">
        <v>41.0816269867233</v>
      </c>
      <c r="J1207">
        <v>-0.26426403544121602</v>
      </c>
      <c r="K1207">
        <v>1520.0013606775799</v>
      </c>
      <c r="L1207">
        <v>1303.9216294856899</v>
      </c>
      <c r="M1207">
        <v>46.648655584808999</v>
      </c>
      <c r="N1207">
        <v>0.73884966232745697</v>
      </c>
      <c r="O1207">
        <v>17.223924337285101</v>
      </c>
      <c r="P1207">
        <v>114.547013432409</v>
      </c>
      <c r="Q1207">
        <v>4.8743655465928001E-2</v>
      </c>
    </row>
    <row r="1208" spans="1:17" hidden="1" x14ac:dyDescent="0.3">
      <c r="A1208" t="s">
        <v>2566</v>
      </c>
      <c r="B1208" t="s">
        <v>2567</v>
      </c>
      <c r="C1208" t="s">
        <v>3188</v>
      </c>
      <c r="D1208" t="s">
        <v>128</v>
      </c>
      <c r="E1208">
        <v>1886.70737295</v>
      </c>
      <c r="F1208">
        <v>122.55</v>
      </c>
      <c r="G1208">
        <v>-21.789915953475099</v>
      </c>
      <c r="H1208">
        <v>-9.9719321394146991</v>
      </c>
      <c r="I1208">
        <v>9.11496652668019</v>
      </c>
      <c r="J1208">
        <v>-1.4764858939749601</v>
      </c>
      <c r="K1208">
        <v>129.976805098683</v>
      </c>
      <c r="L1208">
        <v>125.409250975288</v>
      </c>
      <c r="M1208">
        <v>38.6296390387363</v>
      </c>
      <c r="N1208">
        <v>0.52488347989730699</v>
      </c>
      <c r="O1208">
        <v>45.818033455732298</v>
      </c>
      <c r="P1208">
        <v>38.4745762711864</v>
      </c>
      <c r="Q1208">
        <v>0.149428359818917</v>
      </c>
    </row>
    <row r="1209" spans="1:17" hidden="1" x14ac:dyDescent="0.3">
      <c r="A1209" t="s">
        <v>2568</v>
      </c>
      <c r="B1209" t="s">
        <v>2569</v>
      </c>
      <c r="C1209" t="s">
        <v>3188</v>
      </c>
      <c r="D1209" t="s">
        <v>495</v>
      </c>
      <c r="E1209">
        <v>1882.3352062500001</v>
      </c>
      <c r="F1209">
        <v>611.25</v>
      </c>
      <c r="G1209">
        <v>14.6644751959417</v>
      </c>
      <c r="H1209">
        <v>2.26799229468581</v>
      </c>
      <c r="I1209">
        <v>18.569541558566801</v>
      </c>
      <c r="J1209">
        <v>8.5656403165512707</v>
      </c>
      <c r="K1209">
        <v>577.54037024765501</v>
      </c>
      <c r="L1209">
        <v>563.40104225149298</v>
      </c>
      <c r="M1209">
        <v>68.791966898072502</v>
      </c>
      <c r="N1209">
        <v>1.0442735097287299</v>
      </c>
      <c r="O1209">
        <v>18.936605316973399</v>
      </c>
      <c r="P1209">
        <v>51.863354037267001</v>
      </c>
      <c r="Q1209">
        <v>-5.0646318963463E-2</v>
      </c>
    </row>
    <row r="1210" spans="1:17" hidden="1" x14ac:dyDescent="0.3">
      <c r="A1210" t="s">
        <v>2570</v>
      </c>
      <c r="B1210" t="s">
        <v>2571</v>
      </c>
      <c r="C1210" t="s">
        <v>3188</v>
      </c>
      <c r="D1210" t="s">
        <v>117</v>
      </c>
      <c r="E1210">
        <v>1880.489928</v>
      </c>
      <c r="F1210">
        <v>343.1</v>
      </c>
      <c r="G1210">
        <v>-28.534061641074899</v>
      </c>
      <c r="H1210">
        <v>-0.119957198207647</v>
      </c>
      <c r="I1210">
        <v>0.72605222559917904</v>
      </c>
      <c r="J1210">
        <v>4.4970773109700897</v>
      </c>
      <c r="K1210">
        <v>336.725696251778</v>
      </c>
      <c r="L1210">
        <v>340.06102948993902</v>
      </c>
      <c r="M1210">
        <v>56.682984769347797</v>
      </c>
      <c r="N1210">
        <v>0.85025949516732702</v>
      </c>
      <c r="O1210">
        <v>29.408335762168399</v>
      </c>
      <c r="P1210">
        <v>21.645098386810801</v>
      </c>
      <c r="Q1210">
        <v>4.1325207534429996E-3</v>
      </c>
    </row>
    <row r="1211" spans="1:17" hidden="1" x14ac:dyDescent="0.3">
      <c r="A1211" t="s">
        <v>2572</v>
      </c>
      <c r="B1211" t="s">
        <v>2573</v>
      </c>
      <c r="C1211" t="s">
        <v>3188</v>
      </c>
      <c r="D1211" t="s">
        <v>51</v>
      </c>
      <c r="E1211">
        <v>1878.7147983099901</v>
      </c>
      <c r="F1211">
        <v>708.55</v>
      </c>
      <c r="G1211">
        <v>55.937559028994499</v>
      </c>
      <c r="H1211">
        <v>27.082865279757101</v>
      </c>
      <c r="I1211">
        <v>124.066195836457</v>
      </c>
      <c r="J1211">
        <v>1.8073685614339901</v>
      </c>
      <c r="K1211">
        <v>554.94016696401798</v>
      </c>
      <c r="L1211">
        <v>433.033222815035</v>
      </c>
      <c r="M1211">
        <v>63.139731671105203</v>
      </c>
      <c r="N1211">
        <v>2.21481836359512</v>
      </c>
      <c r="O1211">
        <v>15.7434196598687</v>
      </c>
      <c r="P1211">
        <v>158.97295321637401</v>
      </c>
      <c r="Q1211">
        <v>0.141000133296866</v>
      </c>
    </row>
    <row r="1212" spans="1:17" hidden="1" x14ac:dyDescent="0.3">
      <c r="A1212" t="s">
        <v>2574</v>
      </c>
      <c r="B1212" t="s">
        <v>2575</v>
      </c>
      <c r="C1212" t="s">
        <v>3188</v>
      </c>
      <c r="D1212" t="s">
        <v>585</v>
      </c>
      <c r="E1212">
        <v>1875.9722826</v>
      </c>
      <c r="F1212">
        <v>377</v>
      </c>
      <c r="G1212">
        <v>-18.0362701718838</v>
      </c>
      <c r="H1212">
        <v>-5.4516964726174804</v>
      </c>
      <c r="I1212">
        <v>-8.5856710332693797</v>
      </c>
      <c r="J1212">
        <v>7.5734414787160702</v>
      </c>
      <c r="K1212">
        <v>389.31795580400399</v>
      </c>
      <c r="L1212">
        <v>401.39068036429097</v>
      </c>
      <c r="M1212">
        <v>60.930615752065997</v>
      </c>
      <c r="N1212">
        <v>0.34398485696333497</v>
      </c>
      <c r="O1212">
        <v>67.095490716180294</v>
      </c>
      <c r="P1212">
        <v>19.682539682539598</v>
      </c>
      <c r="Q1212">
        <v>3.2090360581042997E-2</v>
      </c>
    </row>
    <row r="1213" spans="1:17" hidden="1" x14ac:dyDescent="0.3">
      <c r="A1213" t="s">
        <v>2576</v>
      </c>
      <c r="B1213" t="s">
        <v>2577</v>
      </c>
      <c r="C1213" t="s">
        <v>3188</v>
      </c>
      <c r="D1213" t="s">
        <v>166</v>
      </c>
      <c r="E1213">
        <v>1875.0877972799999</v>
      </c>
      <c r="F1213">
        <v>366.4</v>
      </c>
      <c r="G1213">
        <v>-16.541980724575399</v>
      </c>
      <c r="H1213">
        <v>-3.0721239262719799</v>
      </c>
      <c r="I1213">
        <v>-5.0427389482428397</v>
      </c>
      <c r="J1213">
        <v>1.5218121638086199</v>
      </c>
      <c r="M1213">
        <v>71.465427417917297</v>
      </c>
      <c r="O1213">
        <v>2.2106986899563301</v>
      </c>
      <c r="P1213">
        <v>33.673841663626298</v>
      </c>
    </row>
    <row r="1214" spans="1:17" hidden="1" x14ac:dyDescent="0.3">
      <c r="A1214" t="s">
        <v>2578</v>
      </c>
      <c r="B1214" t="s">
        <v>2579</v>
      </c>
      <c r="C1214" t="s">
        <v>3188</v>
      </c>
      <c r="D1214" t="s">
        <v>235</v>
      </c>
      <c r="E1214">
        <v>1846.145613015</v>
      </c>
      <c r="F1214">
        <v>808.05</v>
      </c>
      <c r="G1214">
        <v>35.231810022687199</v>
      </c>
      <c r="H1214">
        <v>0.49595462210879898</v>
      </c>
      <c r="I1214">
        <v>24.6577106204833</v>
      </c>
      <c r="J1214">
        <v>3.9134184544685402</v>
      </c>
      <c r="K1214">
        <v>809.94581920763505</v>
      </c>
      <c r="L1214">
        <v>738.72114544157398</v>
      </c>
      <c r="M1214">
        <v>55.2708917660579</v>
      </c>
      <c r="N1214">
        <v>0.20519110584166</v>
      </c>
      <c r="O1214">
        <v>29.8186993379122</v>
      </c>
      <c r="P1214">
        <v>74.133695371088606</v>
      </c>
      <c r="Q1214">
        <v>2.7723077609860002E-2</v>
      </c>
    </row>
    <row r="1215" spans="1:17" hidden="1" x14ac:dyDescent="0.3">
      <c r="A1215" t="s">
        <v>2580</v>
      </c>
      <c r="B1215" t="s">
        <v>2581</v>
      </c>
      <c r="C1215" t="s">
        <v>3188</v>
      </c>
      <c r="D1215" t="s">
        <v>131</v>
      </c>
      <c r="E1215">
        <v>1844.2902095279901</v>
      </c>
      <c r="F1215">
        <v>108.28</v>
      </c>
      <c r="G1215">
        <v>-26.284067069602902</v>
      </c>
      <c r="H1215">
        <v>-1.76609153187428</v>
      </c>
      <c r="I1215">
        <v>0.81305892003551605</v>
      </c>
      <c r="J1215">
        <v>5.0874399460917896</v>
      </c>
      <c r="K1215">
        <v>110.496492344305</v>
      </c>
      <c r="L1215">
        <v>112.951015244353</v>
      </c>
      <c r="M1215">
        <v>61.3053500066558</v>
      </c>
      <c r="N1215">
        <v>0.52378396528731896</v>
      </c>
      <c r="O1215">
        <v>36.313261913557398</v>
      </c>
      <c r="P1215">
        <v>18.923668314113101</v>
      </c>
      <c r="Q1215">
        <v>1.7352280808519999E-2</v>
      </c>
    </row>
    <row r="1216" spans="1:17" hidden="1" x14ac:dyDescent="0.3">
      <c r="A1216" t="s">
        <v>2582</v>
      </c>
      <c r="B1216" t="s">
        <v>2583</v>
      </c>
      <c r="C1216" t="s">
        <v>3188</v>
      </c>
      <c r="D1216" t="s">
        <v>88</v>
      </c>
      <c r="E1216">
        <v>1838.369282266</v>
      </c>
      <c r="F1216">
        <v>96.77</v>
      </c>
      <c r="G1216">
        <v>-22.785544357837701</v>
      </c>
      <c r="H1216">
        <v>-19.700292173918001</v>
      </c>
      <c r="I1216">
        <v>30.757754998980602</v>
      </c>
      <c r="J1216">
        <v>-0.319711555224099</v>
      </c>
      <c r="K1216">
        <v>101.29755430443301</v>
      </c>
      <c r="L1216">
        <v>87.391411060939902</v>
      </c>
      <c r="M1216">
        <v>34.406487203749798</v>
      </c>
      <c r="N1216">
        <v>0.16295614977402401</v>
      </c>
      <c r="O1216">
        <v>48.599772656815098</v>
      </c>
      <c r="P1216">
        <v>50.450870646766099</v>
      </c>
      <c r="Q1216">
        <v>0.32095275946375701</v>
      </c>
    </row>
    <row r="1217" spans="1:17" hidden="1" x14ac:dyDescent="0.3">
      <c r="A1217" t="s">
        <v>2584</v>
      </c>
      <c r="B1217" t="s">
        <v>2585</v>
      </c>
      <c r="C1217" t="s">
        <v>3188</v>
      </c>
      <c r="D1217" t="s">
        <v>465</v>
      </c>
      <c r="E1217">
        <v>1837.7455</v>
      </c>
      <c r="F1217">
        <v>1217.05</v>
      </c>
      <c r="G1217">
        <v>-10.472337994484899</v>
      </c>
      <c r="H1217">
        <v>5.6766457461032598</v>
      </c>
      <c r="I1217">
        <v>1.7493229427180901</v>
      </c>
      <c r="J1217">
        <v>4.6980219189657397</v>
      </c>
      <c r="K1217">
        <v>1147.3506390805501</v>
      </c>
      <c r="L1217">
        <v>1197.46153893161</v>
      </c>
      <c r="M1217">
        <v>72.243267210760806</v>
      </c>
      <c r="N1217">
        <v>1.31779620668689</v>
      </c>
      <c r="O1217">
        <v>31.876258165235601</v>
      </c>
      <c r="P1217">
        <v>22.6741255921782</v>
      </c>
      <c r="Q1217">
        <v>1.7530947193517998E-2</v>
      </c>
    </row>
    <row r="1218" spans="1:17" hidden="1" x14ac:dyDescent="0.3">
      <c r="A1218" t="s">
        <v>2586</v>
      </c>
      <c r="B1218" t="s">
        <v>2587</v>
      </c>
      <c r="C1218" t="s">
        <v>3188</v>
      </c>
      <c r="D1218" t="s">
        <v>285</v>
      </c>
      <c r="E1218">
        <v>1836.5173334200001</v>
      </c>
      <c r="F1218">
        <v>1227.8</v>
      </c>
      <c r="G1218">
        <v>4.9750946335009401</v>
      </c>
      <c r="H1218">
        <v>15.2449014495476</v>
      </c>
      <c r="I1218">
        <v>32.136392978837399</v>
      </c>
      <c r="J1218">
        <v>12.0620850255332</v>
      </c>
      <c r="K1218">
        <v>1111.3238966706001</v>
      </c>
      <c r="L1218">
        <v>1065.5790324368299</v>
      </c>
      <c r="M1218">
        <v>80.431201580737493</v>
      </c>
      <c r="N1218">
        <v>1.60496069192215</v>
      </c>
      <c r="O1218">
        <v>9.2278872780583203</v>
      </c>
      <c r="P1218">
        <v>58.160504959422902</v>
      </c>
      <c r="Q1218">
        <v>0.104073878095936</v>
      </c>
    </row>
    <row r="1219" spans="1:17" hidden="1" x14ac:dyDescent="0.3">
      <c r="A1219" t="s">
        <v>2588</v>
      </c>
      <c r="B1219" t="s">
        <v>2589</v>
      </c>
      <c r="C1219" t="s">
        <v>3188</v>
      </c>
      <c r="D1219" t="s">
        <v>226</v>
      </c>
      <c r="E1219">
        <v>1832.0718899999999</v>
      </c>
      <c r="F1219">
        <v>426.75</v>
      </c>
      <c r="G1219">
        <v>-18.734642480490098</v>
      </c>
      <c r="H1219">
        <v>5.9976879284103104</v>
      </c>
      <c r="I1219">
        <v>3.3950867793655801</v>
      </c>
      <c r="J1219">
        <v>8.3262907041362197</v>
      </c>
      <c r="K1219">
        <v>413.93979355589698</v>
      </c>
      <c r="L1219">
        <v>420.01933892170501</v>
      </c>
      <c r="M1219">
        <v>67.712695651458404</v>
      </c>
      <c r="N1219">
        <v>0.402520531214757</v>
      </c>
      <c r="O1219">
        <v>21.616871704745101</v>
      </c>
      <c r="P1219">
        <v>19.470884658454601</v>
      </c>
      <c r="Q1219">
        <v>-5.6456612701899999E-4</v>
      </c>
    </row>
    <row r="1220" spans="1:17" hidden="1" x14ac:dyDescent="0.3">
      <c r="A1220" t="s">
        <v>2590</v>
      </c>
      <c r="B1220" t="s">
        <v>2591</v>
      </c>
      <c r="C1220" t="s">
        <v>3188</v>
      </c>
      <c r="D1220" t="s">
        <v>51</v>
      </c>
      <c r="E1220">
        <v>1831.3180310400001</v>
      </c>
      <c r="F1220">
        <v>914.3</v>
      </c>
      <c r="G1220">
        <v>-5.9164439806176201</v>
      </c>
      <c r="H1220">
        <v>12.558345794543699</v>
      </c>
      <c r="I1220">
        <v>58.394673725953098</v>
      </c>
      <c r="J1220">
        <v>20.3112051467909</v>
      </c>
      <c r="K1220">
        <v>672.00920216964596</v>
      </c>
      <c r="L1220">
        <v>643.51484913134198</v>
      </c>
      <c r="M1220">
        <v>93.868222099602903</v>
      </c>
      <c r="N1220">
        <v>3.03792655229371</v>
      </c>
      <c r="O1220">
        <v>0.16405993656349799</v>
      </c>
      <c r="P1220">
        <v>70.961106955871301</v>
      </c>
      <c r="Q1220">
        <v>8.9411068840012001E-2</v>
      </c>
    </row>
    <row r="1221" spans="1:17" hidden="1" x14ac:dyDescent="0.3">
      <c r="A1221" t="s">
        <v>2592</v>
      </c>
      <c r="B1221" t="s">
        <v>2593</v>
      </c>
      <c r="C1221" t="s">
        <v>3188</v>
      </c>
      <c r="D1221" t="s">
        <v>21</v>
      </c>
      <c r="E1221">
        <v>1829.4201768599901</v>
      </c>
      <c r="F1221">
        <v>492.15</v>
      </c>
      <c r="G1221">
        <v>55.752163619604502</v>
      </c>
      <c r="H1221">
        <v>20.5491749279049</v>
      </c>
      <c r="I1221">
        <v>54.239864413307799</v>
      </c>
      <c r="J1221">
        <v>13.713836102311401</v>
      </c>
      <c r="K1221">
        <v>412.503757773004</v>
      </c>
      <c r="L1221">
        <v>371.42588854711198</v>
      </c>
      <c r="M1221">
        <v>76.004330286142903</v>
      </c>
      <c r="N1221">
        <v>3.23131562811768</v>
      </c>
      <c r="O1221">
        <v>6.2684141013918504</v>
      </c>
      <c r="P1221">
        <v>87.485714285714195</v>
      </c>
      <c r="Q1221">
        <v>4.274410838543E-3</v>
      </c>
    </row>
    <row r="1222" spans="1:17" hidden="1" x14ac:dyDescent="0.3">
      <c r="A1222" t="s">
        <v>2594</v>
      </c>
      <c r="B1222" t="s">
        <v>2595</v>
      </c>
      <c r="C1222" t="s">
        <v>3188</v>
      </c>
      <c r="D1222" t="s">
        <v>508</v>
      </c>
      <c r="E1222">
        <v>1826.46807549</v>
      </c>
      <c r="F1222">
        <v>361.3</v>
      </c>
      <c r="G1222">
        <v>-9.6194893741179701</v>
      </c>
      <c r="H1222">
        <v>-6.6408580505631196</v>
      </c>
      <c r="I1222">
        <v>-17.122352207101301</v>
      </c>
      <c r="J1222">
        <v>-4.5465573576439899</v>
      </c>
      <c r="K1222">
        <v>392.656786550616</v>
      </c>
      <c r="L1222">
        <v>410.28369393932297</v>
      </c>
      <c r="M1222">
        <v>39.242039862518602</v>
      </c>
      <c r="N1222">
        <v>0.23518130816683699</v>
      </c>
      <c r="O1222">
        <v>72.986437863271505</v>
      </c>
      <c r="P1222">
        <v>38.961538461538403</v>
      </c>
    </row>
    <row r="1223" spans="1:17" hidden="1" x14ac:dyDescent="0.3">
      <c r="A1223" t="s">
        <v>2596</v>
      </c>
      <c r="B1223" t="s">
        <v>2597</v>
      </c>
      <c r="C1223" t="s">
        <v>3188</v>
      </c>
      <c r="D1223" t="s">
        <v>46</v>
      </c>
      <c r="E1223">
        <v>1824.5702426</v>
      </c>
      <c r="F1223">
        <v>319.3</v>
      </c>
      <c r="G1223">
        <v>244.202001568692</v>
      </c>
      <c r="H1223">
        <v>-2.8469433569475</v>
      </c>
      <c r="I1223">
        <v>153.176607403883</v>
      </c>
      <c r="J1223">
        <v>23.919908602888601</v>
      </c>
      <c r="K1223">
        <v>247.60545649055101</v>
      </c>
      <c r="L1223">
        <v>177.123075725261</v>
      </c>
      <c r="M1223">
        <v>83.631938051497798</v>
      </c>
      <c r="N1223">
        <v>0.71074633091952499</v>
      </c>
      <c r="O1223">
        <v>6.26370184779068E-2</v>
      </c>
      <c r="P1223">
        <v>353.873489694385</v>
      </c>
      <c r="Q1223">
        <v>0.14289177483774501</v>
      </c>
    </row>
    <row r="1224" spans="1:17" hidden="1" x14ac:dyDescent="0.3">
      <c r="A1224" t="s">
        <v>2598</v>
      </c>
      <c r="B1224" t="s">
        <v>2599</v>
      </c>
      <c r="C1224" t="s">
        <v>3188</v>
      </c>
      <c r="D1224" t="s">
        <v>46</v>
      </c>
      <c r="E1224">
        <v>1822.9357196000001</v>
      </c>
      <c r="F1224">
        <v>144.26</v>
      </c>
      <c r="G1224">
        <v>87.189125024135905</v>
      </c>
      <c r="H1224">
        <v>-1.9125948450866399</v>
      </c>
      <c r="I1224">
        <v>13.178944068761799</v>
      </c>
      <c r="J1224">
        <v>4.8327441782378404</v>
      </c>
      <c r="K1224">
        <v>141.54780117142701</v>
      </c>
      <c r="L1224">
        <v>130.050255285178</v>
      </c>
      <c r="M1224">
        <v>60.195410586752402</v>
      </c>
      <c r="N1224">
        <v>1.62343714566014</v>
      </c>
      <c r="O1224">
        <v>41.411340634964603</v>
      </c>
      <c r="P1224">
        <v>110.598540145985</v>
      </c>
      <c r="Q1224">
        <v>0.18536188448784299</v>
      </c>
    </row>
    <row r="1225" spans="1:17" hidden="1" x14ac:dyDescent="0.3">
      <c r="A1225" t="s">
        <v>2600</v>
      </c>
      <c r="B1225" t="s">
        <v>2601</v>
      </c>
      <c r="C1225" t="s">
        <v>3188</v>
      </c>
      <c r="D1225" t="s">
        <v>2602</v>
      </c>
      <c r="E1225">
        <v>1820.9002372</v>
      </c>
      <c r="F1225">
        <v>656.15</v>
      </c>
      <c r="G1225">
        <v>-17.249152230728502</v>
      </c>
      <c r="H1225">
        <v>-2.7690518311732402</v>
      </c>
      <c r="I1225">
        <v>15.456857782928701</v>
      </c>
      <c r="J1225">
        <v>11.6584357741164</v>
      </c>
      <c r="K1225">
        <v>601.03095326521702</v>
      </c>
      <c r="L1225">
        <v>598.79956428200603</v>
      </c>
      <c r="M1225">
        <v>83.875386322948302</v>
      </c>
      <c r="N1225">
        <v>1.30240713331081</v>
      </c>
      <c r="O1225">
        <v>28.690086108359299</v>
      </c>
      <c r="P1225">
        <v>39.606382978723403</v>
      </c>
      <c r="Q1225">
        <v>0.106413977674224</v>
      </c>
    </row>
    <row r="1226" spans="1:17" x14ac:dyDescent="0.3">
      <c r="A1226" t="s">
        <v>2603</v>
      </c>
      <c r="B1226" t="s">
        <v>2604</v>
      </c>
      <c r="C1226" t="s">
        <v>3173</v>
      </c>
      <c r="D1226" t="s">
        <v>54</v>
      </c>
      <c r="E1226">
        <v>1812.068651115</v>
      </c>
      <c r="F1226">
        <v>180.03</v>
      </c>
      <c r="G1226">
        <v>-87.510278429858104</v>
      </c>
      <c r="H1226">
        <v>-24.032966712992</v>
      </c>
      <c r="I1226">
        <v>-70.234878448856094</v>
      </c>
      <c r="J1226">
        <v>-1.6432061512096801</v>
      </c>
      <c r="K1226">
        <v>217.882204561816</v>
      </c>
      <c r="L1226">
        <v>350.11414744470898</v>
      </c>
      <c r="M1226">
        <v>43.175094146471899</v>
      </c>
      <c r="N1226">
        <v>1.3701641265111</v>
      </c>
      <c r="O1226">
        <v>274.854190968171</v>
      </c>
      <c r="P1226">
        <v>12.042569081404</v>
      </c>
      <c r="Q1226">
        <v>-0.109712036176846</v>
      </c>
    </row>
    <row r="1227" spans="1:17" hidden="1" x14ac:dyDescent="0.3">
      <c r="A1227" t="s">
        <v>2605</v>
      </c>
      <c r="B1227" t="s">
        <v>2606</v>
      </c>
      <c r="C1227" t="s">
        <v>3188</v>
      </c>
      <c r="D1227" t="s">
        <v>271</v>
      </c>
      <c r="E1227">
        <v>1810.4694</v>
      </c>
      <c r="F1227">
        <v>502.35</v>
      </c>
      <c r="G1227">
        <v>-63.452742458808302</v>
      </c>
      <c r="H1227">
        <v>-15.370869672045901</v>
      </c>
      <c r="I1227">
        <v>-24.6420661991706</v>
      </c>
      <c r="J1227">
        <v>3.32167635531773</v>
      </c>
      <c r="K1227">
        <v>543.83183982895298</v>
      </c>
      <c r="L1227">
        <v>587.36668248331898</v>
      </c>
      <c r="M1227">
        <v>55.5251303003011</v>
      </c>
      <c r="N1227">
        <v>1.94218153881405</v>
      </c>
      <c r="O1227">
        <v>86.125211505922096</v>
      </c>
      <c r="P1227">
        <v>7.8814560292064897</v>
      </c>
      <c r="Q1227">
        <v>5.4183511537224997E-2</v>
      </c>
    </row>
    <row r="1228" spans="1:17" hidden="1" x14ac:dyDescent="0.3">
      <c r="A1228" t="s">
        <v>2607</v>
      </c>
      <c r="B1228" t="s">
        <v>2608</v>
      </c>
      <c r="C1228" t="s">
        <v>3188</v>
      </c>
      <c r="D1228" t="s">
        <v>226</v>
      </c>
      <c r="E1228">
        <v>1809.7801735999999</v>
      </c>
      <c r="F1228">
        <v>1112.9000000000001</v>
      </c>
      <c r="G1228">
        <v>16.536379762256399</v>
      </c>
      <c r="H1228">
        <v>-15.252922339280699</v>
      </c>
      <c r="I1228">
        <v>0.10283443262466101</v>
      </c>
      <c r="J1228">
        <v>2.9875381113851698</v>
      </c>
      <c r="K1228">
        <v>1220.75419432785</v>
      </c>
      <c r="L1228">
        <v>1167.6668752432699</v>
      </c>
      <c r="M1228">
        <v>46.286753547659401</v>
      </c>
      <c r="N1228">
        <v>1.31092456950164</v>
      </c>
      <c r="O1228">
        <v>38.547937820109603</v>
      </c>
      <c r="P1228">
        <v>43.498162594287898</v>
      </c>
      <c r="Q1228">
        <v>2.3464937324499998E-3</v>
      </c>
    </row>
    <row r="1229" spans="1:17" hidden="1" x14ac:dyDescent="0.3">
      <c r="A1229" t="s">
        <v>2609</v>
      </c>
      <c r="B1229" t="s">
        <v>2610</v>
      </c>
      <c r="C1229" t="s">
        <v>3188</v>
      </c>
      <c r="D1229" t="s">
        <v>285</v>
      </c>
      <c r="E1229">
        <v>1805.61642555</v>
      </c>
      <c r="F1229">
        <v>54.15</v>
      </c>
      <c r="G1229">
        <v>-15.094286404669599</v>
      </c>
      <c r="H1229">
        <v>2.7991299159527401</v>
      </c>
      <c r="I1229">
        <v>-23.032153904870899</v>
      </c>
      <c r="J1229">
        <v>9.3766364337115995</v>
      </c>
      <c r="K1229">
        <v>52.001581027608196</v>
      </c>
      <c r="L1229">
        <v>56.227460461070002</v>
      </c>
      <c r="M1229">
        <v>69.914523924873805</v>
      </c>
      <c r="N1229">
        <v>1.48730710428991</v>
      </c>
      <c r="O1229">
        <v>77.100646352723899</v>
      </c>
      <c r="P1229">
        <v>24.913494809688501</v>
      </c>
      <c r="Q1229">
        <v>2.8177995358042E-2</v>
      </c>
    </row>
    <row r="1230" spans="1:17" hidden="1" x14ac:dyDescent="0.3">
      <c r="A1230" t="s">
        <v>2611</v>
      </c>
      <c r="B1230" t="s">
        <v>2612</v>
      </c>
      <c r="C1230" t="s">
        <v>3188</v>
      </c>
      <c r="D1230" t="s">
        <v>271</v>
      </c>
      <c r="E1230">
        <v>1799.1775480199999</v>
      </c>
      <c r="F1230">
        <v>514.45000000000005</v>
      </c>
      <c r="G1230">
        <v>6.4093850200515297</v>
      </c>
      <c r="H1230">
        <v>18.632604443859201</v>
      </c>
      <c r="I1230">
        <v>34.0578589700471</v>
      </c>
      <c r="J1230">
        <v>0.1594497379358</v>
      </c>
      <c r="K1230">
        <v>457.79459282303299</v>
      </c>
      <c r="L1230">
        <v>424.47010189450401</v>
      </c>
      <c r="M1230">
        <v>62.490704440561203</v>
      </c>
      <c r="N1230">
        <v>1.61828080929728</v>
      </c>
      <c r="O1230">
        <v>6.8908543104285904</v>
      </c>
      <c r="P1230">
        <v>76.999827971787397</v>
      </c>
      <c r="Q1230">
        <v>4.7620746718656001E-2</v>
      </c>
    </row>
    <row r="1231" spans="1:17" hidden="1" x14ac:dyDescent="0.3">
      <c r="A1231" t="s">
        <v>2613</v>
      </c>
      <c r="B1231" t="s">
        <v>2614</v>
      </c>
      <c r="C1231" t="s">
        <v>3188</v>
      </c>
      <c r="D1231" t="s">
        <v>91</v>
      </c>
      <c r="E1231">
        <v>1799.0886524499999</v>
      </c>
      <c r="F1231">
        <v>81.05</v>
      </c>
      <c r="G1231">
        <v>63.580006394834299</v>
      </c>
      <c r="H1231">
        <v>-8.1376772955433907</v>
      </c>
      <c r="I1231">
        <v>-1.7028019263116601</v>
      </c>
      <c r="J1231">
        <v>8.3652407692335007E-2</v>
      </c>
      <c r="K1231">
        <v>81.255854431702502</v>
      </c>
      <c r="L1231">
        <v>78.740513636332693</v>
      </c>
      <c r="M1231">
        <v>67.571225106825807</v>
      </c>
      <c r="N1231">
        <v>0.61390747207586605</v>
      </c>
      <c r="O1231">
        <v>33.127698951264598</v>
      </c>
      <c r="P1231">
        <v>90.661020936250196</v>
      </c>
      <c r="Q1231">
        <v>7.4431203169405005E-2</v>
      </c>
    </row>
    <row r="1232" spans="1:17" hidden="1" x14ac:dyDescent="0.3">
      <c r="A1232" t="s">
        <v>2615</v>
      </c>
      <c r="B1232" t="s">
        <v>2616</v>
      </c>
      <c r="C1232" t="s">
        <v>3188</v>
      </c>
      <c r="D1232" t="s">
        <v>402</v>
      </c>
      <c r="E1232">
        <v>1798.74655125</v>
      </c>
      <c r="F1232">
        <v>937.95</v>
      </c>
      <c r="G1232">
        <v>118.108460493569</v>
      </c>
      <c r="H1232">
        <v>-1.7967067921259601</v>
      </c>
      <c r="I1232">
        <v>78.721424980454898</v>
      </c>
      <c r="J1232">
        <v>1.2340779403170199</v>
      </c>
      <c r="K1232">
        <v>929.39869388453496</v>
      </c>
      <c r="L1232">
        <v>755.49607054592605</v>
      </c>
      <c r="M1232">
        <v>50.634727175866203</v>
      </c>
      <c r="N1232">
        <v>0.66317337880897798</v>
      </c>
      <c r="O1232">
        <v>29.548483394637199</v>
      </c>
      <c r="P1232">
        <v>150.520833333333</v>
      </c>
      <c r="Q1232">
        <v>0.20002029279823999</v>
      </c>
    </row>
    <row r="1233" spans="1:17" hidden="1" x14ac:dyDescent="0.3">
      <c r="A1233" t="s">
        <v>2617</v>
      </c>
      <c r="B1233" t="s">
        <v>2618</v>
      </c>
      <c r="C1233" t="s">
        <v>3188</v>
      </c>
      <c r="D1233" t="s">
        <v>250</v>
      </c>
      <c r="E1233">
        <v>1797.181288</v>
      </c>
      <c r="F1233">
        <v>133.36000000000001</v>
      </c>
      <c r="G1233">
        <v>367.73016719553101</v>
      </c>
      <c r="H1233">
        <v>-13.938156631635501</v>
      </c>
      <c r="I1233">
        <v>36.903866334669303</v>
      </c>
      <c r="J1233">
        <v>-2.7343826217978999</v>
      </c>
      <c r="K1233">
        <v>141.659992818798</v>
      </c>
      <c r="L1233">
        <v>113.33847008911999</v>
      </c>
      <c r="M1233">
        <v>42.967002630700101</v>
      </c>
      <c r="N1233">
        <v>0.47774532322589303</v>
      </c>
      <c r="O1233">
        <v>25.974805038992098</v>
      </c>
      <c r="P1233">
        <v>406.30220197418299</v>
      </c>
      <c r="Q1233">
        <v>0.18482459264687301</v>
      </c>
    </row>
    <row r="1234" spans="1:17" hidden="1" x14ac:dyDescent="0.3">
      <c r="A1234" t="s">
        <v>2619</v>
      </c>
      <c r="B1234" t="s">
        <v>2620</v>
      </c>
      <c r="C1234" t="s">
        <v>3188</v>
      </c>
      <c r="D1234" t="s">
        <v>54</v>
      </c>
      <c r="E1234">
        <v>1794.5645180040001</v>
      </c>
      <c r="F1234">
        <v>163.16</v>
      </c>
      <c r="G1234">
        <v>-52.713632067958599</v>
      </c>
      <c r="H1234">
        <v>-5.1363301238988699</v>
      </c>
      <c r="I1234">
        <v>-36.975771138096803</v>
      </c>
      <c r="J1234">
        <v>2.9772115645886199</v>
      </c>
      <c r="K1234">
        <v>169.66961415826199</v>
      </c>
      <c r="L1234">
        <v>200.75117116136599</v>
      </c>
      <c r="M1234">
        <v>67.926510192085004</v>
      </c>
      <c r="N1234">
        <v>0.94268748536144198</v>
      </c>
      <c r="O1234">
        <v>73.786467271389995</v>
      </c>
      <c r="P1234">
        <v>11.5471388528064</v>
      </c>
      <c r="Q1234">
        <v>5.0842109558847E-2</v>
      </c>
    </row>
    <row r="1235" spans="1:17" hidden="1" x14ac:dyDescent="0.3">
      <c r="A1235" t="s">
        <v>2621</v>
      </c>
      <c r="B1235" t="s">
        <v>2622</v>
      </c>
      <c r="C1235" t="s">
        <v>3188</v>
      </c>
      <c r="D1235" t="s">
        <v>714</v>
      </c>
      <c r="E1235">
        <v>1793.461361465</v>
      </c>
      <c r="F1235">
        <v>694.45</v>
      </c>
      <c r="G1235">
        <v>-11.504200588548599</v>
      </c>
      <c r="H1235">
        <v>3.43672708718052</v>
      </c>
      <c r="I1235">
        <v>-25.6051654127359</v>
      </c>
      <c r="J1235">
        <v>2.9110430571267099</v>
      </c>
      <c r="K1235">
        <v>721.62007308777697</v>
      </c>
      <c r="L1235">
        <v>771.58194749869301</v>
      </c>
      <c r="M1235">
        <v>46.8833840067662</v>
      </c>
      <c r="N1235">
        <v>0.71529035111182704</v>
      </c>
      <c r="O1235">
        <v>87.198502411980598</v>
      </c>
      <c r="P1235">
        <v>10.739913889331801</v>
      </c>
      <c r="Q1235">
        <v>0.14269957113286</v>
      </c>
    </row>
    <row r="1236" spans="1:17" hidden="1" x14ac:dyDescent="0.3">
      <c r="A1236" t="s">
        <v>2623</v>
      </c>
      <c r="B1236" t="s">
        <v>2624</v>
      </c>
      <c r="C1236" t="s">
        <v>3188</v>
      </c>
      <c r="D1236" t="s">
        <v>131</v>
      </c>
      <c r="E1236">
        <v>1792.63726812</v>
      </c>
      <c r="F1236">
        <v>131.37</v>
      </c>
      <c r="G1236">
        <v>10.203553895653499</v>
      </c>
      <c r="H1236">
        <v>8.0576610985547497</v>
      </c>
      <c r="I1236">
        <v>14.941203785338001</v>
      </c>
      <c r="J1236">
        <v>7.8578566227544302</v>
      </c>
      <c r="K1236">
        <v>122.14180049891</v>
      </c>
      <c r="L1236">
        <v>117.27720115351001</v>
      </c>
      <c r="M1236">
        <v>80.108611391827594</v>
      </c>
      <c r="N1236">
        <v>0.94002874107859402</v>
      </c>
      <c r="O1236">
        <v>14.9044682956534</v>
      </c>
      <c r="P1236">
        <v>53.649122807017498</v>
      </c>
      <c r="Q1236">
        <v>8.698820280399E-2</v>
      </c>
    </row>
    <row r="1237" spans="1:17" hidden="1" x14ac:dyDescent="0.3">
      <c r="A1237" t="s">
        <v>2625</v>
      </c>
      <c r="B1237" t="s">
        <v>2626</v>
      </c>
      <c r="C1237" t="s">
        <v>3188</v>
      </c>
      <c r="D1237" t="s">
        <v>46</v>
      </c>
      <c r="E1237">
        <v>1782.869493896</v>
      </c>
      <c r="F1237">
        <v>250.93</v>
      </c>
      <c r="G1237">
        <v>174.980433852717</v>
      </c>
      <c r="H1237">
        <v>6.1332322562086103</v>
      </c>
      <c r="I1237">
        <v>79.382116196612202</v>
      </c>
      <c r="J1237">
        <v>25.703374595765499</v>
      </c>
      <c r="K1237">
        <v>222.40020561649499</v>
      </c>
      <c r="L1237">
        <v>185.419974182131</v>
      </c>
      <c r="M1237">
        <v>81.804760961830596</v>
      </c>
      <c r="N1237">
        <v>2.3591045751977999</v>
      </c>
      <c r="O1237">
        <v>20.710955246483</v>
      </c>
      <c r="P1237">
        <v>209.79012345679001</v>
      </c>
      <c r="Q1237">
        <v>0.18119623090325901</v>
      </c>
    </row>
    <row r="1238" spans="1:17" hidden="1" x14ac:dyDescent="0.3">
      <c r="A1238" t="s">
        <v>2627</v>
      </c>
      <c r="B1238" t="s">
        <v>2628</v>
      </c>
      <c r="C1238" t="s">
        <v>3188</v>
      </c>
      <c r="D1238" t="s">
        <v>125</v>
      </c>
      <c r="E1238">
        <v>1778.6779022349999</v>
      </c>
      <c r="F1238">
        <v>1389.95</v>
      </c>
      <c r="G1238">
        <v>504.78420325404699</v>
      </c>
      <c r="H1238">
        <v>-4.3173248647814804</v>
      </c>
      <c r="I1238">
        <v>286.23572771682097</v>
      </c>
      <c r="J1238">
        <v>-0.76817038583057595</v>
      </c>
      <c r="K1238">
        <v>1451.8849738159799</v>
      </c>
      <c r="L1238">
        <v>1094.41508699105</v>
      </c>
      <c r="M1238">
        <v>50.147950844104002</v>
      </c>
      <c r="N1238">
        <v>0.22746800997495101</v>
      </c>
      <c r="O1238">
        <v>87.679412928522595</v>
      </c>
      <c r="P1238">
        <v>552.55868544600901</v>
      </c>
      <c r="Q1238">
        <v>0.18833664810183601</v>
      </c>
    </row>
    <row r="1239" spans="1:17" hidden="1" x14ac:dyDescent="0.3">
      <c r="A1239" t="s">
        <v>2629</v>
      </c>
      <c r="B1239" t="s">
        <v>2630</v>
      </c>
      <c r="C1239" t="s">
        <v>3188</v>
      </c>
      <c r="D1239" t="s">
        <v>111</v>
      </c>
      <c r="E1239">
        <v>1777.148565</v>
      </c>
      <c r="F1239">
        <v>46.11</v>
      </c>
      <c r="G1239">
        <v>81.680283428305401</v>
      </c>
      <c r="H1239">
        <v>-4.9802850424064502</v>
      </c>
      <c r="I1239">
        <v>83.578710224053694</v>
      </c>
      <c r="J1239">
        <v>4.2762382932347496</v>
      </c>
      <c r="K1239">
        <v>44.9127216476722</v>
      </c>
      <c r="L1239">
        <v>36.706850133389899</v>
      </c>
      <c r="M1239">
        <v>67.561002984241199</v>
      </c>
      <c r="N1239">
        <v>0.29133272089941797</v>
      </c>
      <c r="O1239">
        <v>39.926263283452599</v>
      </c>
      <c r="P1239">
        <v>112</v>
      </c>
      <c r="Q1239">
        <v>0.11872810542536</v>
      </c>
    </row>
    <row r="1240" spans="1:17" hidden="1" x14ac:dyDescent="0.3">
      <c r="A1240" t="s">
        <v>2631</v>
      </c>
      <c r="B1240" t="s">
        <v>2632</v>
      </c>
      <c r="C1240" t="s">
        <v>3188</v>
      </c>
      <c r="D1240" t="s">
        <v>226</v>
      </c>
      <c r="E1240">
        <v>1770.9047097599901</v>
      </c>
      <c r="F1240">
        <v>734.5</v>
      </c>
      <c r="G1240">
        <v>-12.088010101203301</v>
      </c>
      <c r="H1240">
        <v>1.4953436462937899</v>
      </c>
      <c r="I1240">
        <v>4.5353601523081304</v>
      </c>
      <c r="J1240">
        <v>4.42107956307603</v>
      </c>
      <c r="K1240">
        <v>729.65178674000595</v>
      </c>
      <c r="L1240">
        <v>729.79648332096394</v>
      </c>
      <c r="M1240">
        <v>58.364177744998898</v>
      </c>
      <c r="N1240">
        <v>0.65711394746047602</v>
      </c>
      <c r="O1240">
        <v>24.5677331518039</v>
      </c>
      <c r="P1240">
        <v>34.032846715328397</v>
      </c>
      <c r="Q1240">
        <v>-1.1230815306405E-2</v>
      </c>
    </row>
    <row r="1241" spans="1:17" hidden="1" x14ac:dyDescent="0.3">
      <c r="A1241" t="s">
        <v>2633</v>
      </c>
      <c r="B1241" t="s">
        <v>2634</v>
      </c>
      <c r="C1241" t="s">
        <v>3188</v>
      </c>
      <c r="D1241" t="s">
        <v>1541</v>
      </c>
      <c r="E1241">
        <v>1756.93981073499</v>
      </c>
      <c r="F1241">
        <v>245.83</v>
      </c>
      <c r="G1241">
        <v>-30.416478576021099</v>
      </c>
      <c r="H1241">
        <v>-13.2521992823827</v>
      </c>
      <c r="I1241">
        <v>55.031422836132698</v>
      </c>
      <c r="J1241">
        <v>0.95762166335986099</v>
      </c>
      <c r="K1241">
        <v>268.44922425355401</v>
      </c>
      <c r="L1241">
        <v>256.88165325986103</v>
      </c>
      <c r="M1241">
        <v>47.483207747158801</v>
      </c>
      <c r="N1241">
        <v>0.36972734378465699</v>
      </c>
      <c r="O1241">
        <v>46.544359923524297</v>
      </c>
      <c r="P1241">
        <v>82.096296296296302</v>
      </c>
      <c r="Q1241">
        <v>5.7602892675813998E-2</v>
      </c>
    </row>
    <row r="1242" spans="1:17" hidden="1" x14ac:dyDescent="0.3">
      <c r="A1242" t="s">
        <v>2635</v>
      </c>
      <c r="B1242" t="s">
        <v>2636</v>
      </c>
      <c r="C1242" t="s">
        <v>3188</v>
      </c>
      <c r="D1242" t="s">
        <v>83</v>
      </c>
      <c r="E1242">
        <v>1744.514206908</v>
      </c>
      <c r="F1242">
        <v>181.19</v>
      </c>
      <c r="G1242">
        <v>67.651006306809293</v>
      </c>
      <c r="H1242">
        <v>2.3550943765502302E-2</v>
      </c>
      <c r="I1242">
        <v>66.533968465078701</v>
      </c>
      <c r="J1242">
        <v>3.1403306409232399</v>
      </c>
      <c r="K1242">
        <v>163.74278818886799</v>
      </c>
      <c r="L1242">
        <v>130.77693363427599</v>
      </c>
      <c r="M1242">
        <v>58.284609472220097</v>
      </c>
      <c r="N1242">
        <v>0.31494961558127399</v>
      </c>
      <c r="O1242">
        <v>8.0081682212042402</v>
      </c>
      <c r="P1242">
        <v>107.311212814645</v>
      </c>
      <c r="Q1242">
        <v>-7.185944087845E-3</v>
      </c>
    </row>
    <row r="1243" spans="1:17" hidden="1" x14ac:dyDescent="0.3">
      <c r="A1243" t="s">
        <v>2637</v>
      </c>
      <c r="B1243" t="s">
        <v>2638</v>
      </c>
      <c r="C1243" t="s">
        <v>3188</v>
      </c>
      <c r="D1243" t="s">
        <v>1763</v>
      </c>
      <c r="E1243">
        <v>1738.9156668799999</v>
      </c>
      <c r="F1243">
        <v>165.71</v>
      </c>
      <c r="G1243">
        <v>-44.489916999225201</v>
      </c>
      <c r="H1243">
        <v>-5.7840325769232201</v>
      </c>
      <c r="I1243">
        <v>-25.156894074162601</v>
      </c>
      <c r="J1243">
        <v>9.8753668335397808</v>
      </c>
      <c r="K1243">
        <v>164.18745849378001</v>
      </c>
      <c r="L1243">
        <v>194.24646592633599</v>
      </c>
      <c r="M1243">
        <v>64.685678180289699</v>
      </c>
      <c r="N1243">
        <v>1.8721502507880201</v>
      </c>
      <c r="O1243">
        <v>82.215919377225205</v>
      </c>
      <c r="P1243">
        <v>28.756798756798698</v>
      </c>
      <c r="Q1243">
        <v>0.13329223498889001</v>
      </c>
    </row>
    <row r="1244" spans="1:17" hidden="1" x14ac:dyDescent="0.3">
      <c r="A1244" t="s">
        <v>2639</v>
      </c>
      <c r="B1244" t="s">
        <v>2640</v>
      </c>
      <c r="C1244" t="s">
        <v>3188</v>
      </c>
      <c r="D1244" t="s">
        <v>21</v>
      </c>
      <c r="E1244">
        <v>1737.50168495</v>
      </c>
      <c r="F1244">
        <v>417.25</v>
      </c>
      <c r="G1244">
        <v>19.935315127720401</v>
      </c>
      <c r="H1244">
        <v>28.641910470414</v>
      </c>
      <c r="I1244">
        <v>26.1768516463477</v>
      </c>
      <c r="J1244">
        <v>-1.8701292281327599</v>
      </c>
      <c r="K1244">
        <v>355.09339841078202</v>
      </c>
      <c r="M1244">
        <v>56.921331140666098</v>
      </c>
      <c r="N1244">
        <v>1.20628374280128</v>
      </c>
      <c r="O1244">
        <v>13.840623127621299</v>
      </c>
      <c r="P1244">
        <v>68.892936652499401</v>
      </c>
    </row>
    <row r="1245" spans="1:17" hidden="1" x14ac:dyDescent="0.3">
      <c r="A1245" t="s">
        <v>2641</v>
      </c>
      <c r="B1245" t="s">
        <v>2642</v>
      </c>
      <c r="C1245" t="s">
        <v>3188</v>
      </c>
      <c r="D1245" t="s">
        <v>468</v>
      </c>
      <c r="E1245">
        <v>1736.0262213399999</v>
      </c>
      <c r="F1245">
        <v>560.6</v>
      </c>
      <c r="G1245">
        <v>-34.899308519822597</v>
      </c>
      <c r="H1245">
        <v>-5.1034425948759701</v>
      </c>
      <c r="I1245">
        <v>-5.00135022329534</v>
      </c>
      <c r="J1245">
        <v>-2.3433237163059002</v>
      </c>
      <c r="K1245">
        <v>617.62974028769804</v>
      </c>
      <c r="L1245">
        <v>628.86097727296601</v>
      </c>
      <c r="M1245">
        <v>36.7928317423465</v>
      </c>
      <c r="N1245">
        <v>0.60897061568445199</v>
      </c>
      <c r="O1245">
        <v>58.535497681056</v>
      </c>
      <c r="P1245">
        <v>27.394614248380801</v>
      </c>
      <c r="Q1245">
        <v>0.101714862660452</v>
      </c>
    </row>
    <row r="1246" spans="1:17" hidden="1" x14ac:dyDescent="0.3">
      <c r="A1246" t="s">
        <v>2643</v>
      </c>
      <c r="B1246" t="s">
        <v>2644</v>
      </c>
      <c r="C1246" t="s">
        <v>3188</v>
      </c>
      <c r="D1246" t="s">
        <v>88</v>
      </c>
      <c r="E1246">
        <v>1733.0467549799901</v>
      </c>
      <c r="F1246">
        <v>313.7</v>
      </c>
      <c r="G1246">
        <v>95.653717568061595</v>
      </c>
      <c r="H1246">
        <v>13.669026452728801</v>
      </c>
      <c r="I1246">
        <v>104.169815565516</v>
      </c>
      <c r="J1246">
        <v>17.3040756799777</v>
      </c>
      <c r="K1246">
        <v>282.000795788088</v>
      </c>
      <c r="L1246">
        <v>232.00545646763899</v>
      </c>
      <c r="M1246">
        <v>65.907869635607994</v>
      </c>
      <c r="N1246">
        <v>1.47439007491847</v>
      </c>
      <c r="O1246">
        <v>18.457124641377099</v>
      </c>
      <c r="P1246">
        <v>120.915492957746</v>
      </c>
      <c r="Q1246">
        <v>8.1647763630417994E-2</v>
      </c>
    </row>
    <row r="1247" spans="1:17" hidden="1" x14ac:dyDescent="0.3">
      <c r="A1247" t="s">
        <v>2645</v>
      </c>
      <c r="B1247" t="s">
        <v>2646</v>
      </c>
      <c r="C1247" t="s">
        <v>3188</v>
      </c>
      <c r="D1247" t="s">
        <v>149</v>
      </c>
      <c r="E1247">
        <v>1729.21875</v>
      </c>
      <c r="F1247">
        <v>21.7</v>
      </c>
      <c r="G1247">
        <v>101.598813279189</v>
      </c>
      <c r="H1247">
        <v>9.6629125283003994</v>
      </c>
      <c r="I1247">
        <v>54.353556435801302</v>
      </c>
      <c r="J1247">
        <v>10.541539611502101</v>
      </c>
      <c r="K1247">
        <v>18.095831086535998</v>
      </c>
      <c r="L1247">
        <v>15.7156515669952</v>
      </c>
      <c r="M1247">
        <v>87.9934579942841</v>
      </c>
      <c r="N1247">
        <v>0.72205543477716505</v>
      </c>
      <c r="O1247">
        <v>3.64055299539169</v>
      </c>
      <c r="P1247">
        <v>184.77690288713899</v>
      </c>
      <c r="Q1247">
        <v>0.245098696458631</v>
      </c>
    </row>
    <row r="1248" spans="1:17" hidden="1" x14ac:dyDescent="0.3">
      <c r="A1248" t="s">
        <v>2647</v>
      </c>
      <c r="B1248" t="s">
        <v>2648</v>
      </c>
      <c r="C1248" t="s">
        <v>3188</v>
      </c>
      <c r="D1248" t="s">
        <v>247</v>
      </c>
      <c r="E1248">
        <v>1728.95075</v>
      </c>
      <c r="F1248">
        <v>2755.3</v>
      </c>
      <c r="G1248">
        <v>614.71316310738405</v>
      </c>
      <c r="H1248">
        <v>-33.273747252099</v>
      </c>
      <c r="I1248">
        <v>-10.114173452609</v>
      </c>
      <c r="J1248">
        <v>0.91609617437170898</v>
      </c>
      <c r="K1248">
        <v>3332.3162162082399</v>
      </c>
      <c r="L1248">
        <v>2798.9429171127999</v>
      </c>
      <c r="M1248">
        <v>45.405105836373799</v>
      </c>
      <c r="N1248">
        <v>1.54173955384032</v>
      </c>
      <c r="O1248">
        <v>74.1697818749319</v>
      </c>
      <c r="P1248">
        <v>669.63687150837995</v>
      </c>
      <c r="Q1248">
        <v>0.202677740257207</v>
      </c>
    </row>
    <row r="1249" spans="1:17" hidden="1" x14ac:dyDescent="0.3">
      <c r="A1249" t="s">
        <v>2649</v>
      </c>
      <c r="B1249" t="s">
        <v>2650</v>
      </c>
      <c r="C1249" t="s">
        <v>3188</v>
      </c>
      <c r="D1249" t="s">
        <v>60</v>
      </c>
      <c r="E1249">
        <v>1728.476611</v>
      </c>
      <c r="F1249">
        <v>17.75</v>
      </c>
      <c r="G1249">
        <v>-28.857942189271</v>
      </c>
      <c r="H1249">
        <v>-6.1454352295316799</v>
      </c>
      <c r="I1249">
        <v>-4.2268881323920304</v>
      </c>
      <c r="J1249">
        <v>3.4570890081763701</v>
      </c>
      <c r="K1249">
        <v>17.8462451416348</v>
      </c>
      <c r="L1249">
        <v>18.287164838066801</v>
      </c>
      <c r="M1249">
        <v>60.969088505412202</v>
      </c>
      <c r="N1249">
        <v>0.38839039470415898</v>
      </c>
      <c r="O1249">
        <v>58.028169014084497</v>
      </c>
      <c r="P1249">
        <v>21.575342465753401</v>
      </c>
      <c r="Q1249">
        <v>-1.1548087388658999E-2</v>
      </c>
    </row>
    <row r="1250" spans="1:17" hidden="1" x14ac:dyDescent="0.3">
      <c r="A1250" t="s">
        <v>2651</v>
      </c>
      <c r="B1250" t="s">
        <v>2652</v>
      </c>
      <c r="C1250" t="s">
        <v>3188</v>
      </c>
      <c r="D1250" t="s">
        <v>21</v>
      </c>
      <c r="E1250">
        <v>1727.3245166869999</v>
      </c>
      <c r="F1250">
        <v>155.34</v>
      </c>
      <c r="G1250">
        <v>393.65822058926199</v>
      </c>
      <c r="H1250">
        <v>-1.0907842256701099</v>
      </c>
      <c r="I1250">
        <v>164.849179759348</v>
      </c>
      <c r="J1250">
        <v>1.2698687502357899</v>
      </c>
      <c r="K1250">
        <v>148.29343328604199</v>
      </c>
      <c r="L1250">
        <v>105.953591263001</v>
      </c>
      <c r="M1250">
        <v>64.900334557295807</v>
      </c>
      <c r="N1250">
        <v>0.21543248618646599</v>
      </c>
      <c r="O1250">
        <v>16.216042229947199</v>
      </c>
      <c r="P1250">
        <v>422.15126050420099</v>
      </c>
    </row>
    <row r="1251" spans="1:17" hidden="1" x14ac:dyDescent="0.3">
      <c r="A1251" t="s">
        <v>2653</v>
      </c>
      <c r="B1251" t="s">
        <v>2654</v>
      </c>
      <c r="C1251" t="s">
        <v>3188</v>
      </c>
      <c r="D1251" t="s">
        <v>1420</v>
      </c>
      <c r="E1251">
        <v>1727.1405</v>
      </c>
      <c r="F1251">
        <v>181.9</v>
      </c>
      <c r="G1251">
        <v>281.49153205893703</v>
      </c>
      <c r="H1251">
        <v>53.2420671055824</v>
      </c>
      <c r="I1251">
        <v>107.88334463001399</v>
      </c>
      <c r="J1251">
        <v>27.703392488245999</v>
      </c>
      <c r="K1251">
        <v>134.007458448427</v>
      </c>
      <c r="L1251">
        <v>107.07565807154801</v>
      </c>
      <c r="M1251">
        <v>77.390070475066906</v>
      </c>
      <c r="N1251">
        <v>2.7042341730707902</v>
      </c>
      <c r="O1251">
        <v>9.8955470038482698</v>
      </c>
      <c r="P1251">
        <v>291.182795698924</v>
      </c>
      <c r="Q1251">
        <v>0.16798933589640599</v>
      </c>
    </row>
    <row r="1252" spans="1:17" hidden="1" x14ac:dyDescent="0.3">
      <c r="A1252" t="s">
        <v>2655</v>
      </c>
      <c r="B1252" t="s">
        <v>2656</v>
      </c>
      <c r="C1252" t="s">
        <v>3188</v>
      </c>
      <c r="D1252" t="s">
        <v>372</v>
      </c>
      <c r="E1252">
        <v>1724.2490499999999</v>
      </c>
      <c r="F1252">
        <v>346.75</v>
      </c>
      <c r="G1252">
        <v>37.028191660942099</v>
      </c>
      <c r="H1252">
        <v>11.1891772733024</v>
      </c>
      <c r="I1252">
        <v>68.280449591772395</v>
      </c>
      <c r="J1252">
        <v>5.6564803223645201</v>
      </c>
      <c r="K1252">
        <v>316.013580127745</v>
      </c>
      <c r="L1252">
        <v>262.62642400213798</v>
      </c>
      <c r="M1252">
        <v>60.869827875751199</v>
      </c>
      <c r="N1252">
        <v>0.26536017991134098</v>
      </c>
      <c r="O1252">
        <v>10.1081470800288</v>
      </c>
      <c r="P1252">
        <v>89.119170984455906</v>
      </c>
      <c r="Q1252">
        <v>0.13368527180543099</v>
      </c>
    </row>
    <row r="1253" spans="1:17" hidden="1" x14ac:dyDescent="0.3">
      <c r="A1253" t="s">
        <v>2657</v>
      </c>
      <c r="B1253" t="s">
        <v>2658</v>
      </c>
      <c r="C1253" t="s">
        <v>3188</v>
      </c>
      <c r="D1253" t="s">
        <v>97</v>
      </c>
      <c r="E1253">
        <v>1722.625966754</v>
      </c>
      <c r="F1253">
        <v>104.65</v>
      </c>
      <c r="G1253">
        <v>-39.205017693902498</v>
      </c>
      <c r="H1253">
        <v>-12.5230200851415</v>
      </c>
      <c r="I1253">
        <v>-30.2042051623406</v>
      </c>
      <c r="J1253">
        <v>-0.216560307865128</v>
      </c>
      <c r="K1253">
        <v>115.92262089730301</v>
      </c>
      <c r="L1253">
        <v>132.087281022312</v>
      </c>
      <c r="M1253">
        <v>62.260259305490102</v>
      </c>
      <c r="N1253">
        <v>0.98879914851105999</v>
      </c>
      <c r="O1253">
        <v>85.379837553750505</v>
      </c>
      <c r="P1253">
        <v>3.3988736290880301</v>
      </c>
    </row>
    <row r="1254" spans="1:17" hidden="1" x14ac:dyDescent="0.3">
      <c r="A1254" t="s">
        <v>2659</v>
      </c>
      <c r="B1254" t="s">
        <v>2660</v>
      </c>
      <c r="C1254" t="s">
        <v>3188</v>
      </c>
      <c r="D1254" t="s">
        <v>271</v>
      </c>
      <c r="E1254">
        <v>1717.3681148000001</v>
      </c>
      <c r="F1254">
        <v>273.39999999999998</v>
      </c>
      <c r="G1254">
        <v>16.407434883290801</v>
      </c>
      <c r="H1254">
        <v>-8.3894828782097992</v>
      </c>
      <c r="I1254">
        <v>29.965567929392499</v>
      </c>
      <c r="J1254">
        <v>6.49992147852383</v>
      </c>
      <c r="K1254">
        <v>266.01953037762797</v>
      </c>
      <c r="L1254">
        <v>254.32656191651299</v>
      </c>
      <c r="M1254">
        <v>67.266295034774203</v>
      </c>
      <c r="N1254">
        <v>1.2115637935030199</v>
      </c>
      <c r="O1254">
        <v>36.539868324798803</v>
      </c>
      <c r="P1254">
        <v>83.366867873910095</v>
      </c>
      <c r="Q1254">
        <v>0.101648930026333</v>
      </c>
    </row>
    <row r="1255" spans="1:17" hidden="1" x14ac:dyDescent="0.3">
      <c r="A1255" t="s">
        <v>2661</v>
      </c>
      <c r="B1255" t="s">
        <v>2662</v>
      </c>
      <c r="C1255" t="s">
        <v>3188</v>
      </c>
      <c r="D1255" t="s">
        <v>714</v>
      </c>
      <c r="E1255">
        <v>1715.74359205</v>
      </c>
      <c r="F1255">
        <v>8.5</v>
      </c>
      <c r="G1255">
        <v>-67.979805720092699</v>
      </c>
      <c r="H1255">
        <v>-1.8496788994328299</v>
      </c>
      <c r="I1255">
        <v>-26.375510029757599</v>
      </c>
      <c r="J1255">
        <v>-0.79320615120968196</v>
      </c>
      <c r="K1255">
        <v>9.9326329039341896</v>
      </c>
      <c r="L1255">
        <v>15.1867477574026</v>
      </c>
      <c r="M1255">
        <v>75.909817130514099</v>
      </c>
      <c r="N1255">
        <v>0.65957854459337595</v>
      </c>
      <c r="O1255">
        <v>169.99999999999901</v>
      </c>
      <c r="P1255">
        <v>25</v>
      </c>
      <c r="Q1255">
        <v>-0.101528071955706</v>
      </c>
    </row>
    <row r="1256" spans="1:17" hidden="1" x14ac:dyDescent="0.3">
      <c r="A1256" t="s">
        <v>2663</v>
      </c>
      <c r="B1256" t="s">
        <v>2664</v>
      </c>
      <c r="C1256" t="s">
        <v>3188</v>
      </c>
      <c r="D1256" t="s">
        <v>69</v>
      </c>
      <c r="E1256">
        <v>1710.20043117</v>
      </c>
      <c r="F1256">
        <v>30.51</v>
      </c>
      <c r="G1256">
        <v>-26.267219799935098</v>
      </c>
      <c r="H1256">
        <v>-4.4602737338045397</v>
      </c>
      <c r="I1256">
        <v>-24.256017300688999</v>
      </c>
      <c r="J1256">
        <v>3.7288904572178598</v>
      </c>
      <c r="K1256">
        <v>30.609677216106999</v>
      </c>
      <c r="L1256">
        <v>34.045725083629797</v>
      </c>
      <c r="M1256">
        <v>67.452503661927693</v>
      </c>
      <c r="N1256">
        <v>0.86156031558558499</v>
      </c>
      <c r="O1256">
        <v>59.292035398229999</v>
      </c>
      <c r="P1256">
        <v>12.5</v>
      </c>
    </row>
    <row r="1257" spans="1:17" hidden="1" x14ac:dyDescent="0.3">
      <c r="A1257" t="s">
        <v>2665</v>
      </c>
      <c r="B1257" t="s">
        <v>2666</v>
      </c>
      <c r="C1257" t="s">
        <v>3188</v>
      </c>
      <c r="D1257" t="s">
        <v>226</v>
      </c>
      <c r="E1257">
        <v>1708.85516588</v>
      </c>
      <c r="F1257">
        <v>718.45</v>
      </c>
      <c r="G1257">
        <v>76.908839395213306</v>
      </c>
      <c r="H1257">
        <v>-10.5483858764647</v>
      </c>
      <c r="I1257">
        <v>78.439642124499599</v>
      </c>
      <c r="J1257">
        <v>4.9101035414617096</v>
      </c>
      <c r="K1257">
        <v>730.12907934746602</v>
      </c>
      <c r="L1257">
        <v>599.95901976948403</v>
      </c>
      <c r="M1257">
        <v>57.365164155188701</v>
      </c>
      <c r="N1257">
        <v>0.47797383968228202</v>
      </c>
      <c r="O1257">
        <v>44.749112673115697</v>
      </c>
      <c r="P1257">
        <v>104.934750053483</v>
      </c>
      <c r="Q1257">
        <v>0.207351425254901</v>
      </c>
    </row>
    <row r="1258" spans="1:17" hidden="1" x14ac:dyDescent="0.3">
      <c r="A1258" t="s">
        <v>2667</v>
      </c>
      <c r="B1258" t="s">
        <v>2668</v>
      </c>
      <c r="C1258" t="s">
        <v>3188</v>
      </c>
      <c r="D1258" t="s">
        <v>585</v>
      </c>
      <c r="E1258">
        <v>1701.0937799999999</v>
      </c>
      <c r="F1258">
        <v>105.49</v>
      </c>
      <c r="G1258">
        <v>10.950715099359901</v>
      </c>
      <c r="H1258">
        <v>-2.3976748546337401</v>
      </c>
      <c r="I1258">
        <v>30.8574394903086</v>
      </c>
      <c r="J1258">
        <v>7.8434893739806704</v>
      </c>
      <c r="K1258">
        <v>106.129059085577</v>
      </c>
      <c r="L1258">
        <v>102.685632488091</v>
      </c>
      <c r="M1258">
        <v>54.219977380712301</v>
      </c>
      <c r="N1258">
        <v>0.75865582524381903</v>
      </c>
      <c r="O1258">
        <v>51.237084083799402</v>
      </c>
      <c r="P1258">
        <v>46.5138888888888</v>
      </c>
    </row>
    <row r="1259" spans="1:17" hidden="1" x14ac:dyDescent="0.3">
      <c r="A1259" t="s">
        <v>2669</v>
      </c>
      <c r="B1259" t="s">
        <v>2670</v>
      </c>
      <c r="C1259" t="s">
        <v>3188</v>
      </c>
      <c r="D1259" t="s">
        <v>51</v>
      </c>
      <c r="E1259">
        <v>1695.108230046</v>
      </c>
      <c r="F1259">
        <v>160.93</v>
      </c>
      <c r="G1259">
        <v>-2.6918894578174899</v>
      </c>
      <c r="H1259">
        <v>27.020096484427601</v>
      </c>
      <c r="I1259">
        <v>53.000221675362901</v>
      </c>
      <c r="J1259">
        <v>21.9517743702167</v>
      </c>
      <c r="K1259">
        <v>132.77074631475099</v>
      </c>
      <c r="L1259">
        <v>121.047549595359</v>
      </c>
      <c r="M1259">
        <v>73.947085207373505</v>
      </c>
      <c r="N1259">
        <v>2.3737693276399501</v>
      </c>
      <c r="O1259">
        <v>7.1397502019511396</v>
      </c>
      <c r="P1259">
        <v>74.639175257731907</v>
      </c>
      <c r="Q1259">
        <v>4.2969117584926997E-2</v>
      </c>
    </row>
    <row r="1260" spans="1:17" hidden="1" x14ac:dyDescent="0.3">
      <c r="A1260" t="s">
        <v>2671</v>
      </c>
      <c r="B1260" t="s">
        <v>2672</v>
      </c>
      <c r="C1260" t="s">
        <v>3188</v>
      </c>
      <c r="D1260" t="s">
        <v>285</v>
      </c>
      <c r="E1260">
        <v>1693.4257125449999</v>
      </c>
      <c r="F1260">
        <v>432.15</v>
      </c>
      <c r="G1260">
        <v>119.52195533936001</v>
      </c>
      <c r="H1260">
        <v>21.8212678647802</v>
      </c>
      <c r="I1260">
        <v>97.369667941414704</v>
      </c>
      <c r="J1260">
        <v>-7.6893925918876498</v>
      </c>
      <c r="K1260">
        <v>392.62980782429798</v>
      </c>
      <c r="M1260">
        <v>57.430253910011501</v>
      </c>
      <c r="N1260">
        <v>1.5004833672172899</v>
      </c>
      <c r="O1260">
        <v>12.113849357861801</v>
      </c>
      <c r="P1260">
        <v>152.20309308432999</v>
      </c>
    </row>
    <row r="1261" spans="1:17" hidden="1" x14ac:dyDescent="0.3">
      <c r="A1261" t="s">
        <v>2673</v>
      </c>
      <c r="B1261" t="s">
        <v>2674</v>
      </c>
      <c r="C1261" t="s">
        <v>3188</v>
      </c>
      <c r="D1261" t="s">
        <v>46</v>
      </c>
      <c r="E1261">
        <v>1692.37808</v>
      </c>
      <c r="F1261">
        <v>75.069999999999993</v>
      </c>
      <c r="G1261">
        <v>-1.2218835056083699</v>
      </c>
      <c r="H1261">
        <v>-12.133315859976101</v>
      </c>
      <c r="I1261">
        <v>-1.48670154944277</v>
      </c>
      <c r="J1261">
        <v>-0.27251189219766497</v>
      </c>
      <c r="K1261">
        <v>81.907219047641604</v>
      </c>
      <c r="L1261">
        <v>83.132961213094006</v>
      </c>
      <c r="M1261">
        <v>52.490347323025702</v>
      </c>
      <c r="N1261">
        <v>0.53897173741002302</v>
      </c>
      <c r="O1261">
        <v>60.729985347009404</v>
      </c>
      <c r="P1261">
        <v>24.494195688225499</v>
      </c>
      <c r="Q1261">
        <v>9.0322073110470996E-2</v>
      </c>
    </row>
    <row r="1262" spans="1:17" hidden="1" x14ac:dyDescent="0.3">
      <c r="A1262" t="s">
        <v>2675</v>
      </c>
      <c r="B1262" t="s">
        <v>2676</v>
      </c>
      <c r="C1262" t="s">
        <v>3188</v>
      </c>
      <c r="D1262" t="s">
        <v>585</v>
      </c>
      <c r="E1262">
        <v>1692.3029750000001</v>
      </c>
      <c r="F1262">
        <v>68.56</v>
      </c>
      <c r="G1262">
        <v>19.184013711096402</v>
      </c>
      <c r="H1262">
        <v>9.8030272736927504</v>
      </c>
      <c r="I1262">
        <v>23.025279562253498</v>
      </c>
      <c r="J1262">
        <v>4.1475357296584203</v>
      </c>
      <c r="K1262">
        <v>62.0282417591133</v>
      </c>
      <c r="L1262">
        <v>58.933647926009201</v>
      </c>
      <c r="M1262">
        <v>29.188193916460101</v>
      </c>
      <c r="N1262">
        <v>0.74657507889880403</v>
      </c>
      <c r="O1262">
        <v>13.7689614935822</v>
      </c>
      <c r="P1262">
        <v>52.525027808676199</v>
      </c>
      <c r="Q1262">
        <v>7.1071011628524999E-2</v>
      </c>
    </row>
    <row r="1263" spans="1:17" hidden="1" x14ac:dyDescent="0.3">
      <c r="A1263" t="s">
        <v>2677</v>
      </c>
      <c r="B1263" t="s">
        <v>2678</v>
      </c>
      <c r="C1263" t="s">
        <v>3188</v>
      </c>
      <c r="D1263" t="s">
        <v>91</v>
      </c>
      <c r="E1263">
        <v>1686.30720467999</v>
      </c>
      <c r="F1263">
        <v>6.87</v>
      </c>
      <c r="G1263">
        <v>-80.523502324973094</v>
      </c>
      <c r="H1263">
        <v>-7.7228602130391897</v>
      </c>
      <c r="I1263">
        <v>-60.341971550846203</v>
      </c>
      <c r="J1263">
        <v>4.1747425667390203</v>
      </c>
      <c r="K1263">
        <v>8.4002736858327705</v>
      </c>
      <c r="L1263">
        <v>12.786708915840601</v>
      </c>
      <c r="M1263">
        <v>75.173267095744706</v>
      </c>
      <c r="N1263">
        <v>0.24694407521047701</v>
      </c>
      <c r="O1263">
        <v>295.19650655021798</v>
      </c>
      <c r="P1263">
        <v>15.4621848739495</v>
      </c>
      <c r="Q1263">
        <v>-9.1839016565030008E-3</v>
      </c>
    </row>
    <row r="1264" spans="1:17" hidden="1" x14ac:dyDescent="0.3">
      <c r="A1264" t="s">
        <v>2679</v>
      </c>
      <c r="B1264" t="s">
        <v>2680</v>
      </c>
      <c r="C1264" t="s">
        <v>3188</v>
      </c>
      <c r="D1264" t="s">
        <v>285</v>
      </c>
      <c r="E1264">
        <v>1683.84</v>
      </c>
      <c r="F1264">
        <v>1400</v>
      </c>
      <c r="G1264">
        <v>-28.718338867494001</v>
      </c>
      <c r="H1264">
        <v>-8.7033361135604697</v>
      </c>
      <c r="I1264">
        <v>-4.4818331362829902</v>
      </c>
      <c r="J1264">
        <v>-0.71847305512427595</v>
      </c>
      <c r="K1264">
        <v>1443.7471776003299</v>
      </c>
      <c r="L1264">
        <v>1440.42480789866</v>
      </c>
      <c r="M1264">
        <v>43.688813121518201</v>
      </c>
      <c r="N1264">
        <v>0.36451683492352799</v>
      </c>
      <c r="O1264">
        <v>16.785714285714199</v>
      </c>
      <c r="P1264">
        <v>18.5385885440921</v>
      </c>
      <c r="Q1264">
        <v>0.155209136968183</v>
      </c>
    </row>
    <row r="1265" spans="1:17" hidden="1" x14ac:dyDescent="0.3">
      <c r="A1265" t="s">
        <v>2681</v>
      </c>
      <c r="B1265" t="s">
        <v>2682</v>
      </c>
      <c r="C1265" t="s">
        <v>3188</v>
      </c>
      <c r="D1265" t="s">
        <v>2087</v>
      </c>
      <c r="E1265">
        <v>1683.2342897459901</v>
      </c>
      <c r="F1265">
        <v>149.66999999999999</v>
      </c>
      <c r="G1265">
        <v>-34.492933903244399</v>
      </c>
      <c r="H1265">
        <v>-0.84695996705239096</v>
      </c>
      <c r="I1265">
        <v>-15.116599196521699</v>
      </c>
      <c r="J1265">
        <v>5.4827969515334196</v>
      </c>
      <c r="K1265">
        <v>151.84885152358399</v>
      </c>
      <c r="L1265">
        <v>162.923734114426</v>
      </c>
      <c r="M1265">
        <v>68.090688901163205</v>
      </c>
      <c r="N1265">
        <v>0.27114975938351499</v>
      </c>
      <c r="O1265">
        <v>45.520144317498499</v>
      </c>
      <c r="P1265">
        <v>7.5988497483824498</v>
      </c>
      <c r="Q1265">
        <v>-0.102898589485918</v>
      </c>
    </row>
    <row r="1266" spans="1:17" hidden="1" x14ac:dyDescent="0.3">
      <c r="A1266" t="s">
        <v>2683</v>
      </c>
      <c r="B1266" t="s">
        <v>2684</v>
      </c>
      <c r="C1266" t="s">
        <v>3188</v>
      </c>
      <c r="D1266" t="s">
        <v>714</v>
      </c>
      <c r="E1266">
        <v>1680.73525</v>
      </c>
      <c r="F1266">
        <v>314.45</v>
      </c>
      <c r="G1266">
        <v>-25.900835963655702</v>
      </c>
      <c r="H1266">
        <v>26.230580519287798</v>
      </c>
      <c r="I1266">
        <v>18.837154873487201</v>
      </c>
      <c r="J1266">
        <v>6.2128243560624004</v>
      </c>
      <c r="K1266">
        <v>256.57582348487699</v>
      </c>
      <c r="L1266">
        <v>285.54750000000001</v>
      </c>
      <c r="M1266">
        <v>72.109026737955404</v>
      </c>
      <c r="N1266">
        <v>2.13160295492857</v>
      </c>
      <c r="O1266">
        <v>48.1952615678168</v>
      </c>
      <c r="P1266">
        <v>48.332468512665599</v>
      </c>
    </row>
    <row r="1267" spans="1:17" hidden="1" x14ac:dyDescent="0.3">
      <c r="A1267" t="s">
        <v>2685</v>
      </c>
      <c r="B1267" t="s">
        <v>2686</v>
      </c>
      <c r="C1267" t="s">
        <v>3188</v>
      </c>
      <c r="D1267" t="s">
        <v>131</v>
      </c>
      <c r="E1267">
        <v>1679.29832326</v>
      </c>
      <c r="F1267">
        <v>51.83</v>
      </c>
      <c r="G1267">
        <v>-23.242983969696301</v>
      </c>
      <c r="H1267">
        <v>0.84061627849485898</v>
      </c>
      <c r="I1267">
        <v>-13.07883618434</v>
      </c>
      <c r="J1267">
        <v>3.0639367059331701</v>
      </c>
      <c r="K1267">
        <v>51.121248038727799</v>
      </c>
      <c r="L1267">
        <v>53.523017178952401</v>
      </c>
      <c r="M1267">
        <v>61.966483093763998</v>
      </c>
      <c r="N1267">
        <v>1.3538584171147101</v>
      </c>
      <c r="O1267">
        <v>50.935751495273003</v>
      </c>
      <c r="P1267">
        <v>19.6445060018467</v>
      </c>
      <c r="Q1267">
        <v>0.108790333956409</v>
      </c>
    </row>
    <row r="1268" spans="1:17" hidden="1" x14ac:dyDescent="0.3">
      <c r="A1268" t="s">
        <v>2687</v>
      </c>
      <c r="B1268" t="s">
        <v>2688</v>
      </c>
      <c r="C1268" t="s">
        <v>3188</v>
      </c>
      <c r="D1268" t="s">
        <v>2689</v>
      </c>
      <c r="E1268">
        <v>1678.52015813</v>
      </c>
      <c r="F1268">
        <v>1554.1</v>
      </c>
      <c r="G1268">
        <v>148.83588828019799</v>
      </c>
      <c r="H1268">
        <v>-20.010599721590101</v>
      </c>
      <c r="I1268">
        <v>-14.232329284242001</v>
      </c>
      <c r="J1268">
        <v>3.0006227407959201</v>
      </c>
      <c r="K1268">
        <v>1663.0311240472099</v>
      </c>
      <c r="L1268">
        <v>1561.1163828702699</v>
      </c>
      <c r="M1268">
        <v>55.370824184402103</v>
      </c>
      <c r="N1268">
        <v>1.87821481706995</v>
      </c>
      <c r="O1268">
        <v>45.421787529760003</v>
      </c>
      <c r="P1268">
        <v>198.77919830818001</v>
      </c>
      <c r="Q1268">
        <v>0.230460890474705</v>
      </c>
    </row>
    <row r="1269" spans="1:17" hidden="1" x14ac:dyDescent="0.3">
      <c r="A1269" t="s">
        <v>2690</v>
      </c>
      <c r="B1269" t="s">
        <v>2691</v>
      </c>
      <c r="C1269" t="s">
        <v>3188</v>
      </c>
      <c r="D1269" t="s">
        <v>21</v>
      </c>
      <c r="E1269">
        <v>1677.6480268799901</v>
      </c>
      <c r="F1269">
        <v>1424.85</v>
      </c>
      <c r="G1269">
        <v>195.87590500583701</v>
      </c>
      <c r="H1269">
        <v>-6.5412900329416601</v>
      </c>
      <c r="I1269">
        <v>30.157103220813202</v>
      </c>
      <c r="J1269">
        <v>-2.05362281787635</v>
      </c>
      <c r="K1269">
        <v>1463.83761375161</v>
      </c>
      <c r="L1269">
        <v>1262.3570118734499</v>
      </c>
      <c r="M1269">
        <v>47.236714657766498</v>
      </c>
      <c r="N1269">
        <v>0.379816391400568</v>
      </c>
      <c r="O1269">
        <v>30.820788153138899</v>
      </c>
      <c r="P1269">
        <v>222.510185604345</v>
      </c>
      <c r="Q1269">
        <v>0.11974213510449799</v>
      </c>
    </row>
    <row r="1270" spans="1:17" hidden="1" x14ac:dyDescent="0.3">
      <c r="A1270" t="s">
        <v>2692</v>
      </c>
      <c r="B1270" t="s">
        <v>2693</v>
      </c>
      <c r="C1270" t="s">
        <v>3188</v>
      </c>
      <c r="D1270" t="s">
        <v>2694</v>
      </c>
      <c r="E1270">
        <v>1669.3722283499999</v>
      </c>
      <c r="F1270">
        <v>1945.05</v>
      </c>
      <c r="G1270">
        <v>156.000315848811</v>
      </c>
      <c r="H1270">
        <v>31.4505699460682</v>
      </c>
      <c r="I1270">
        <v>119.20091723721799</v>
      </c>
      <c r="J1270">
        <v>16.096083860823999</v>
      </c>
      <c r="K1270">
        <v>1524.25697647838</v>
      </c>
      <c r="L1270">
        <v>1199.36411465371</v>
      </c>
      <c r="M1270">
        <v>85.618041234291496</v>
      </c>
      <c r="N1270">
        <v>1.2964385118764099</v>
      </c>
      <c r="O1270">
        <v>2.0539317755327602</v>
      </c>
      <c r="P1270">
        <v>194.70454545454501</v>
      </c>
      <c r="Q1270">
        <v>0.13249423542382399</v>
      </c>
    </row>
    <row r="1271" spans="1:17" hidden="1" x14ac:dyDescent="0.3">
      <c r="A1271" t="s">
        <v>2695</v>
      </c>
      <c r="B1271" t="s">
        <v>2696</v>
      </c>
      <c r="C1271" t="s">
        <v>3188</v>
      </c>
      <c r="D1271" t="s">
        <v>379</v>
      </c>
      <c r="E1271">
        <v>1666.4318472</v>
      </c>
      <c r="F1271">
        <v>103.44</v>
      </c>
      <c r="G1271">
        <v>-8.4527973636529392</v>
      </c>
      <c r="H1271">
        <v>1.3658688037473801</v>
      </c>
      <c r="I1271">
        <v>8.7567948512909499</v>
      </c>
      <c r="J1271">
        <v>5.7692938487903103</v>
      </c>
      <c r="K1271">
        <v>98.645689752947206</v>
      </c>
      <c r="L1271">
        <v>99.028468789486297</v>
      </c>
      <c r="M1271">
        <v>73.2026093365386</v>
      </c>
      <c r="N1271">
        <v>1.08055893996159</v>
      </c>
      <c r="O1271">
        <v>29.5436968290796</v>
      </c>
      <c r="P1271">
        <v>37.0974155069582</v>
      </c>
      <c r="Q1271">
        <v>0.114605659646111</v>
      </c>
    </row>
    <row r="1272" spans="1:17" hidden="1" x14ac:dyDescent="0.3">
      <c r="A1272" t="s">
        <v>2697</v>
      </c>
      <c r="B1272" t="s">
        <v>2698</v>
      </c>
      <c r="C1272" t="s">
        <v>3188</v>
      </c>
      <c r="D1272" t="s">
        <v>428</v>
      </c>
      <c r="E1272">
        <v>1666.3995834</v>
      </c>
      <c r="F1272">
        <v>3124.5</v>
      </c>
      <c r="G1272">
        <v>151.659731833606</v>
      </c>
      <c r="H1272">
        <v>-10.911164106719401</v>
      </c>
      <c r="I1272">
        <v>34.9572577670939</v>
      </c>
      <c r="J1272">
        <v>-4.6149107503651496</v>
      </c>
      <c r="K1272">
        <v>3250.1974837654402</v>
      </c>
      <c r="L1272">
        <v>2793.8218795393</v>
      </c>
      <c r="M1272">
        <v>41.0104324517634</v>
      </c>
      <c r="N1272">
        <v>0.69913026708237602</v>
      </c>
      <c r="O1272">
        <v>54.109457513202102</v>
      </c>
      <c r="P1272">
        <v>177.11751662971099</v>
      </c>
      <c r="Q1272">
        <v>0.21756704964861501</v>
      </c>
    </row>
    <row r="1273" spans="1:17" hidden="1" x14ac:dyDescent="0.3">
      <c r="A1273" t="s">
        <v>2699</v>
      </c>
      <c r="B1273" t="s">
        <v>2700</v>
      </c>
      <c r="C1273" t="s">
        <v>3188</v>
      </c>
      <c r="D1273" t="s">
        <v>238</v>
      </c>
      <c r="E1273">
        <v>1665.8719302</v>
      </c>
      <c r="F1273">
        <v>1098.95</v>
      </c>
      <c r="G1273">
        <v>90.388631885497702</v>
      </c>
      <c r="H1273">
        <v>-12.247401660548899</v>
      </c>
      <c r="I1273">
        <v>-20.185305149583499</v>
      </c>
      <c r="J1273">
        <v>1.2455396819223401</v>
      </c>
      <c r="K1273">
        <v>1108.3627465982099</v>
      </c>
      <c r="L1273">
        <v>1067.86800989638</v>
      </c>
      <c r="M1273">
        <v>67.018177752330203</v>
      </c>
      <c r="N1273">
        <v>0.29646739055393401</v>
      </c>
      <c r="O1273">
        <v>35.834205377860599</v>
      </c>
      <c r="P1273">
        <v>127.19660946867801</v>
      </c>
      <c r="Q1273">
        <v>0.13059273008386399</v>
      </c>
    </row>
    <row r="1274" spans="1:17" hidden="1" x14ac:dyDescent="0.3">
      <c r="A1274" t="s">
        <v>2701</v>
      </c>
      <c r="B1274" t="s">
        <v>2702</v>
      </c>
      <c r="C1274" t="s">
        <v>3188</v>
      </c>
      <c r="D1274" t="s">
        <v>111</v>
      </c>
      <c r="E1274">
        <v>1660.8943999999999</v>
      </c>
      <c r="F1274">
        <v>820.6</v>
      </c>
      <c r="G1274">
        <v>9.7300958309784598</v>
      </c>
      <c r="H1274">
        <v>-0.44103350049617202</v>
      </c>
      <c r="I1274">
        <v>22.424883530420701</v>
      </c>
      <c r="J1274">
        <v>3.6741256801388902</v>
      </c>
      <c r="K1274">
        <v>771.932518369229</v>
      </c>
      <c r="L1274">
        <v>703.66448855201804</v>
      </c>
      <c r="M1274">
        <v>68.049948715586297</v>
      </c>
      <c r="N1274">
        <v>0.216750741558808</v>
      </c>
      <c r="O1274">
        <v>2.9612478674140701</v>
      </c>
      <c r="P1274">
        <v>42.589052997393502</v>
      </c>
      <c r="Q1274">
        <v>0.10909467936721</v>
      </c>
    </row>
    <row r="1275" spans="1:17" hidden="1" x14ac:dyDescent="0.3">
      <c r="A1275" t="s">
        <v>2703</v>
      </c>
      <c r="B1275" t="s">
        <v>2704</v>
      </c>
      <c r="C1275" t="s">
        <v>3188</v>
      </c>
      <c r="D1275" t="s">
        <v>2705</v>
      </c>
      <c r="E1275">
        <v>1659</v>
      </c>
      <c r="F1275">
        <v>19.75</v>
      </c>
      <c r="G1275">
        <v>239.619073133846</v>
      </c>
      <c r="H1275">
        <v>-17.565313102196601</v>
      </c>
      <c r="I1275">
        <v>25.2708071547769</v>
      </c>
      <c r="J1275">
        <v>3.5546199357468198</v>
      </c>
      <c r="K1275">
        <v>20.704165474240899</v>
      </c>
      <c r="L1275">
        <v>15.9007497981606</v>
      </c>
      <c r="M1275">
        <v>31.958237342598501</v>
      </c>
      <c r="N1275">
        <v>1.76475052323279</v>
      </c>
      <c r="O1275">
        <v>59.341772151898702</v>
      </c>
      <c r="P1275">
        <v>264.61538461538402</v>
      </c>
    </row>
    <row r="1276" spans="1:17" hidden="1" x14ac:dyDescent="0.3">
      <c r="A1276" t="s">
        <v>2706</v>
      </c>
      <c r="B1276" t="s">
        <v>2707</v>
      </c>
      <c r="C1276" t="s">
        <v>3188</v>
      </c>
      <c r="D1276" t="s">
        <v>782</v>
      </c>
      <c r="E1276">
        <v>1655.7341200000001</v>
      </c>
      <c r="F1276">
        <v>266.8</v>
      </c>
      <c r="G1276">
        <v>70.204102970560399</v>
      </c>
      <c r="H1276">
        <v>-4.9329299950514001</v>
      </c>
      <c r="I1276">
        <v>0.58151604416715896</v>
      </c>
      <c r="J1276">
        <v>3.1472843996548101</v>
      </c>
      <c r="K1276">
        <v>258.730974565135</v>
      </c>
      <c r="L1276">
        <v>262.19268422702601</v>
      </c>
      <c r="M1276">
        <v>70.203161171118197</v>
      </c>
      <c r="N1276">
        <v>1.2975247694015799</v>
      </c>
      <c r="O1276">
        <v>66.791604197900995</v>
      </c>
      <c r="P1276">
        <v>102.81261877612999</v>
      </c>
      <c r="Q1276">
        <v>7.7536068439299E-2</v>
      </c>
    </row>
    <row r="1277" spans="1:17" hidden="1" x14ac:dyDescent="0.3">
      <c r="A1277" t="s">
        <v>2708</v>
      </c>
      <c r="B1277" t="s">
        <v>2709</v>
      </c>
      <c r="C1277" t="s">
        <v>3188</v>
      </c>
      <c r="D1277" t="s">
        <v>125</v>
      </c>
      <c r="E1277">
        <v>1653.2098673400001</v>
      </c>
      <c r="F1277">
        <v>56.01</v>
      </c>
      <c r="G1277">
        <v>-23.115461347381501</v>
      </c>
      <c r="H1277">
        <v>-3.9987145295859499</v>
      </c>
      <c r="I1277">
        <v>4.5213418307911999</v>
      </c>
      <c r="J1277">
        <v>3.3403978347655898</v>
      </c>
      <c r="K1277">
        <v>56.234209829283202</v>
      </c>
      <c r="L1277">
        <v>57.465697179771901</v>
      </c>
      <c r="M1277">
        <v>56.586710788471301</v>
      </c>
      <c r="N1277">
        <v>0.30647045895035901</v>
      </c>
      <c r="O1277">
        <v>54.079628637743198</v>
      </c>
      <c r="P1277">
        <v>22.159214830970502</v>
      </c>
      <c r="Q1277">
        <v>5.8899351249843003E-2</v>
      </c>
    </row>
    <row r="1278" spans="1:17" hidden="1" x14ac:dyDescent="0.3">
      <c r="A1278" t="s">
        <v>2710</v>
      </c>
      <c r="B1278" t="s">
        <v>2711</v>
      </c>
      <c r="C1278" t="s">
        <v>3188</v>
      </c>
      <c r="D1278" t="s">
        <v>468</v>
      </c>
      <c r="E1278">
        <v>1651.6215938600001</v>
      </c>
      <c r="F1278">
        <v>681.1</v>
      </c>
      <c r="G1278">
        <v>-20.175177954615201</v>
      </c>
      <c r="H1278">
        <v>34.296382398913501</v>
      </c>
      <c r="I1278">
        <v>-6.2793673752036003</v>
      </c>
      <c r="J1278">
        <v>1.5902684250615</v>
      </c>
      <c r="K1278">
        <v>580.60458763178099</v>
      </c>
      <c r="L1278">
        <v>625.48370376452999</v>
      </c>
      <c r="M1278">
        <v>84.694505958229996</v>
      </c>
      <c r="N1278">
        <v>0.97068736708610204</v>
      </c>
      <c r="O1278">
        <v>22.559095580678299</v>
      </c>
      <c r="P1278">
        <v>53.0905821532929</v>
      </c>
      <c r="Q1278">
        <v>1.7732499628175E-2</v>
      </c>
    </row>
    <row r="1279" spans="1:17" hidden="1" x14ac:dyDescent="0.3">
      <c r="A1279" t="s">
        <v>2712</v>
      </c>
      <c r="B1279" t="s">
        <v>2713</v>
      </c>
      <c r="C1279" t="s">
        <v>3188</v>
      </c>
      <c r="D1279" t="s">
        <v>120</v>
      </c>
      <c r="E1279">
        <v>1641.6496376549901</v>
      </c>
      <c r="F1279">
        <v>656.85</v>
      </c>
      <c r="G1279">
        <v>0.119518295107102</v>
      </c>
      <c r="H1279">
        <v>-13.0064255685469</v>
      </c>
      <c r="I1279">
        <v>4.5466590478507598</v>
      </c>
      <c r="J1279">
        <v>-5.2029186826079501</v>
      </c>
      <c r="M1279">
        <v>37.2949811314543</v>
      </c>
      <c r="O1279">
        <v>54.220902793636199</v>
      </c>
      <c r="P1279">
        <v>22.159196578017401</v>
      </c>
    </row>
    <row r="1280" spans="1:17" hidden="1" x14ac:dyDescent="0.3">
      <c r="A1280" t="s">
        <v>2714</v>
      </c>
      <c r="B1280" t="s">
        <v>2715</v>
      </c>
      <c r="C1280" t="s">
        <v>3188</v>
      </c>
      <c r="D1280" t="s">
        <v>131</v>
      </c>
      <c r="E1280">
        <v>1640.2256413499999</v>
      </c>
      <c r="F1280">
        <v>398.5</v>
      </c>
      <c r="G1280">
        <v>28.448824204640601</v>
      </c>
      <c r="H1280">
        <v>11.004970821365999</v>
      </c>
      <c r="I1280">
        <v>26.517382059986399</v>
      </c>
      <c r="J1280">
        <v>11.3348434891795</v>
      </c>
      <c r="K1280">
        <v>360.457385935746</v>
      </c>
      <c r="L1280">
        <v>336.65527694531397</v>
      </c>
      <c r="M1280">
        <v>78.118229277435503</v>
      </c>
      <c r="N1280">
        <v>0.58121775737592896</v>
      </c>
      <c r="O1280">
        <v>9.1468005018820495</v>
      </c>
      <c r="P1280">
        <v>65.972511453560998</v>
      </c>
      <c r="Q1280">
        <v>7.7396262721143999E-2</v>
      </c>
    </row>
    <row r="1281" spans="1:17" hidden="1" x14ac:dyDescent="0.3">
      <c r="A1281" t="s">
        <v>2716</v>
      </c>
      <c r="B1281" t="s">
        <v>2717</v>
      </c>
      <c r="C1281" t="s">
        <v>3188</v>
      </c>
      <c r="D1281" t="s">
        <v>226</v>
      </c>
      <c r="E1281">
        <v>1637.08225548</v>
      </c>
      <c r="F1281">
        <v>871.8</v>
      </c>
      <c r="G1281">
        <v>56.197212443225702</v>
      </c>
      <c r="H1281">
        <v>6.1508966236765703</v>
      </c>
      <c r="I1281">
        <v>-17.767482295356999</v>
      </c>
      <c r="J1281">
        <v>6.4840836856786401</v>
      </c>
      <c r="K1281">
        <v>831.18322312384498</v>
      </c>
      <c r="L1281">
        <v>812.770221613947</v>
      </c>
      <c r="M1281">
        <v>75.913776799616599</v>
      </c>
      <c r="N1281">
        <v>0.47391301149695803</v>
      </c>
      <c r="O1281">
        <v>46.874283092452401</v>
      </c>
      <c r="P1281">
        <v>118.71550426492701</v>
      </c>
      <c r="Q1281">
        <v>0.122624162789503</v>
      </c>
    </row>
    <row r="1282" spans="1:17" hidden="1" x14ac:dyDescent="0.3">
      <c r="A1282" t="s">
        <v>2718</v>
      </c>
      <c r="B1282" t="s">
        <v>2719</v>
      </c>
      <c r="C1282" t="s">
        <v>3188</v>
      </c>
      <c r="D1282" t="s">
        <v>24</v>
      </c>
      <c r="E1282">
        <v>1636.680004776</v>
      </c>
      <c r="F1282">
        <v>153.99</v>
      </c>
      <c r="G1282">
        <v>-25.044894477489098</v>
      </c>
      <c r="H1282">
        <v>-2.7559710447880899</v>
      </c>
      <c r="I1282">
        <v>-28.339231074003202</v>
      </c>
      <c r="J1282">
        <v>5.6445313210105397</v>
      </c>
      <c r="K1282">
        <v>156.315672759531</v>
      </c>
      <c r="L1282">
        <v>171.991686257742</v>
      </c>
      <c r="M1282">
        <v>69.963462633279207</v>
      </c>
      <c r="N1282">
        <v>0.99542348866861396</v>
      </c>
      <c r="O1282">
        <v>41.372816416650402</v>
      </c>
      <c r="P1282">
        <v>17.8825690882645</v>
      </c>
      <c r="Q1282">
        <v>1.3505442661540001E-3</v>
      </c>
    </row>
    <row r="1283" spans="1:17" hidden="1" x14ac:dyDescent="0.3">
      <c r="A1283" t="s">
        <v>2720</v>
      </c>
      <c r="B1283" t="s">
        <v>2721</v>
      </c>
      <c r="C1283" t="s">
        <v>3188</v>
      </c>
      <c r="D1283" t="s">
        <v>125</v>
      </c>
      <c r="E1283">
        <v>1632.583548045</v>
      </c>
      <c r="F1283">
        <v>15.15</v>
      </c>
      <c r="G1283">
        <v>-29.934744705591701</v>
      </c>
      <c r="H1283">
        <v>-7.6492827114041404</v>
      </c>
      <c r="I1283">
        <v>-14.4376071477382</v>
      </c>
      <c r="J1283">
        <v>-1.0053702247598999</v>
      </c>
      <c r="K1283">
        <v>14.467441232040599</v>
      </c>
      <c r="L1283">
        <v>15.5940446319039</v>
      </c>
      <c r="M1283">
        <v>77.742546588402803</v>
      </c>
      <c r="N1283">
        <v>1.0170861350615901</v>
      </c>
      <c r="O1283">
        <v>73.961362720430401</v>
      </c>
      <c r="P1283">
        <v>28.717077315208101</v>
      </c>
      <c r="Q1283">
        <v>5.4410500716665998E-2</v>
      </c>
    </row>
    <row r="1284" spans="1:17" hidden="1" x14ac:dyDescent="0.3">
      <c r="A1284" t="s">
        <v>2722</v>
      </c>
      <c r="B1284" t="s">
        <v>2723</v>
      </c>
      <c r="C1284" t="s">
        <v>3188</v>
      </c>
      <c r="D1284" t="s">
        <v>83</v>
      </c>
      <c r="E1284">
        <v>1630.96308342</v>
      </c>
      <c r="F1284">
        <v>244.41</v>
      </c>
      <c r="G1284">
        <v>74.506944987393695</v>
      </c>
      <c r="H1284">
        <v>-11.978534640287</v>
      </c>
      <c r="I1284">
        <v>138.36112092439899</v>
      </c>
      <c r="J1284">
        <v>3.8720299002924601</v>
      </c>
      <c r="K1284">
        <v>247.43089796677501</v>
      </c>
      <c r="L1284">
        <v>193.00264144614499</v>
      </c>
      <c r="M1284">
        <v>57.185115084211198</v>
      </c>
      <c r="N1284">
        <v>0.17788952057347099</v>
      </c>
      <c r="O1284">
        <v>47.4407757456732</v>
      </c>
      <c r="P1284">
        <v>162.665233745298</v>
      </c>
      <c r="Q1284">
        <v>0.10831226676802</v>
      </c>
    </row>
    <row r="1285" spans="1:17" hidden="1" x14ac:dyDescent="0.3">
      <c r="A1285" t="s">
        <v>2724</v>
      </c>
      <c r="B1285" t="s">
        <v>2725</v>
      </c>
      <c r="C1285" t="s">
        <v>3188</v>
      </c>
      <c r="D1285" t="s">
        <v>144</v>
      </c>
      <c r="E1285">
        <v>1629.6798848000001</v>
      </c>
      <c r="F1285">
        <v>175.99</v>
      </c>
      <c r="G1285">
        <v>43.311203596803097</v>
      </c>
      <c r="H1285">
        <v>5.9952371451579403</v>
      </c>
      <c r="I1285">
        <v>-0.90787570184839494</v>
      </c>
      <c r="J1285">
        <v>-1.8668430258583499</v>
      </c>
      <c r="K1285">
        <v>162.31430352640299</v>
      </c>
      <c r="L1285">
        <v>164.05476871869899</v>
      </c>
      <c r="M1285">
        <v>68.598860847287995</v>
      </c>
      <c r="N1285">
        <v>1.6799321984314699</v>
      </c>
      <c r="O1285">
        <v>52.025683277458903</v>
      </c>
      <c r="P1285">
        <v>64.553529686769494</v>
      </c>
      <c r="Q1285">
        <v>0.102435859156503</v>
      </c>
    </row>
    <row r="1286" spans="1:17" hidden="1" x14ac:dyDescent="0.3">
      <c r="A1286" t="s">
        <v>2726</v>
      </c>
      <c r="B1286" t="s">
        <v>2727</v>
      </c>
      <c r="C1286" t="s">
        <v>3188</v>
      </c>
      <c r="D1286" t="s">
        <v>495</v>
      </c>
      <c r="E1286">
        <v>1626.21580982</v>
      </c>
      <c r="F1286">
        <v>5235.3500000000004</v>
      </c>
      <c r="G1286">
        <v>-31.463586812791799</v>
      </c>
      <c r="H1286">
        <v>-3.30141420930594</v>
      </c>
      <c r="I1286">
        <v>-7.2994269846603999</v>
      </c>
      <c r="J1286">
        <v>-1.1742057035352</v>
      </c>
      <c r="K1286">
        <v>5315.9954320030101</v>
      </c>
      <c r="L1286">
        <v>5579.2066456932398</v>
      </c>
      <c r="M1286">
        <v>54.0963026399901</v>
      </c>
      <c r="N1286">
        <v>0.78029275209567595</v>
      </c>
      <c r="O1286">
        <v>22.226785219708301</v>
      </c>
      <c r="P1286">
        <v>17.279345878136098</v>
      </c>
      <c r="Q1286">
        <v>-0.11172417774530199</v>
      </c>
    </row>
    <row r="1287" spans="1:17" hidden="1" x14ac:dyDescent="0.3">
      <c r="A1287" t="s">
        <v>2728</v>
      </c>
      <c r="B1287" t="s">
        <v>2729</v>
      </c>
      <c r="C1287" t="s">
        <v>3188</v>
      </c>
      <c r="D1287" t="s">
        <v>508</v>
      </c>
      <c r="E1287">
        <v>1626.0262535700001</v>
      </c>
      <c r="F1287">
        <v>81</v>
      </c>
      <c r="G1287">
        <v>13.8291210202764</v>
      </c>
      <c r="H1287">
        <v>-20.812017276057599</v>
      </c>
      <c r="I1287">
        <v>-4.1900510489228298</v>
      </c>
      <c r="J1287">
        <v>1.8917887100441699</v>
      </c>
      <c r="K1287">
        <v>87.385049134079694</v>
      </c>
      <c r="L1287">
        <v>82.619140136339794</v>
      </c>
      <c r="M1287">
        <v>49.2922017796745</v>
      </c>
      <c r="N1287">
        <v>0.444180362239886</v>
      </c>
      <c r="O1287">
        <v>60.493827160493801</v>
      </c>
      <c r="P1287">
        <v>68.75</v>
      </c>
      <c r="Q1287">
        <v>0.15931160987072501</v>
      </c>
    </row>
    <row r="1288" spans="1:17" hidden="1" x14ac:dyDescent="0.3">
      <c r="A1288" t="s">
        <v>2730</v>
      </c>
      <c r="B1288" t="s">
        <v>2731</v>
      </c>
      <c r="C1288" t="s">
        <v>3188</v>
      </c>
      <c r="D1288" t="s">
        <v>51</v>
      </c>
      <c r="E1288">
        <v>1624.96218548</v>
      </c>
      <c r="F1288">
        <v>623.20000000000005</v>
      </c>
      <c r="G1288">
        <v>17.0848923299692</v>
      </c>
      <c r="H1288">
        <v>0.29408905940125901</v>
      </c>
      <c r="I1288">
        <v>26.640095600303098</v>
      </c>
      <c r="J1288">
        <v>10.248701491819</v>
      </c>
      <c r="K1288">
        <v>597.29935886864405</v>
      </c>
      <c r="L1288">
        <v>563.23109063065999</v>
      </c>
      <c r="M1288">
        <v>67.734527359991304</v>
      </c>
      <c r="N1288">
        <v>0.85409104949071202</v>
      </c>
      <c r="O1288">
        <v>16.3430680359434</v>
      </c>
      <c r="P1288">
        <v>41.604180867984503</v>
      </c>
      <c r="Q1288">
        <v>3.7681353585001999E-2</v>
      </c>
    </row>
    <row r="1289" spans="1:17" hidden="1" x14ac:dyDescent="0.3">
      <c r="A1289" t="s">
        <v>2732</v>
      </c>
      <c r="B1289" t="s">
        <v>2733</v>
      </c>
      <c r="C1289" t="s">
        <v>3188</v>
      </c>
      <c r="D1289" t="s">
        <v>271</v>
      </c>
      <c r="E1289">
        <v>1624.26224604</v>
      </c>
      <c r="F1289">
        <v>1503.6</v>
      </c>
      <c r="G1289">
        <v>289.483899133271</v>
      </c>
      <c r="H1289">
        <v>3.1184461233350098</v>
      </c>
      <c r="I1289">
        <v>11.6213101626147</v>
      </c>
      <c r="J1289">
        <v>6.4313637708523094E-2</v>
      </c>
      <c r="K1289">
        <v>1475.9769887816799</v>
      </c>
      <c r="L1289">
        <v>1180.6504553227701</v>
      </c>
      <c r="M1289">
        <v>49.565246129692497</v>
      </c>
      <c r="N1289">
        <v>0.57503890453166195</v>
      </c>
      <c r="O1289">
        <v>18.828145783452999</v>
      </c>
      <c r="P1289">
        <v>352.89156626506002</v>
      </c>
      <c r="Q1289">
        <v>0.257628005160564</v>
      </c>
    </row>
    <row r="1290" spans="1:17" hidden="1" x14ac:dyDescent="0.3">
      <c r="A1290" t="s">
        <v>2734</v>
      </c>
      <c r="B1290" t="s">
        <v>2735</v>
      </c>
      <c r="C1290" t="s">
        <v>3188</v>
      </c>
      <c r="D1290" t="s">
        <v>226</v>
      </c>
      <c r="E1290">
        <v>1619.4677441599999</v>
      </c>
      <c r="F1290">
        <v>715.9</v>
      </c>
      <c r="G1290">
        <v>24.335369950375298</v>
      </c>
      <c r="H1290">
        <v>-3.9120040708389499</v>
      </c>
      <c r="I1290">
        <v>1.85031507927696</v>
      </c>
      <c r="J1290">
        <v>1.2082183502148101</v>
      </c>
      <c r="K1290">
        <v>715.34456458567797</v>
      </c>
      <c r="L1290">
        <v>704.08376665594903</v>
      </c>
      <c r="M1290">
        <v>59.166444248290397</v>
      </c>
      <c r="N1290">
        <v>0.81884430408689302</v>
      </c>
      <c r="O1290">
        <v>21.106299762536601</v>
      </c>
      <c r="P1290">
        <v>44.933697742686498</v>
      </c>
      <c r="Q1290">
        <v>6.4208167501384E-2</v>
      </c>
    </row>
    <row r="1291" spans="1:17" hidden="1" x14ac:dyDescent="0.3">
      <c r="A1291" t="s">
        <v>2736</v>
      </c>
      <c r="B1291" t="s">
        <v>2737</v>
      </c>
      <c r="C1291" t="s">
        <v>3188</v>
      </c>
      <c r="D1291" t="s">
        <v>2738</v>
      </c>
      <c r="E1291">
        <v>1617.2099149999999</v>
      </c>
      <c r="F1291">
        <v>653</v>
      </c>
      <c r="G1291">
        <v>113.532846930039</v>
      </c>
      <c r="H1291">
        <v>17.977489598854401</v>
      </c>
      <c r="I1291">
        <v>50.9996479841964</v>
      </c>
      <c r="J1291">
        <v>-0.22397538197890601</v>
      </c>
      <c r="K1291">
        <v>570.91870022116996</v>
      </c>
      <c r="L1291">
        <v>456.74701205609801</v>
      </c>
      <c r="M1291">
        <v>83.241103787617703</v>
      </c>
      <c r="N1291">
        <v>0.41383568363658901</v>
      </c>
      <c r="O1291">
        <v>2.60336906584992</v>
      </c>
      <c r="P1291">
        <v>148.28897338402999</v>
      </c>
    </row>
    <row r="1292" spans="1:17" hidden="1" x14ac:dyDescent="0.3">
      <c r="A1292" t="s">
        <v>2739</v>
      </c>
      <c r="B1292" t="s">
        <v>2740</v>
      </c>
      <c r="C1292" t="s">
        <v>3188</v>
      </c>
      <c r="D1292" t="s">
        <v>417</v>
      </c>
      <c r="E1292">
        <v>1612.7408</v>
      </c>
      <c r="F1292">
        <v>1537.65</v>
      </c>
      <c r="G1292">
        <v>270.29357296224401</v>
      </c>
      <c r="H1292">
        <v>-5.2599173597746196</v>
      </c>
      <c r="I1292">
        <v>87.542657980189006</v>
      </c>
      <c r="J1292">
        <v>2.05963665815487</v>
      </c>
      <c r="K1292">
        <v>1440.2442363284599</v>
      </c>
      <c r="L1292">
        <v>1076.4305357861299</v>
      </c>
      <c r="M1292">
        <v>54.574891887993303</v>
      </c>
      <c r="N1292">
        <v>0.57081878529770202</v>
      </c>
      <c r="O1292">
        <v>11.5468409586056</v>
      </c>
      <c r="P1292">
        <v>299.33774834437003</v>
      </c>
      <c r="Q1292">
        <v>0.15662394552432901</v>
      </c>
    </row>
    <row r="1293" spans="1:17" hidden="1" x14ac:dyDescent="0.3">
      <c r="A1293" t="s">
        <v>2741</v>
      </c>
      <c r="B1293" t="s">
        <v>2742</v>
      </c>
      <c r="C1293" t="s">
        <v>3188</v>
      </c>
      <c r="D1293" t="s">
        <v>644</v>
      </c>
      <c r="E1293">
        <v>1612.5930674799999</v>
      </c>
      <c r="F1293">
        <v>181.4</v>
      </c>
      <c r="G1293">
        <v>-3.3745788327000001</v>
      </c>
      <c r="H1293">
        <v>-7.2043066348491003</v>
      </c>
      <c r="I1293">
        <v>3.9599579931905402</v>
      </c>
      <c r="J1293">
        <v>-0.30205249825437502</v>
      </c>
      <c r="K1293">
        <v>184.088503985925</v>
      </c>
      <c r="M1293">
        <v>51.462904243272703</v>
      </c>
      <c r="N1293">
        <v>0.37109776015407903</v>
      </c>
      <c r="O1293">
        <v>26.7916207276736</v>
      </c>
      <c r="P1293">
        <v>31.449275362318801</v>
      </c>
    </row>
    <row r="1294" spans="1:17" hidden="1" x14ac:dyDescent="0.3">
      <c r="A1294" t="s">
        <v>2743</v>
      </c>
      <c r="B1294" t="s">
        <v>2744</v>
      </c>
      <c r="C1294" t="s">
        <v>3188</v>
      </c>
      <c r="D1294" t="s">
        <v>451</v>
      </c>
      <c r="E1294">
        <v>1610.8655025</v>
      </c>
      <c r="F1294">
        <v>2699.85</v>
      </c>
      <c r="G1294">
        <v>45.435387898362798</v>
      </c>
      <c r="H1294">
        <v>-23.993551486107599</v>
      </c>
      <c r="I1294">
        <v>11.158141284608901</v>
      </c>
      <c r="J1294">
        <v>0.74490697087686697</v>
      </c>
      <c r="K1294">
        <v>3008.96278098313</v>
      </c>
      <c r="L1294">
        <v>2695.0828366569199</v>
      </c>
      <c r="M1294">
        <v>37.346710607088603</v>
      </c>
      <c r="N1294">
        <v>0.52843417878700305</v>
      </c>
      <c r="O1294">
        <v>53.708539363297902</v>
      </c>
      <c r="P1294">
        <v>105.31178707224301</v>
      </c>
      <c r="Q1294">
        <v>0.111700724202187</v>
      </c>
    </row>
    <row r="1295" spans="1:17" hidden="1" x14ac:dyDescent="0.3">
      <c r="A1295" t="s">
        <v>2745</v>
      </c>
      <c r="B1295" t="s">
        <v>2746</v>
      </c>
      <c r="C1295" t="s">
        <v>3188</v>
      </c>
      <c r="D1295" t="s">
        <v>508</v>
      </c>
      <c r="E1295">
        <v>1610.2860000000001</v>
      </c>
      <c r="F1295">
        <v>153.80000000000001</v>
      </c>
      <c r="G1295">
        <v>35.538150105555303</v>
      </c>
      <c r="H1295">
        <v>5.0604660965894297</v>
      </c>
      <c r="I1295">
        <v>-14.3683726641204</v>
      </c>
      <c r="J1295">
        <v>1.7151327413853701</v>
      </c>
      <c r="K1295">
        <v>149.15786414091201</v>
      </c>
      <c r="L1295">
        <v>142.89232112681501</v>
      </c>
      <c r="M1295">
        <v>68.218700834087798</v>
      </c>
      <c r="N1295">
        <v>0.25264690989031802</v>
      </c>
      <c r="O1295">
        <v>18.985695708712601</v>
      </c>
      <c r="P1295">
        <v>59.378238341968903</v>
      </c>
      <c r="Q1295">
        <v>7.6204634936637997E-2</v>
      </c>
    </row>
    <row r="1296" spans="1:17" hidden="1" x14ac:dyDescent="0.3">
      <c r="A1296" t="s">
        <v>2747</v>
      </c>
      <c r="B1296" t="s">
        <v>2748</v>
      </c>
      <c r="C1296" t="s">
        <v>3188</v>
      </c>
      <c r="D1296" t="s">
        <v>585</v>
      </c>
      <c r="E1296">
        <v>1605.4490534040001</v>
      </c>
      <c r="F1296">
        <v>274.44</v>
      </c>
      <c r="G1296">
        <v>252.476109341387</v>
      </c>
      <c r="H1296">
        <v>2.7478914257042901</v>
      </c>
      <c r="I1296">
        <v>205.28574250675501</v>
      </c>
      <c r="J1296">
        <v>4.9045576079394904</v>
      </c>
      <c r="K1296">
        <v>226.09702841701699</v>
      </c>
      <c r="L1296">
        <v>158.711326022435</v>
      </c>
      <c r="M1296">
        <v>79.952384456690893</v>
      </c>
      <c r="N1296">
        <v>0.77909422596650002</v>
      </c>
      <c r="O1296">
        <v>0</v>
      </c>
      <c r="P1296">
        <v>303.588235294117</v>
      </c>
      <c r="Q1296">
        <v>9.9624537675782998E-2</v>
      </c>
    </row>
    <row r="1297" spans="1:17" hidden="1" x14ac:dyDescent="0.3">
      <c r="A1297" t="s">
        <v>2749</v>
      </c>
      <c r="B1297" t="s">
        <v>2750</v>
      </c>
      <c r="C1297" t="s">
        <v>3188</v>
      </c>
      <c r="D1297" t="s">
        <v>111</v>
      </c>
      <c r="E1297">
        <v>1603.2096673599999</v>
      </c>
      <c r="F1297">
        <v>234.22</v>
      </c>
      <c r="G1297">
        <v>-38.948611218352603</v>
      </c>
      <c r="H1297">
        <v>-4.6384796804755997</v>
      </c>
      <c r="I1297">
        <v>-14.8773405146879</v>
      </c>
      <c r="J1297">
        <v>5.8613968797787699</v>
      </c>
      <c r="K1297">
        <v>239.408178155125</v>
      </c>
      <c r="L1297">
        <v>258.63519020141598</v>
      </c>
      <c r="M1297">
        <v>61.010069926118199</v>
      </c>
      <c r="N1297">
        <v>0.81675206439480597</v>
      </c>
      <c r="O1297">
        <v>71.035778328067593</v>
      </c>
      <c r="P1297">
        <v>11.533333333333299</v>
      </c>
      <c r="Q1297">
        <v>0.13248391143340699</v>
      </c>
    </row>
    <row r="1298" spans="1:17" hidden="1" x14ac:dyDescent="0.3">
      <c r="A1298" t="s">
        <v>2751</v>
      </c>
      <c r="B1298" t="s">
        <v>2752</v>
      </c>
      <c r="C1298" t="s">
        <v>3188</v>
      </c>
      <c r="D1298" t="s">
        <v>372</v>
      </c>
      <c r="E1298">
        <v>1592.3049542399999</v>
      </c>
      <c r="F1298">
        <v>183.04</v>
      </c>
      <c r="G1298">
        <v>-8.4381185819046092</v>
      </c>
      <c r="H1298">
        <v>-5.1188253444832901</v>
      </c>
      <c r="I1298">
        <v>-17.1838811695091</v>
      </c>
      <c r="J1298">
        <v>0.74756590352388597</v>
      </c>
      <c r="K1298">
        <v>187.70886056164301</v>
      </c>
      <c r="L1298">
        <v>189.110540010817</v>
      </c>
      <c r="M1298">
        <v>51.065854018738399</v>
      </c>
      <c r="N1298">
        <v>0.58620584553426403</v>
      </c>
      <c r="O1298">
        <v>32.4847027972028</v>
      </c>
      <c r="P1298">
        <v>22.434782608695599</v>
      </c>
      <c r="Q1298">
        <v>6.7476647803834E-2</v>
      </c>
    </row>
    <row r="1299" spans="1:17" hidden="1" x14ac:dyDescent="0.3">
      <c r="A1299" t="s">
        <v>2753</v>
      </c>
      <c r="B1299" t="s">
        <v>2754</v>
      </c>
      <c r="C1299" t="s">
        <v>3188</v>
      </c>
      <c r="D1299" t="s">
        <v>495</v>
      </c>
      <c r="E1299">
        <v>1590.131466</v>
      </c>
      <c r="F1299">
        <v>472.5</v>
      </c>
      <c r="G1299">
        <v>13.9174952454639</v>
      </c>
      <c r="H1299">
        <v>-24.5757943570996</v>
      </c>
      <c r="I1299">
        <v>32.450140126074103</v>
      </c>
      <c r="J1299">
        <v>-14.272653051783401</v>
      </c>
      <c r="K1299">
        <v>527.53766343392203</v>
      </c>
      <c r="L1299">
        <v>464.11911982002198</v>
      </c>
      <c r="M1299">
        <v>28.694107254782399</v>
      </c>
      <c r="N1299">
        <v>0.87247268474182504</v>
      </c>
      <c r="O1299">
        <v>38.984126984126902</v>
      </c>
      <c r="P1299">
        <v>61.262798634812199</v>
      </c>
      <c r="Q1299">
        <v>-7.2525849942501996E-2</v>
      </c>
    </row>
    <row r="1300" spans="1:17" hidden="1" x14ac:dyDescent="0.3">
      <c r="A1300" t="s">
        <v>2755</v>
      </c>
      <c r="B1300" t="s">
        <v>2756</v>
      </c>
      <c r="C1300" t="s">
        <v>3188</v>
      </c>
      <c r="D1300" t="s">
        <v>495</v>
      </c>
      <c r="E1300">
        <v>1587.431883683</v>
      </c>
      <c r="F1300">
        <v>48.19</v>
      </c>
      <c r="G1300">
        <v>-51.793471021980601</v>
      </c>
      <c r="H1300">
        <v>-6.9282488433114402</v>
      </c>
      <c r="I1300">
        <v>3.7624901010995999</v>
      </c>
      <c r="J1300">
        <v>4.0975101439645103</v>
      </c>
      <c r="K1300">
        <v>50.900644187509698</v>
      </c>
      <c r="L1300">
        <v>56.146867967423297</v>
      </c>
      <c r="M1300">
        <v>51.500108966182701</v>
      </c>
      <c r="N1300">
        <v>0.32589053663401801</v>
      </c>
      <c r="O1300">
        <v>70.590252641817003</v>
      </c>
      <c r="P1300">
        <v>27.686529891074699</v>
      </c>
    </row>
    <row r="1301" spans="1:17" hidden="1" x14ac:dyDescent="0.3">
      <c r="A1301" t="s">
        <v>2757</v>
      </c>
      <c r="B1301" t="s">
        <v>2758</v>
      </c>
      <c r="C1301" t="s">
        <v>3188</v>
      </c>
      <c r="D1301" t="s">
        <v>379</v>
      </c>
      <c r="E1301">
        <v>1582.081770384</v>
      </c>
      <c r="F1301">
        <v>77.69</v>
      </c>
      <c r="G1301">
        <v>-11.902037334632</v>
      </c>
      <c r="H1301">
        <v>-5.2883134684124098</v>
      </c>
      <c r="I1301">
        <v>3.0384481573344799</v>
      </c>
      <c r="J1301">
        <v>3.8554424974389598</v>
      </c>
      <c r="K1301">
        <v>78.766072443849296</v>
      </c>
      <c r="L1301">
        <v>80.397818549514696</v>
      </c>
      <c r="M1301">
        <v>62.415800512027701</v>
      </c>
      <c r="N1301">
        <v>0.47372212711275502</v>
      </c>
      <c r="O1301">
        <v>38.370446646930098</v>
      </c>
      <c r="P1301">
        <v>20.636645962732899</v>
      </c>
      <c r="Q1301">
        <v>4.2103083110849003E-2</v>
      </c>
    </row>
    <row r="1302" spans="1:17" hidden="1" x14ac:dyDescent="0.3">
      <c r="A1302" t="s">
        <v>2759</v>
      </c>
      <c r="B1302" t="s">
        <v>2760</v>
      </c>
      <c r="C1302" t="s">
        <v>3188</v>
      </c>
      <c r="D1302" t="s">
        <v>1086</v>
      </c>
      <c r="E1302">
        <v>1578.45931875</v>
      </c>
      <c r="F1302">
        <v>230.05</v>
      </c>
      <c r="G1302">
        <v>310.26959096378198</v>
      </c>
      <c r="H1302">
        <v>-2.1178081721976398</v>
      </c>
      <c r="I1302">
        <v>17.7446006033719</v>
      </c>
      <c r="J1302">
        <v>-5.5268127085867302</v>
      </c>
      <c r="K1302">
        <v>226.35941520138999</v>
      </c>
      <c r="L1302">
        <v>188.80261321317701</v>
      </c>
      <c r="M1302">
        <v>45.276415144565497</v>
      </c>
      <c r="N1302">
        <v>0.36278186680853802</v>
      </c>
      <c r="O1302">
        <v>12.562486415996499</v>
      </c>
      <c r="P1302">
        <v>347.48103481812802</v>
      </c>
      <c r="Q1302">
        <v>0.22293037840486499</v>
      </c>
    </row>
    <row r="1303" spans="1:17" hidden="1" x14ac:dyDescent="0.3">
      <c r="A1303" t="s">
        <v>2761</v>
      </c>
      <c r="B1303" t="s">
        <v>2762</v>
      </c>
      <c r="C1303" t="s">
        <v>3188</v>
      </c>
      <c r="D1303" t="s">
        <v>508</v>
      </c>
      <c r="E1303">
        <v>1567.2506152799999</v>
      </c>
      <c r="F1303">
        <v>134.25</v>
      </c>
      <c r="G1303">
        <v>140.79046562990601</v>
      </c>
      <c r="H1303">
        <v>-4.8896656681058701</v>
      </c>
      <c r="I1303">
        <v>82.355487223104305</v>
      </c>
      <c r="J1303">
        <v>2.3519551391129001</v>
      </c>
      <c r="K1303">
        <v>119.494024157469</v>
      </c>
      <c r="L1303">
        <v>95.7656028162464</v>
      </c>
      <c r="M1303">
        <v>74.786907559657607</v>
      </c>
      <c r="N1303">
        <v>0.20653236186254201</v>
      </c>
      <c r="O1303">
        <v>23.791433891992501</v>
      </c>
      <c r="P1303">
        <v>181.21836335594401</v>
      </c>
      <c r="Q1303">
        <v>0.12877621845045201</v>
      </c>
    </row>
    <row r="1304" spans="1:17" hidden="1" x14ac:dyDescent="0.3">
      <c r="A1304" t="s">
        <v>2763</v>
      </c>
      <c r="B1304" t="s">
        <v>2764</v>
      </c>
      <c r="C1304" t="s">
        <v>3188</v>
      </c>
      <c r="D1304" t="s">
        <v>189</v>
      </c>
      <c r="E1304">
        <v>1564.5913</v>
      </c>
      <c r="F1304">
        <v>381.05</v>
      </c>
      <c r="G1304">
        <v>-37.834287283198201</v>
      </c>
      <c r="H1304">
        <v>-6.8994793627132598</v>
      </c>
      <c r="I1304">
        <v>-25.728554901734402</v>
      </c>
      <c r="J1304">
        <v>3.6473153045208999</v>
      </c>
      <c r="K1304">
        <v>398.032736233425</v>
      </c>
      <c r="L1304">
        <v>449.824590628198</v>
      </c>
      <c r="M1304">
        <v>55.002244258702902</v>
      </c>
      <c r="N1304">
        <v>0.41964037544632299</v>
      </c>
      <c r="O1304">
        <v>68.219393780343694</v>
      </c>
      <c r="P1304">
        <v>5.6711037160288296</v>
      </c>
    </row>
    <row r="1305" spans="1:17" hidden="1" x14ac:dyDescent="0.3">
      <c r="A1305" t="s">
        <v>2765</v>
      </c>
      <c r="B1305" t="s">
        <v>2766</v>
      </c>
      <c r="C1305" t="s">
        <v>3188</v>
      </c>
      <c r="D1305" t="s">
        <v>285</v>
      </c>
      <c r="E1305">
        <v>1562.6379999999999</v>
      </c>
      <c r="F1305">
        <v>533.04999999999995</v>
      </c>
      <c r="G1305">
        <v>20.012922457592602</v>
      </c>
      <c r="H1305">
        <v>-1.8142078246051101</v>
      </c>
      <c r="I1305">
        <v>20.747397807951302</v>
      </c>
      <c r="J1305">
        <v>2.0189865724874498</v>
      </c>
      <c r="K1305">
        <v>517.03807624836804</v>
      </c>
      <c r="L1305">
        <v>473.81004756507599</v>
      </c>
      <c r="M1305">
        <v>69.886741461098694</v>
      </c>
      <c r="N1305">
        <v>0.71804177827525395</v>
      </c>
      <c r="O1305">
        <v>8.0574054966701105</v>
      </c>
      <c r="P1305">
        <v>62.416209628275404</v>
      </c>
      <c r="Q1305">
        <v>2.6301891019391E-2</v>
      </c>
    </row>
    <row r="1306" spans="1:17" hidden="1" x14ac:dyDescent="0.3">
      <c r="A1306" t="s">
        <v>2767</v>
      </c>
      <c r="B1306" t="s">
        <v>2768</v>
      </c>
      <c r="C1306" t="s">
        <v>3188</v>
      </c>
      <c r="D1306" t="s">
        <v>1470</v>
      </c>
      <c r="E1306">
        <v>1561.5805224999999</v>
      </c>
      <c r="F1306">
        <v>110.3</v>
      </c>
      <c r="G1306">
        <v>22.2185496167337</v>
      </c>
      <c r="H1306">
        <v>-15.921487518091601</v>
      </c>
      <c r="I1306">
        <v>-5.0262662308988801</v>
      </c>
      <c r="J1306">
        <v>6.5483481934992396</v>
      </c>
      <c r="K1306">
        <v>118.40245533491399</v>
      </c>
      <c r="L1306">
        <v>115.59136383828999</v>
      </c>
      <c r="M1306">
        <v>45.7006612128854</v>
      </c>
      <c r="N1306">
        <v>0.65430916851427001</v>
      </c>
      <c r="O1306">
        <v>34.632819582955499</v>
      </c>
      <c r="P1306">
        <v>43.713355048859903</v>
      </c>
      <c r="Q1306">
        <v>0.13330377075312599</v>
      </c>
    </row>
    <row r="1307" spans="1:17" hidden="1" x14ac:dyDescent="0.3">
      <c r="A1307" t="s">
        <v>2769</v>
      </c>
      <c r="B1307" t="s">
        <v>2770</v>
      </c>
      <c r="C1307" t="s">
        <v>3188</v>
      </c>
      <c r="D1307" t="s">
        <v>417</v>
      </c>
      <c r="E1307">
        <v>1557.77276392</v>
      </c>
      <c r="F1307">
        <v>4921.8</v>
      </c>
      <c r="G1307">
        <v>44.084961745327298</v>
      </c>
      <c r="H1307">
        <v>13.578596133387</v>
      </c>
      <c r="I1307">
        <v>60.140969027478903</v>
      </c>
      <c r="J1307">
        <v>0.103668624571623</v>
      </c>
      <c r="K1307">
        <v>4534.8635131924902</v>
      </c>
      <c r="L1307">
        <v>3892.2730074511501</v>
      </c>
      <c r="M1307">
        <v>50.971853884856401</v>
      </c>
      <c r="N1307">
        <v>0.64838587051874297</v>
      </c>
      <c r="O1307">
        <v>17.030354748262798</v>
      </c>
      <c r="P1307">
        <v>102.960824742268</v>
      </c>
      <c r="Q1307">
        <v>4.7144791836771997E-2</v>
      </c>
    </row>
    <row r="1308" spans="1:17" hidden="1" x14ac:dyDescent="0.3">
      <c r="A1308" t="s">
        <v>2771</v>
      </c>
      <c r="B1308" t="s">
        <v>2772</v>
      </c>
      <c r="C1308" t="s">
        <v>3188</v>
      </c>
      <c r="D1308" t="s">
        <v>417</v>
      </c>
      <c r="E1308">
        <v>1549.0218773700001</v>
      </c>
      <c r="F1308">
        <v>496.15</v>
      </c>
      <c r="G1308">
        <v>-20.310061742656401</v>
      </c>
      <c r="H1308">
        <v>-6.9708000866239699</v>
      </c>
      <c r="I1308">
        <v>-13.4187472350185</v>
      </c>
      <c r="J1308">
        <v>0.117909459237776</v>
      </c>
      <c r="K1308">
        <v>503.821074739653</v>
      </c>
      <c r="L1308">
        <v>508.77763489366902</v>
      </c>
      <c r="M1308">
        <v>57.919052710724998</v>
      </c>
      <c r="N1308">
        <v>0.21276127778197601</v>
      </c>
      <c r="O1308">
        <v>52.867076488964997</v>
      </c>
      <c r="P1308">
        <v>8.3296943231440999</v>
      </c>
      <c r="Q1308">
        <v>5.2203680762340004E-3</v>
      </c>
    </row>
    <row r="1309" spans="1:17" hidden="1" x14ac:dyDescent="0.3">
      <c r="A1309" t="s">
        <v>2773</v>
      </c>
      <c r="B1309" t="s">
        <v>2774</v>
      </c>
      <c r="C1309" t="s">
        <v>3188</v>
      </c>
      <c r="D1309" t="s">
        <v>51</v>
      </c>
      <c r="E1309">
        <v>1546.3259399999999</v>
      </c>
      <c r="F1309">
        <v>2624.45</v>
      </c>
      <c r="G1309">
        <v>74.061801116388395</v>
      </c>
      <c r="H1309">
        <v>0.34022777810635702</v>
      </c>
      <c r="I1309">
        <v>43.463840022828101</v>
      </c>
      <c r="J1309">
        <v>3.9312032976092102</v>
      </c>
      <c r="K1309">
        <v>2512.1881832377098</v>
      </c>
      <c r="L1309">
        <v>2144.50298968578</v>
      </c>
      <c r="M1309">
        <v>60.925382080967999</v>
      </c>
      <c r="N1309">
        <v>0.95957877808532599</v>
      </c>
      <c r="O1309">
        <v>8.0131075082398198</v>
      </c>
      <c r="P1309">
        <v>118.704166666666</v>
      </c>
    </row>
    <row r="1310" spans="1:17" hidden="1" x14ac:dyDescent="0.3">
      <c r="A1310" t="s">
        <v>2775</v>
      </c>
      <c r="B1310" t="s">
        <v>2776</v>
      </c>
      <c r="C1310" t="s">
        <v>3188</v>
      </c>
      <c r="D1310" t="s">
        <v>21</v>
      </c>
      <c r="E1310">
        <v>1545.3462688299901</v>
      </c>
      <c r="F1310">
        <v>274.85000000000002</v>
      </c>
      <c r="G1310">
        <v>110.53512501262399</v>
      </c>
      <c r="H1310">
        <v>-1.2116610384936399</v>
      </c>
      <c r="I1310">
        <v>97.129319324157507</v>
      </c>
      <c r="J1310">
        <v>8.6049962716117196</v>
      </c>
      <c r="K1310">
        <v>266.93741390697801</v>
      </c>
      <c r="L1310">
        <v>220.180941478883</v>
      </c>
      <c r="M1310">
        <v>60.524208743894398</v>
      </c>
      <c r="N1310">
        <v>0.31594166759924802</v>
      </c>
      <c r="O1310">
        <v>16.3907585955975</v>
      </c>
      <c r="P1310">
        <v>136.63366336633601</v>
      </c>
      <c r="Q1310">
        <v>8.5459785295986995E-2</v>
      </c>
    </row>
    <row r="1311" spans="1:17" hidden="1" x14ac:dyDescent="0.3">
      <c r="A1311" t="s">
        <v>2777</v>
      </c>
      <c r="B1311" t="s">
        <v>2778</v>
      </c>
      <c r="C1311" t="s">
        <v>3188</v>
      </c>
      <c r="D1311" t="s">
        <v>1605</v>
      </c>
      <c r="E1311">
        <v>1523.508504782</v>
      </c>
      <c r="F1311">
        <v>122.55</v>
      </c>
      <c r="G1311">
        <v>132.44037557160999</v>
      </c>
      <c r="H1311">
        <v>-8.6671219334686995</v>
      </c>
      <c r="I1311">
        <v>92.754189544729698</v>
      </c>
      <c r="J1311">
        <v>4.7987290547182804</v>
      </c>
      <c r="K1311">
        <v>118.82447026963401</v>
      </c>
      <c r="L1311">
        <v>89.920670495907899</v>
      </c>
      <c r="N1311">
        <v>0.40891517915186298</v>
      </c>
      <c r="O1311">
        <v>16.6870665034679</v>
      </c>
      <c r="P1311">
        <v>187.00234192037399</v>
      </c>
    </row>
    <row r="1312" spans="1:17" hidden="1" x14ac:dyDescent="0.3">
      <c r="A1312" t="s">
        <v>2779</v>
      </c>
      <c r="B1312" t="s">
        <v>2780</v>
      </c>
      <c r="C1312" t="s">
        <v>3188</v>
      </c>
      <c r="D1312" t="s">
        <v>21</v>
      </c>
      <c r="E1312">
        <v>1523.2992585899999</v>
      </c>
      <c r="F1312">
        <v>999.65</v>
      </c>
      <c r="G1312">
        <v>45.662708944606202</v>
      </c>
      <c r="H1312">
        <v>3.8984283090501801</v>
      </c>
      <c r="I1312">
        <v>-8.6449139089648295</v>
      </c>
      <c r="J1312">
        <v>1.95272022175349</v>
      </c>
      <c r="K1312">
        <v>1000.88638668407</v>
      </c>
      <c r="L1312">
        <v>957.97917469327899</v>
      </c>
      <c r="M1312">
        <v>53.140992201702701</v>
      </c>
      <c r="N1312">
        <v>1.0214851357707999</v>
      </c>
      <c r="O1312">
        <v>25.233831841144401</v>
      </c>
      <c r="P1312">
        <v>61.8997489675277</v>
      </c>
      <c r="Q1312">
        <v>6.2490852034485997E-2</v>
      </c>
    </row>
    <row r="1313" spans="1:17" hidden="1" x14ac:dyDescent="0.3">
      <c r="A1313" t="s">
        <v>2781</v>
      </c>
      <c r="B1313" t="s">
        <v>2782</v>
      </c>
      <c r="C1313" t="s">
        <v>3188</v>
      </c>
      <c r="D1313" t="s">
        <v>399</v>
      </c>
      <c r="E1313">
        <v>1514.456968</v>
      </c>
      <c r="F1313">
        <v>731.65</v>
      </c>
      <c r="G1313">
        <v>225.23469590117199</v>
      </c>
      <c r="H1313">
        <v>8.1562184754529898</v>
      </c>
      <c r="I1313">
        <v>398.23569517717601</v>
      </c>
      <c r="J1313">
        <v>-2.67075717161784</v>
      </c>
      <c r="K1313">
        <v>612.92468040105598</v>
      </c>
      <c r="L1313">
        <v>366.30170474441701</v>
      </c>
      <c r="M1313">
        <v>65.285565235610903</v>
      </c>
      <c r="N1313">
        <v>0.211938191230684</v>
      </c>
      <c r="O1313">
        <v>3.4989407503587899</v>
      </c>
      <c r="P1313">
        <v>441.96296296296299</v>
      </c>
    </row>
    <row r="1314" spans="1:17" hidden="1" x14ac:dyDescent="0.3">
      <c r="A1314" t="s">
        <v>2783</v>
      </c>
      <c r="B1314" t="s">
        <v>2784</v>
      </c>
      <c r="C1314" t="s">
        <v>3188</v>
      </c>
      <c r="D1314" t="s">
        <v>255</v>
      </c>
      <c r="E1314">
        <v>1513.255045766</v>
      </c>
      <c r="F1314">
        <v>184.42</v>
      </c>
      <c r="G1314">
        <v>-27.483436503475101</v>
      </c>
      <c r="H1314">
        <v>2.96774998236336</v>
      </c>
      <c r="I1314">
        <v>27.540006350784999</v>
      </c>
      <c r="J1314">
        <v>4.3114832414187898</v>
      </c>
      <c r="K1314">
        <v>173.56170453768399</v>
      </c>
      <c r="M1314">
        <v>80.339842029260893</v>
      </c>
      <c r="N1314">
        <v>0.49541126918016798</v>
      </c>
      <c r="O1314">
        <v>19.2386942847847</v>
      </c>
      <c r="P1314">
        <v>43.2944832944832</v>
      </c>
    </row>
    <row r="1315" spans="1:17" hidden="1" x14ac:dyDescent="0.3">
      <c r="A1315" t="s">
        <v>2785</v>
      </c>
      <c r="B1315" t="s">
        <v>2786</v>
      </c>
      <c r="C1315" t="s">
        <v>3188</v>
      </c>
      <c r="D1315" t="s">
        <v>495</v>
      </c>
      <c r="E1315">
        <v>1511.14301133</v>
      </c>
      <c r="F1315">
        <v>431.45</v>
      </c>
      <c r="G1315">
        <v>7.3369383920916498</v>
      </c>
      <c r="H1315">
        <v>-6.4943045959943504</v>
      </c>
      <c r="I1315">
        <v>24.8619092490882</v>
      </c>
      <c r="J1315">
        <v>3.7390284585818798</v>
      </c>
      <c r="K1315">
        <v>435.25331987158398</v>
      </c>
      <c r="L1315">
        <v>402.26742734151901</v>
      </c>
      <c r="M1315">
        <v>61.344593447595997</v>
      </c>
      <c r="N1315">
        <v>0.26234863460039598</v>
      </c>
      <c r="O1315">
        <v>29.493568200254899</v>
      </c>
      <c r="P1315">
        <v>42.769688947716702</v>
      </c>
      <c r="Q1315">
        <v>5.8732859306614003E-2</v>
      </c>
    </row>
    <row r="1316" spans="1:17" hidden="1" x14ac:dyDescent="0.3">
      <c r="A1316" t="s">
        <v>2787</v>
      </c>
      <c r="B1316" t="s">
        <v>2788</v>
      </c>
      <c r="C1316" t="s">
        <v>3188</v>
      </c>
      <c r="D1316" t="s">
        <v>46</v>
      </c>
      <c r="E1316">
        <v>1506.095268951</v>
      </c>
      <c r="F1316">
        <v>156.38999999999999</v>
      </c>
      <c r="G1316">
        <v>16.020946461233098</v>
      </c>
      <c r="H1316">
        <v>-5.2155260718046401</v>
      </c>
      <c r="I1316">
        <v>32.269210579275502</v>
      </c>
      <c r="J1316">
        <v>17.423877026708901</v>
      </c>
      <c r="K1316">
        <v>155.08316245724399</v>
      </c>
      <c r="L1316">
        <v>151.99299209300699</v>
      </c>
      <c r="M1316">
        <v>69.344813846905296</v>
      </c>
      <c r="N1316">
        <v>1.8079618251001499</v>
      </c>
      <c r="O1316">
        <v>45.725430014706802</v>
      </c>
      <c r="P1316">
        <v>61.143740340030803</v>
      </c>
      <c r="Q1316">
        <v>0.14060959370565301</v>
      </c>
    </row>
    <row r="1317" spans="1:17" hidden="1" x14ac:dyDescent="0.3">
      <c r="A1317" t="s">
        <v>2789</v>
      </c>
      <c r="B1317" t="s">
        <v>2790</v>
      </c>
      <c r="C1317" t="s">
        <v>3188</v>
      </c>
      <c r="D1317" t="s">
        <v>285</v>
      </c>
      <c r="E1317">
        <v>1504.2467999999999</v>
      </c>
      <c r="F1317">
        <v>275.5</v>
      </c>
      <c r="G1317">
        <v>45.6332091934202</v>
      </c>
      <c r="H1317">
        <v>-7.6916024606204401</v>
      </c>
      <c r="I1317">
        <v>28.5795198969459</v>
      </c>
      <c r="J1317">
        <v>3.5579388869582398</v>
      </c>
      <c r="K1317">
        <v>284.95784876646599</v>
      </c>
      <c r="L1317">
        <v>257.64069856323999</v>
      </c>
      <c r="M1317">
        <v>54.683822814464797</v>
      </c>
      <c r="N1317">
        <v>0.43414083940696102</v>
      </c>
      <c r="O1317">
        <v>30.653357531760399</v>
      </c>
      <c r="P1317">
        <v>82.995682497509094</v>
      </c>
    </row>
    <row r="1318" spans="1:17" hidden="1" x14ac:dyDescent="0.3">
      <c r="A1318" t="s">
        <v>2791</v>
      </c>
      <c r="B1318" t="s">
        <v>2792</v>
      </c>
      <c r="C1318" t="s">
        <v>3188</v>
      </c>
      <c r="D1318" t="s">
        <v>226</v>
      </c>
      <c r="E1318">
        <v>1503.843645664</v>
      </c>
      <c r="F1318">
        <v>233.12</v>
      </c>
      <c r="G1318">
        <v>-26.385436234335099</v>
      </c>
      <c r="H1318">
        <v>27.782535470414</v>
      </c>
      <c r="I1318">
        <v>-22.075537436720399</v>
      </c>
      <c r="J1318">
        <v>3.4600689579606199</v>
      </c>
      <c r="K1318">
        <v>205.93029644905701</v>
      </c>
      <c r="M1318">
        <v>66.011939422201394</v>
      </c>
      <c r="O1318">
        <v>16.201956074124901</v>
      </c>
      <c r="P1318">
        <v>47.544303797468302</v>
      </c>
    </row>
    <row r="1319" spans="1:17" hidden="1" x14ac:dyDescent="0.3">
      <c r="A1319" t="s">
        <v>2793</v>
      </c>
      <c r="B1319" t="s">
        <v>2794</v>
      </c>
      <c r="C1319" t="s">
        <v>3188</v>
      </c>
      <c r="D1319" t="s">
        <v>761</v>
      </c>
      <c r="E1319">
        <v>1502.0466694199999</v>
      </c>
      <c r="F1319">
        <v>265.98</v>
      </c>
      <c r="G1319">
        <v>1.5180206919397901</v>
      </c>
      <c r="H1319">
        <v>-0.63983006404392995</v>
      </c>
      <c r="I1319">
        <v>-0.90371308640176895</v>
      </c>
      <c r="J1319">
        <v>0.86125444151221298</v>
      </c>
      <c r="K1319">
        <v>265.56007093870102</v>
      </c>
      <c r="L1319">
        <v>255.917440323536</v>
      </c>
      <c r="M1319">
        <v>57.335343564974302</v>
      </c>
      <c r="N1319">
        <v>0.86999502983340404</v>
      </c>
      <c r="O1319">
        <v>8.15850815850815</v>
      </c>
      <c r="P1319">
        <v>21.9532324621733</v>
      </c>
      <c r="Q1319">
        <v>2.5420345253382999E-2</v>
      </c>
    </row>
    <row r="1320" spans="1:17" hidden="1" x14ac:dyDescent="0.3">
      <c r="A1320" t="s">
        <v>2795</v>
      </c>
      <c r="B1320" t="s">
        <v>2796</v>
      </c>
      <c r="C1320" t="s">
        <v>3188</v>
      </c>
      <c r="D1320" t="s">
        <v>72</v>
      </c>
      <c r="E1320">
        <v>1491.9371654399999</v>
      </c>
      <c r="F1320">
        <v>334.65</v>
      </c>
      <c r="G1320">
        <v>28.9974602009911</v>
      </c>
      <c r="H1320">
        <v>-10.241921051325001</v>
      </c>
      <c r="I1320">
        <v>17.256359305348202</v>
      </c>
      <c r="J1320">
        <v>4.9721079644099397</v>
      </c>
      <c r="K1320">
        <v>346.54349183739703</v>
      </c>
      <c r="L1320">
        <v>318.29943882923101</v>
      </c>
      <c r="M1320">
        <v>48.984061509143899</v>
      </c>
      <c r="N1320">
        <v>0.72776938270579805</v>
      </c>
      <c r="O1320">
        <v>32.720753025549001</v>
      </c>
      <c r="P1320">
        <v>50.743243243243199</v>
      </c>
      <c r="Q1320">
        <v>8.0232954382273E-2</v>
      </c>
    </row>
    <row r="1321" spans="1:17" hidden="1" x14ac:dyDescent="0.3">
      <c r="A1321" t="s">
        <v>2797</v>
      </c>
      <c r="B1321" t="s">
        <v>2798</v>
      </c>
      <c r="C1321" t="s">
        <v>3188</v>
      </c>
      <c r="D1321" t="s">
        <v>226</v>
      </c>
      <c r="E1321">
        <v>1476.479611925</v>
      </c>
      <c r="F1321">
        <v>907.75</v>
      </c>
      <c r="G1321">
        <v>-13.6509791610432</v>
      </c>
      <c r="H1321">
        <v>-8.0224813929923506</v>
      </c>
      <c r="I1321">
        <v>8.6604954238257097</v>
      </c>
      <c r="J1321">
        <v>2.51578782190112</v>
      </c>
      <c r="K1321">
        <v>951.62616270224203</v>
      </c>
      <c r="L1321">
        <v>928.50893944203801</v>
      </c>
      <c r="M1321">
        <v>64.780220848526199</v>
      </c>
      <c r="N1321">
        <v>0.76485997022348795</v>
      </c>
      <c r="O1321">
        <v>68.438446708895597</v>
      </c>
      <c r="P1321">
        <v>43.858954041204399</v>
      </c>
      <c r="Q1321">
        <v>9.2590896215853993E-2</v>
      </c>
    </row>
    <row r="1322" spans="1:17" hidden="1" x14ac:dyDescent="0.3">
      <c r="A1322" t="s">
        <v>2799</v>
      </c>
      <c r="B1322" t="s">
        <v>2800</v>
      </c>
      <c r="C1322" t="s">
        <v>3188</v>
      </c>
      <c r="D1322" t="s">
        <v>417</v>
      </c>
      <c r="E1322">
        <v>1464.1247871</v>
      </c>
      <c r="F1322">
        <v>188.95</v>
      </c>
      <c r="G1322">
        <v>23.3752974677687</v>
      </c>
      <c r="H1322">
        <v>-3.0727276874806799</v>
      </c>
      <c r="I1322">
        <v>73.351690401600493</v>
      </c>
      <c r="J1322">
        <v>-7.0774954280176603</v>
      </c>
      <c r="K1322">
        <v>183.643216423627</v>
      </c>
      <c r="L1322">
        <v>147.975976092</v>
      </c>
      <c r="M1322">
        <v>41.970202464725602</v>
      </c>
      <c r="N1322">
        <v>0.29314534272306703</v>
      </c>
      <c r="O1322">
        <v>47.340566287377598</v>
      </c>
      <c r="P1322">
        <v>93.695540748334096</v>
      </c>
      <c r="Q1322">
        <v>3.5099200616041E-2</v>
      </c>
    </row>
    <row r="1323" spans="1:17" hidden="1" x14ac:dyDescent="0.3">
      <c r="A1323" t="s">
        <v>2801</v>
      </c>
      <c r="B1323" t="s">
        <v>2802</v>
      </c>
      <c r="C1323" t="s">
        <v>3188</v>
      </c>
      <c r="D1323" t="s">
        <v>585</v>
      </c>
      <c r="E1323">
        <v>1463.6617041649999</v>
      </c>
      <c r="F1323">
        <v>669.85</v>
      </c>
      <c r="G1323">
        <v>43.124099043817402</v>
      </c>
      <c r="H1323">
        <v>12.3564755991873</v>
      </c>
      <c r="I1323">
        <v>10.1989934868235</v>
      </c>
      <c r="J1323">
        <v>2.8925211353063198</v>
      </c>
      <c r="K1323">
        <v>645.11968919723802</v>
      </c>
      <c r="L1323">
        <v>597.50394425393802</v>
      </c>
      <c r="M1323">
        <v>61.106422576533902</v>
      </c>
      <c r="N1323">
        <v>0.76596945058289601</v>
      </c>
      <c r="O1323">
        <v>29.118459356572298</v>
      </c>
      <c r="P1323">
        <v>77.326273990734606</v>
      </c>
      <c r="Q1323">
        <v>4.6787759391845998E-2</v>
      </c>
    </row>
    <row r="1324" spans="1:17" hidden="1" x14ac:dyDescent="0.3">
      <c r="A1324" t="s">
        <v>2803</v>
      </c>
      <c r="B1324" t="s">
        <v>2804</v>
      </c>
      <c r="C1324" t="s">
        <v>3188</v>
      </c>
      <c r="D1324" t="s">
        <v>417</v>
      </c>
      <c r="E1324">
        <v>1462.243016334</v>
      </c>
      <c r="F1324">
        <v>36.39</v>
      </c>
      <c r="G1324">
        <v>1.7942663616716601</v>
      </c>
      <c r="H1324">
        <v>-2.43123264552796</v>
      </c>
      <c r="I1324">
        <v>-8.8606372215866607</v>
      </c>
      <c r="J1324">
        <v>7.5007074407171599</v>
      </c>
      <c r="K1324">
        <v>33.935947809824</v>
      </c>
      <c r="L1324">
        <v>34.772956390161397</v>
      </c>
      <c r="M1324">
        <v>79.739313224141696</v>
      </c>
      <c r="N1324">
        <v>0.89903128915671104</v>
      </c>
      <c r="O1324">
        <v>27.7823577906018</v>
      </c>
      <c r="P1324">
        <v>42.986247544204303</v>
      </c>
      <c r="Q1324">
        <v>-5.3972342721210001E-3</v>
      </c>
    </row>
    <row r="1325" spans="1:17" hidden="1" x14ac:dyDescent="0.3">
      <c r="A1325" t="s">
        <v>2805</v>
      </c>
      <c r="B1325" t="s">
        <v>2806</v>
      </c>
      <c r="C1325" t="s">
        <v>3188</v>
      </c>
      <c r="D1325" t="s">
        <v>88</v>
      </c>
      <c r="E1325">
        <v>1459.9530135</v>
      </c>
      <c r="F1325">
        <v>47499</v>
      </c>
      <c r="G1325">
        <v>42.010250984951099</v>
      </c>
      <c r="H1325">
        <v>-4.8257641247276499</v>
      </c>
      <c r="I1325">
        <v>54.860512186587201</v>
      </c>
      <c r="J1325">
        <v>7.04499609598132</v>
      </c>
      <c r="K1325">
        <v>48368.6561778791</v>
      </c>
      <c r="L1325">
        <v>42135.733363114101</v>
      </c>
      <c r="M1325">
        <v>53.965766502096599</v>
      </c>
      <c r="N1325">
        <v>0.90769230769230702</v>
      </c>
      <c r="O1325">
        <v>41.0534958630708</v>
      </c>
      <c r="P1325">
        <v>111.106197541783</v>
      </c>
      <c r="Q1325">
        <v>0.100078445051831</v>
      </c>
    </row>
    <row r="1326" spans="1:17" hidden="1" x14ac:dyDescent="0.3">
      <c r="A1326" t="s">
        <v>2807</v>
      </c>
      <c r="B1326" t="s">
        <v>2808</v>
      </c>
      <c r="C1326" t="s">
        <v>3188</v>
      </c>
      <c r="D1326" t="s">
        <v>271</v>
      </c>
      <c r="E1326">
        <v>1454.95499625</v>
      </c>
      <c r="F1326">
        <v>256.75</v>
      </c>
      <c r="G1326">
        <v>22.447822178285801</v>
      </c>
      <c r="H1326">
        <v>-13.432981770965201</v>
      </c>
      <c r="I1326">
        <v>16.5081988695615</v>
      </c>
      <c r="J1326">
        <v>5.4115508291419196</v>
      </c>
      <c r="K1326">
        <v>284.96978356362001</v>
      </c>
      <c r="L1326">
        <v>267.24931629202098</v>
      </c>
      <c r="M1326">
        <v>53.765203716452</v>
      </c>
      <c r="N1326">
        <v>1.08522970109123</v>
      </c>
      <c r="O1326">
        <v>70.866601752677695</v>
      </c>
      <c r="P1326">
        <v>52.419115464529497</v>
      </c>
      <c r="Q1326">
        <v>0.13617317671566401</v>
      </c>
    </row>
    <row r="1327" spans="1:17" hidden="1" x14ac:dyDescent="0.3">
      <c r="A1327" t="s">
        <v>2809</v>
      </c>
      <c r="B1327" t="s">
        <v>2810</v>
      </c>
      <c r="C1327" t="s">
        <v>3188</v>
      </c>
      <c r="D1327" t="s">
        <v>166</v>
      </c>
      <c r="E1327">
        <v>1454.6244048000001</v>
      </c>
      <c r="F1327">
        <v>615.20000000000005</v>
      </c>
      <c r="G1327">
        <v>-48.8246029427346</v>
      </c>
      <c r="H1327">
        <v>13.5156339322359</v>
      </c>
      <c r="I1327">
        <v>10.6861546900584</v>
      </c>
      <c r="J1327">
        <v>3.04116237881101</v>
      </c>
      <c r="K1327">
        <v>593.15084858800196</v>
      </c>
      <c r="L1327">
        <v>647.86023687341196</v>
      </c>
      <c r="M1327">
        <v>56.983291260181097</v>
      </c>
      <c r="N1327">
        <v>0.50394898315505199</v>
      </c>
      <c r="O1327">
        <v>49.219765929778902</v>
      </c>
      <c r="P1327">
        <v>35.581267217630803</v>
      </c>
      <c r="Q1327">
        <v>-7.5088089228680004E-3</v>
      </c>
    </row>
    <row r="1328" spans="1:17" hidden="1" x14ac:dyDescent="0.3">
      <c r="A1328" t="s">
        <v>2811</v>
      </c>
      <c r="B1328" t="s">
        <v>2812</v>
      </c>
      <c r="C1328" t="s">
        <v>3188</v>
      </c>
      <c r="D1328" t="s">
        <v>271</v>
      </c>
      <c r="E1328">
        <v>1454.44</v>
      </c>
      <c r="F1328">
        <v>1134.0999999999999</v>
      </c>
      <c r="G1328">
        <v>46.888539306377801</v>
      </c>
      <c r="H1328">
        <v>-6.6729514634570499</v>
      </c>
      <c r="I1328">
        <v>-6.8031086282495901</v>
      </c>
      <c r="J1328">
        <v>7.21631765831411</v>
      </c>
      <c r="K1328">
        <v>1149.7476535713899</v>
      </c>
      <c r="L1328">
        <v>1101.0484594934101</v>
      </c>
      <c r="M1328">
        <v>57.169141527264799</v>
      </c>
      <c r="N1328">
        <v>0.76612983724850803</v>
      </c>
      <c r="O1328">
        <v>38.426946477382899</v>
      </c>
      <c r="P1328">
        <v>80.144547692796394</v>
      </c>
      <c r="Q1328">
        <v>6.1419708436450997E-2</v>
      </c>
    </row>
    <row r="1329" spans="1:17" hidden="1" x14ac:dyDescent="0.3">
      <c r="A1329" t="s">
        <v>2813</v>
      </c>
      <c r="B1329" t="s">
        <v>2814</v>
      </c>
      <c r="C1329" t="s">
        <v>3188</v>
      </c>
      <c r="D1329" t="s">
        <v>226</v>
      </c>
      <c r="E1329">
        <v>1454.3568</v>
      </c>
      <c r="F1329">
        <v>1165.3499999999999</v>
      </c>
      <c r="G1329">
        <v>-2.4221239283382698</v>
      </c>
      <c r="H1329">
        <v>-8.7988022506231296</v>
      </c>
      <c r="I1329">
        <v>12.6075176312333</v>
      </c>
      <c r="J1329">
        <v>-0.92495285754201995</v>
      </c>
      <c r="K1329">
        <v>1211.0543901256699</v>
      </c>
      <c r="L1329">
        <v>1154.9170865967401</v>
      </c>
      <c r="M1329">
        <v>50.434632369697098</v>
      </c>
      <c r="N1329">
        <v>0.60495258220016501</v>
      </c>
      <c r="O1329">
        <v>28.716694555283802</v>
      </c>
      <c r="P1329">
        <v>30.2067039106145</v>
      </c>
      <c r="Q1329">
        <v>2.7122730301881001E-2</v>
      </c>
    </row>
    <row r="1330" spans="1:17" hidden="1" x14ac:dyDescent="0.3">
      <c r="A1330" t="s">
        <v>2815</v>
      </c>
      <c r="B1330" t="s">
        <v>2816</v>
      </c>
      <c r="C1330" t="s">
        <v>3188</v>
      </c>
      <c r="D1330" t="s">
        <v>285</v>
      </c>
      <c r="E1330">
        <v>1447.3046717100001</v>
      </c>
      <c r="F1330">
        <v>153.9</v>
      </c>
      <c r="G1330">
        <v>60.258191915692301</v>
      </c>
      <c r="H1330">
        <v>6.6899838731114096</v>
      </c>
      <c r="I1330">
        <v>39.376136217194201</v>
      </c>
      <c r="J1330">
        <v>5.6599136352434396</v>
      </c>
      <c r="K1330">
        <v>148.60348648904201</v>
      </c>
      <c r="L1330">
        <v>131.96253700160801</v>
      </c>
      <c r="M1330">
        <v>56.780750938793702</v>
      </c>
      <c r="N1330">
        <v>0.52294006407124205</v>
      </c>
      <c r="O1330">
        <v>15.659519168291</v>
      </c>
      <c r="P1330">
        <v>81.914893617021207</v>
      </c>
      <c r="Q1330">
        <v>1.4016906198836001E-2</v>
      </c>
    </row>
    <row r="1331" spans="1:17" hidden="1" x14ac:dyDescent="0.3">
      <c r="A1331" t="s">
        <v>2817</v>
      </c>
      <c r="B1331" t="s">
        <v>2818</v>
      </c>
      <c r="C1331" t="s">
        <v>3188</v>
      </c>
      <c r="D1331" t="s">
        <v>250</v>
      </c>
      <c r="E1331">
        <v>1439.12505999</v>
      </c>
      <c r="F1331">
        <v>804.9</v>
      </c>
      <c r="G1331">
        <v>-40.2694628973831</v>
      </c>
      <c r="H1331">
        <v>-6.3915192312398403</v>
      </c>
      <c r="I1331">
        <v>1.1816327870777901</v>
      </c>
      <c r="J1331">
        <v>2.0944943835496801</v>
      </c>
      <c r="K1331">
        <v>856.43679105883905</v>
      </c>
      <c r="L1331">
        <v>908.10409558713104</v>
      </c>
      <c r="M1331">
        <v>47.074508315316301</v>
      </c>
      <c r="N1331">
        <v>0.30839654242050901</v>
      </c>
      <c r="O1331">
        <v>55.298794881351697</v>
      </c>
      <c r="P1331">
        <v>19.262112905615599</v>
      </c>
      <c r="Q1331">
        <v>-2.3932540727830999E-2</v>
      </c>
    </row>
    <row r="1332" spans="1:17" hidden="1" x14ac:dyDescent="0.3">
      <c r="A1332" t="s">
        <v>2819</v>
      </c>
      <c r="B1332" t="s">
        <v>2820</v>
      </c>
      <c r="C1332" t="s">
        <v>3188</v>
      </c>
      <c r="D1332" t="s">
        <v>111</v>
      </c>
      <c r="E1332">
        <v>1434.2037157</v>
      </c>
      <c r="F1332">
        <v>1125.5</v>
      </c>
      <c r="G1332">
        <v>358.51954905769901</v>
      </c>
      <c r="H1332">
        <v>9.1878522008057004</v>
      </c>
      <c r="I1332">
        <v>56.194966053922101</v>
      </c>
      <c r="J1332">
        <v>16.1252721096598</v>
      </c>
      <c r="K1332">
        <v>981.649359067761</v>
      </c>
      <c r="L1332">
        <v>790.24965181209097</v>
      </c>
      <c r="M1332">
        <v>68.7706655344506</v>
      </c>
      <c r="N1332">
        <v>1.8313476019755499</v>
      </c>
      <c r="O1332">
        <v>17.014660151043898</v>
      </c>
      <c r="P1332">
        <v>398.89184397163098</v>
      </c>
      <c r="Q1332">
        <v>0.18384440658338899</v>
      </c>
    </row>
    <row r="1333" spans="1:17" hidden="1" x14ac:dyDescent="0.3">
      <c r="A1333" t="s">
        <v>2821</v>
      </c>
      <c r="B1333" t="s">
        <v>2822</v>
      </c>
      <c r="C1333" t="s">
        <v>3188</v>
      </c>
      <c r="D1333" t="s">
        <v>495</v>
      </c>
      <c r="E1333">
        <v>1430.42373148</v>
      </c>
      <c r="F1333">
        <v>202.33</v>
      </c>
      <c r="G1333">
        <v>40.2392318008567</v>
      </c>
      <c r="H1333">
        <v>-0.110321672443092</v>
      </c>
      <c r="I1333">
        <v>69.822129875333303</v>
      </c>
      <c r="J1333">
        <v>4.1214495286019597</v>
      </c>
      <c r="K1333">
        <v>180.23647954750601</v>
      </c>
      <c r="L1333">
        <v>162.72064119086701</v>
      </c>
      <c r="M1333">
        <v>82.422537982227098</v>
      </c>
      <c r="N1333">
        <v>0.61115119466638002</v>
      </c>
      <c r="O1333">
        <v>22.769732615034801</v>
      </c>
      <c r="P1333">
        <v>89.803001876172601</v>
      </c>
      <c r="Q1333">
        <v>5.8649336423442999E-2</v>
      </c>
    </row>
    <row r="1334" spans="1:17" hidden="1" x14ac:dyDescent="0.3">
      <c r="A1334" t="s">
        <v>2823</v>
      </c>
      <c r="B1334" t="s">
        <v>2824</v>
      </c>
      <c r="C1334" t="s">
        <v>3188</v>
      </c>
      <c r="D1334" t="s">
        <v>1420</v>
      </c>
      <c r="E1334">
        <v>1429.303422</v>
      </c>
      <c r="F1334">
        <v>318.89999999999998</v>
      </c>
      <c r="G1334">
        <v>3.6480969079770098</v>
      </c>
      <c r="H1334">
        <v>4.42688224738749</v>
      </c>
      <c r="I1334">
        <v>30.563425720421801</v>
      </c>
      <c r="J1334">
        <v>3.3748667478790599</v>
      </c>
      <c r="K1334">
        <v>302.53915877550997</v>
      </c>
      <c r="L1334">
        <v>285.57737161172901</v>
      </c>
      <c r="M1334">
        <v>67.749695132467394</v>
      </c>
      <c r="N1334">
        <v>0.93411207469380197</v>
      </c>
      <c r="O1334">
        <v>25.117591721542802</v>
      </c>
      <c r="P1334">
        <v>51.065845570819498</v>
      </c>
    </row>
    <row r="1335" spans="1:17" hidden="1" x14ac:dyDescent="0.3">
      <c r="A1335" t="s">
        <v>2825</v>
      </c>
      <c r="B1335" t="s">
        <v>2826</v>
      </c>
      <c r="C1335" t="s">
        <v>3188</v>
      </c>
      <c r="D1335" t="s">
        <v>21</v>
      </c>
      <c r="E1335">
        <v>1423.1689098299901</v>
      </c>
      <c r="F1335">
        <v>146.1</v>
      </c>
      <c r="G1335">
        <v>53.666196756857801</v>
      </c>
      <c r="H1335">
        <v>2.16633828731546</v>
      </c>
      <c r="I1335">
        <v>53.188884500771898</v>
      </c>
      <c r="J1335">
        <v>-0.94850662386328799</v>
      </c>
      <c r="K1335">
        <v>144.762505776865</v>
      </c>
      <c r="L1335">
        <v>128.83074438124501</v>
      </c>
      <c r="M1335">
        <v>49.9722273358474</v>
      </c>
      <c r="N1335">
        <v>0.73349599326903503</v>
      </c>
      <c r="O1335">
        <v>26.146475017111499</v>
      </c>
      <c r="P1335">
        <v>74.135876042908194</v>
      </c>
      <c r="Q1335">
        <v>8.6904531412809002E-2</v>
      </c>
    </row>
    <row r="1336" spans="1:17" hidden="1" x14ac:dyDescent="0.3">
      <c r="A1336" t="s">
        <v>2827</v>
      </c>
      <c r="B1336" t="s">
        <v>2828</v>
      </c>
      <c r="C1336" t="s">
        <v>3188</v>
      </c>
      <c r="D1336" t="s">
        <v>451</v>
      </c>
      <c r="E1336">
        <v>1420.32180202</v>
      </c>
      <c r="F1336">
        <v>96.58</v>
      </c>
      <c r="G1336">
        <v>-48.736426847207298</v>
      </c>
      <c r="H1336">
        <v>-5.08682260380861</v>
      </c>
      <c r="I1336">
        <v>-9.3848302256469491</v>
      </c>
      <c r="J1336">
        <v>1.5700833782519501</v>
      </c>
      <c r="K1336">
        <v>98.416462230333494</v>
      </c>
      <c r="L1336">
        <v>106.333839628997</v>
      </c>
      <c r="M1336">
        <v>61.850203782795603</v>
      </c>
      <c r="N1336">
        <v>0.35754801391281898</v>
      </c>
      <c r="O1336">
        <v>54.276247670325098</v>
      </c>
      <c r="P1336">
        <v>9.4887200997619292</v>
      </c>
      <c r="Q1336">
        <v>-7.0063047109459001E-2</v>
      </c>
    </row>
    <row r="1337" spans="1:17" hidden="1" x14ac:dyDescent="0.3">
      <c r="A1337" t="s">
        <v>2829</v>
      </c>
      <c r="B1337" t="s">
        <v>2830</v>
      </c>
      <c r="C1337" t="s">
        <v>3188</v>
      </c>
      <c r="D1337" t="s">
        <v>131</v>
      </c>
      <c r="E1337">
        <v>1416.8161302030001</v>
      </c>
      <c r="F1337">
        <v>55.17</v>
      </c>
      <c r="G1337">
        <v>102.52433629174099</v>
      </c>
      <c r="H1337">
        <v>6.0983146403435802</v>
      </c>
      <c r="I1337">
        <v>65.308108705975599</v>
      </c>
      <c r="J1337">
        <v>4.4699517435271696</v>
      </c>
      <c r="K1337">
        <v>50.531165142058903</v>
      </c>
      <c r="L1337">
        <v>43.158225279718998</v>
      </c>
      <c r="M1337">
        <v>74.036434325918194</v>
      </c>
      <c r="N1337">
        <v>0.437507332641075</v>
      </c>
      <c r="O1337">
        <v>24.886713793728401</v>
      </c>
      <c r="P1337">
        <v>124.268292682926</v>
      </c>
      <c r="Q1337">
        <v>7.9491650286820995E-2</v>
      </c>
    </row>
    <row r="1338" spans="1:17" hidden="1" x14ac:dyDescent="0.3">
      <c r="A1338" t="s">
        <v>2831</v>
      </c>
      <c r="B1338" t="s">
        <v>2832</v>
      </c>
      <c r="C1338" t="s">
        <v>3188</v>
      </c>
      <c r="D1338" t="s">
        <v>2304</v>
      </c>
      <c r="E1338">
        <v>1416.7839814399999</v>
      </c>
      <c r="F1338">
        <v>274.60000000000002</v>
      </c>
      <c r="G1338">
        <v>8.04012576542579</v>
      </c>
      <c r="H1338">
        <v>-12.2442083392638</v>
      </c>
      <c r="I1338">
        <v>13.328363633385999</v>
      </c>
      <c r="J1338">
        <v>-4.9757156569131098</v>
      </c>
      <c r="K1338">
        <v>294.31940430574298</v>
      </c>
      <c r="M1338">
        <v>35.460004180167097</v>
      </c>
      <c r="N1338">
        <v>0.283611068776289</v>
      </c>
      <c r="O1338">
        <v>51.7662053896576</v>
      </c>
      <c r="P1338">
        <v>31.387559808612401</v>
      </c>
    </row>
    <row r="1339" spans="1:17" hidden="1" x14ac:dyDescent="0.3">
      <c r="A1339" t="s">
        <v>2833</v>
      </c>
      <c r="B1339" t="s">
        <v>2834</v>
      </c>
      <c r="C1339" t="s">
        <v>3188</v>
      </c>
      <c r="D1339" t="s">
        <v>580</v>
      </c>
      <c r="E1339">
        <v>1412.478196092</v>
      </c>
      <c r="F1339">
        <v>140.82</v>
      </c>
      <c r="G1339">
        <v>-26.671979999144401</v>
      </c>
      <c r="H1339">
        <v>-18.054269277084199</v>
      </c>
      <c r="I1339">
        <v>-5.8831270921285403</v>
      </c>
      <c r="J1339">
        <v>1.3743931970937799</v>
      </c>
      <c r="K1339">
        <v>161.82309703688099</v>
      </c>
      <c r="L1339">
        <v>160.52382540881999</v>
      </c>
      <c r="M1339">
        <v>40.255087405560197</v>
      </c>
      <c r="N1339">
        <v>0.55381581461582396</v>
      </c>
      <c r="O1339">
        <v>63.961085073143003</v>
      </c>
      <c r="P1339">
        <v>28.485401459854</v>
      </c>
      <c r="Q1339">
        <v>7.8567846674590006E-2</v>
      </c>
    </row>
    <row r="1340" spans="1:17" hidden="1" x14ac:dyDescent="0.3">
      <c r="A1340" t="s">
        <v>2835</v>
      </c>
      <c r="B1340" t="s">
        <v>2836</v>
      </c>
      <c r="C1340" t="s">
        <v>3188</v>
      </c>
      <c r="D1340" t="s">
        <v>271</v>
      </c>
      <c r="E1340">
        <v>1409.8862687999999</v>
      </c>
      <c r="F1340">
        <v>1409.3</v>
      </c>
      <c r="G1340">
        <v>96.624489901572602</v>
      </c>
      <c r="H1340">
        <v>7.3294104704140501</v>
      </c>
      <c r="I1340">
        <v>-12.8349490789361</v>
      </c>
      <c r="J1340">
        <v>2.6754722009831999</v>
      </c>
      <c r="K1340">
        <v>1317.80551488776</v>
      </c>
      <c r="L1340">
        <v>1216.5779020899699</v>
      </c>
      <c r="M1340">
        <v>64.327497320982999</v>
      </c>
      <c r="N1340">
        <v>1.3126588502269201</v>
      </c>
      <c r="O1340">
        <v>23.249130774143101</v>
      </c>
      <c r="P1340">
        <v>148.18173813506999</v>
      </c>
      <c r="Q1340">
        <v>0.170046466801058</v>
      </c>
    </row>
    <row r="1341" spans="1:17" hidden="1" x14ac:dyDescent="0.3">
      <c r="A1341" t="s">
        <v>2837</v>
      </c>
      <c r="B1341" t="s">
        <v>2838</v>
      </c>
      <c r="C1341" t="s">
        <v>3188</v>
      </c>
      <c r="D1341" t="s">
        <v>54</v>
      </c>
      <c r="E1341">
        <v>1409.35132761</v>
      </c>
      <c r="F1341">
        <v>1343.45</v>
      </c>
      <c r="G1341">
        <v>-56.207259042614098</v>
      </c>
      <c r="H1341">
        <v>-13.190462203231601</v>
      </c>
      <c r="I1341">
        <v>-41.978576687074202</v>
      </c>
      <c r="J1341">
        <v>1.5240912289036901</v>
      </c>
      <c r="K1341">
        <v>1457.88332553792</v>
      </c>
      <c r="L1341">
        <v>1775.6681850651501</v>
      </c>
      <c r="M1341">
        <v>55.7951388145406</v>
      </c>
      <c r="N1341">
        <v>0.70488810999134499</v>
      </c>
      <c r="O1341">
        <v>99.486396963042907</v>
      </c>
      <c r="P1341">
        <v>14.4286870235509</v>
      </c>
      <c r="Q1341">
        <v>2.6480633747754001E-2</v>
      </c>
    </row>
    <row r="1342" spans="1:17" hidden="1" x14ac:dyDescent="0.3">
      <c r="A1342" t="s">
        <v>2839</v>
      </c>
      <c r="B1342" t="s">
        <v>2840</v>
      </c>
      <c r="C1342" t="s">
        <v>3188</v>
      </c>
      <c r="D1342" t="s">
        <v>21</v>
      </c>
      <c r="E1342">
        <v>1405.19403044</v>
      </c>
      <c r="F1342">
        <v>212</v>
      </c>
      <c r="G1342">
        <v>45.562030641381298</v>
      </c>
      <c r="H1342">
        <v>0.21884725748629</v>
      </c>
      <c r="I1342">
        <v>44.712673597867301</v>
      </c>
      <c r="J1342">
        <v>2.7426908579297402E-2</v>
      </c>
      <c r="K1342">
        <v>210.790580383182</v>
      </c>
      <c r="L1342">
        <v>183.51913320131001</v>
      </c>
      <c r="M1342">
        <v>43.685980551366697</v>
      </c>
      <c r="N1342">
        <v>0.60614373956916801</v>
      </c>
      <c r="O1342">
        <v>17.877358490565999</v>
      </c>
      <c r="P1342">
        <v>69.464428457234206</v>
      </c>
      <c r="Q1342">
        <v>4.7511616946947E-2</v>
      </c>
    </row>
    <row r="1343" spans="1:17" hidden="1" x14ac:dyDescent="0.3">
      <c r="A1343" t="s">
        <v>2841</v>
      </c>
      <c r="B1343" t="s">
        <v>2842</v>
      </c>
      <c r="C1343" t="s">
        <v>3188</v>
      </c>
      <c r="D1343" t="s">
        <v>271</v>
      </c>
      <c r="E1343">
        <v>1404.4575378750001</v>
      </c>
      <c r="F1343">
        <v>2434.75</v>
      </c>
      <c r="G1343">
        <v>21.923475604879702</v>
      </c>
      <c r="H1343">
        <v>-9.4408732281436194</v>
      </c>
      <c r="I1343">
        <v>16.588737738998802</v>
      </c>
      <c r="J1343">
        <v>0.170961646396109</v>
      </c>
      <c r="K1343">
        <v>2623.3499458239498</v>
      </c>
      <c r="L1343">
        <v>2367.3169587672501</v>
      </c>
      <c r="M1343">
        <v>42.550467232996297</v>
      </c>
      <c r="N1343">
        <v>1.0200636354497601</v>
      </c>
      <c r="O1343">
        <v>43.710853270356303</v>
      </c>
      <c r="P1343">
        <v>91.939298383918</v>
      </c>
      <c r="Q1343">
        <v>0.165816537600426</v>
      </c>
    </row>
    <row r="1344" spans="1:17" hidden="1" x14ac:dyDescent="0.3">
      <c r="A1344" t="s">
        <v>2843</v>
      </c>
      <c r="B1344" t="s">
        <v>2844</v>
      </c>
      <c r="C1344" t="s">
        <v>3188</v>
      </c>
      <c r="D1344" t="s">
        <v>238</v>
      </c>
      <c r="E1344">
        <v>1404.1632677600001</v>
      </c>
      <c r="F1344">
        <v>367.4</v>
      </c>
      <c r="G1344">
        <v>-47.651672825933403</v>
      </c>
      <c r="H1344">
        <v>2.4120975142096701</v>
      </c>
      <c r="I1344">
        <v>-21.731549851321901</v>
      </c>
      <c r="J1344">
        <v>7.2567793181306204</v>
      </c>
      <c r="K1344">
        <v>355.99502158212402</v>
      </c>
      <c r="L1344">
        <v>413.67173402393399</v>
      </c>
      <c r="M1344">
        <v>63.214263470248099</v>
      </c>
      <c r="N1344">
        <v>1.2188623866674599</v>
      </c>
      <c r="O1344">
        <v>72.945019052803403</v>
      </c>
      <c r="P1344">
        <v>15.516428234554301</v>
      </c>
    </row>
    <row r="1345" spans="1:17" hidden="1" x14ac:dyDescent="0.3">
      <c r="A1345" t="s">
        <v>2845</v>
      </c>
      <c r="B1345" t="s">
        <v>2846</v>
      </c>
      <c r="C1345" t="s">
        <v>3188</v>
      </c>
      <c r="D1345" t="s">
        <v>226</v>
      </c>
      <c r="E1345">
        <v>1396.6984355</v>
      </c>
      <c r="F1345">
        <v>1535</v>
      </c>
      <c r="G1345">
        <v>77.190170845648396</v>
      </c>
      <c r="H1345">
        <v>-16.0452295549197</v>
      </c>
      <c r="I1345">
        <v>57.529952195876803</v>
      </c>
      <c r="J1345">
        <v>0.50712388179362</v>
      </c>
      <c r="K1345">
        <v>1578.02126017619</v>
      </c>
      <c r="L1345">
        <v>1311.0832733398599</v>
      </c>
      <c r="M1345">
        <v>48.489430296107898</v>
      </c>
      <c r="N1345">
        <v>0.72299089818669204</v>
      </c>
      <c r="O1345">
        <v>26.8403908794788</v>
      </c>
      <c r="P1345">
        <v>101.973684210526</v>
      </c>
      <c r="Q1345">
        <v>0.12670272000042501</v>
      </c>
    </row>
    <row r="1346" spans="1:17" hidden="1" x14ac:dyDescent="0.3">
      <c r="A1346" t="s">
        <v>2847</v>
      </c>
      <c r="B1346" t="s">
        <v>2848</v>
      </c>
      <c r="C1346" t="s">
        <v>3188</v>
      </c>
      <c r="D1346" t="s">
        <v>46</v>
      </c>
      <c r="E1346">
        <v>1394.5574999999999</v>
      </c>
      <c r="F1346">
        <v>353.5</v>
      </c>
      <c r="G1346">
        <v>6.6980481739708102</v>
      </c>
      <c r="H1346">
        <v>-6.4288793205827197</v>
      </c>
      <c r="I1346">
        <v>8.2146189302525402E-2</v>
      </c>
      <c r="J1346">
        <v>-2.31233334358642</v>
      </c>
      <c r="K1346">
        <v>367.17933438057798</v>
      </c>
      <c r="L1346">
        <v>362.910017416681</v>
      </c>
      <c r="M1346">
        <v>47.255110269880497</v>
      </c>
      <c r="N1346">
        <v>0.71570311365195904</v>
      </c>
      <c r="O1346">
        <v>40.721357850070703</v>
      </c>
      <c r="P1346">
        <v>53.595481207907802</v>
      </c>
      <c r="Q1346">
        <v>6.5785999236798995E-2</v>
      </c>
    </row>
    <row r="1347" spans="1:17" hidden="1" x14ac:dyDescent="0.3">
      <c r="A1347" t="s">
        <v>2849</v>
      </c>
      <c r="B1347" t="s">
        <v>2850</v>
      </c>
      <c r="C1347" t="s">
        <v>3188</v>
      </c>
      <c r="D1347" t="s">
        <v>111</v>
      </c>
      <c r="E1347">
        <v>1392.185277</v>
      </c>
      <c r="F1347">
        <v>501.9</v>
      </c>
      <c r="G1347">
        <v>51.162577143828798</v>
      </c>
      <c r="H1347">
        <v>-1.21151397283858</v>
      </c>
      <c r="I1347">
        <v>-10.1417180192697</v>
      </c>
      <c r="J1347">
        <v>3.9095539337159999</v>
      </c>
      <c r="K1347">
        <v>507.21006471528602</v>
      </c>
      <c r="L1347">
        <v>504.69034901565499</v>
      </c>
      <c r="M1347">
        <v>62.229773251375299</v>
      </c>
      <c r="N1347">
        <v>0.39121501902070199</v>
      </c>
      <c r="O1347">
        <v>34.090456266188497</v>
      </c>
      <c r="P1347">
        <v>91.272865853658502</v>
      </c>
      <c r="Q1347">
        <v>0.12814617050914201</v>
      </c>
    </row>
    <row r="1348" spans="1:17" hidden="1" x14ac:dyDescent="0.3">
      <c r="A1348" t="s">
        <v>2851</v>
      </c>
      <c r="B1348" t="s">
        <v>2852</v>
      </c>
      <c r="C1348" t="s">
        <v>3188</v>
      </c>
      <c r="D1348" t="s">
        <v>2853</v>
      </c>
      <c r="E1348">
        <v>1391.7165565</v>
      </c>
      <c r="F1348">
        <v>715</v>
      </c>
      <c r="G1348">
        <v>34.995364329124698</v>
      </c>
      <c r="H1348">
        <v>7.5779900158685898</v>
      </c>
      <c r="I1348">
        <v>59.804218566421298</v>
      </c>
      <c r="J1348">
        <v>2.7628762313655102</v>
      </c>
      <c r="K1348">
        <v>640.84841999478704</v>
      </c>
      <c r="L1348">
        <v>599.94608924935096</v>
      </c>
      <c r="M1348">
        <v>80.802439096200899</v>
      </c>
      <c r="N1348">
        <v>1.01332421834691</v>
      </c>
      <c r="O1348">
        <v>32.727272727272698</v>
      </c>
      <c r="P1348">
        <v>101.408450704225</v>
      </c>
    </row>
    <row r="1349" spans="1:17" hidden="1" x14ac:dyDescent="0.3">
      <c r="A1349" t="s">
        <v>2854</v>
      </c>
      <c r="B1349" t="s">
        <v>2855</v>
      </c>
      <c r="C1349" t="s">
        <v>3188</v>
      </c>
      <c r="D1349" t="s">
        <v>210</v>
      </c>
      <c r="E1349">
        <v>1386.43730542</v>
      </c>
      <c r="F1349">
        <v>2273.9</v>
      </c>
      <c r="G1349">
        <v>54.6835978114242</v>
      </c>
      <c r="H1349">
        <v>1.87133763670904</v>
      </c>
      <c r="I1349">
        <v>107.38956558932399</v>
      </c>
      <c r="J1349">
        <v>-4.6468153543616699</v>
      </c>
      <c r="K1349">
        <v>2218.1541656040399</v>
      </c>
      <c r="L1349">
        <v>1722.35385941868</v>
      </c>
      <c r="M1349">
        <v>43.651771166129102</v>
      </c>
      <c r="N1349">
        <v>0.29734729029221701</v>
      </c>
      <c r="O1349">
        <v>17.353445622058999</v>
      </c>
      <c r="P1349">
        <v>125.78691291828</v>
      </c>
      <c r="Q1349">
        <v>0.125697962106704</v>
      </c>
    </row>
    <row r="1350" spans="1:17" hidden="1" x14ac:dyDescent="0.3">
      <c r="A1350" t="s">
        <v>2856</v>
      </c>
      <c r="B1350" t="s">
        <v>2857</v>
      </c>
      <c r="C1350" t="s">
        <v>3188</v>
      </c>
      <c r="D1350" t="s">
        <v>83</v>
      </c>
      <c r="E1350">
        <v>1384.258</v>
      </c>
      <c r="F1350">
        <v>117.31</v>
      </c>
      <c r="G1350">
        <v>132.52119375526499</v>
      </c>
      <c r="H1350">
        <v>-11.461186684304399</v>
      </c>
      <c r="I1350">
        <v>102.658048990205</v>
      </c>
      <c r="J1350">
        <v>10.1601205617992</v>
      </c>
      <c r="K1350">
        <v>112.00234009478299</v>
      </c>
      <c r="L1350">
        <v>89.828360216231999</v>
      </c>
      <c r="M1350">
        <v>73.4983363681567</v>
      </c>
      <c r="N1350">
        <v>0.162373415450207</v>
      </c>
      <c r="O1350">
        <v>34.140311993862397</v>
      </c>
      <c r="P1350">
        <v>177.001180637544</v>
      </c>
      <c r="Q1350">
        <v>0.126907866703133</v>
      </c>
    </row>
    <row r="1351" spans="1:17" hidden="1" x14ac:dyDescent="0.3">
      <c r="A1351" t="s">
        <v>2858</v>
      </c>
      <c r="B1351" t="s">
        <v>2859</v>
      </c>
      <c r="C1351" t="s">
        <v>3188</v>
      </c>
      <c r="D1351" t="s">
        <v>226</v>
      </c>
      <c r="E1351">
        <v>1374.7850129999999</v>
      </c>
      <c r="F1351">
        <v>150.9</v>
      </c>
      <c r="G1351">
        <v>7.3827899875784597</v>
      </c>
      <c r="H1351">
        <v>15.693633322442601</v>
      </c>
      <c r="I1351">
        <v>18.395801228865</v>
      </c>
      <c r="J1351">
        <v>13.813535421824</v>
      </c>
      <c r="K1351">
        <v>130.49946819936599</v>
      </c>
      <c r="L1351">
        <v>130.094383298895</v>
      </c>
      <c r="M1351">
        <v>88.917112842246894</v>
      </c>
      <c r="N1351">
        <v>2.4393520970718101</v>
      </c>
      <c r="O1351">
        <v>3.3797216699800998</v>
      </c>
      <c r="P1351">
        <v>38.440366972477001</v>
      </c>
      <c r="Q1351">
        <v>7.9004523759138995E-2</v>
      </c>
    </row>
    <row r="1352" spans="1:17" hidden="1" x14ac:dyDescent="0.3">
      <c r="A1352" t="s">
        <v>2860</v>
      </c>
      <c r="B1352" t="s">
        <v>2861</v>
      </c>
      <c r="C1352" t="s">
        <v>3188</v>
      </c>
      <c r="D1352" t="s">
        <v>219</v>
      </c>
      <c r="E1352">
        <v>1374.6379068660001</v>
      </c>
      <c r="F1352">
        <v>126.79</v>
      </c>
      <c r="G1352">
        <v>215.99174141074201</v>
      </c>
      <c r="H1352">
        <v>6.8022956920014197</v>
      </c>
      <c r="I1352">
        <v>57.987215938482301</v>
      </c>
      <c r="J1352">
        <v>6.0437991002863898</v>
      </c>
      <c r="K1352">
        <v>117.832343955455</v>
      </c>
      <c r="L1352">
        <v>74.820286296623493</v>
      </c>
      <c r="M1352">
        <v>59.445729889827703</v>
      </c>
      <c r="N1352">
        <v>1.4731158219232601</v>
      </c>
      <c r="O1352">
        <v>7.2639798091332004</v>
      </c>
      <c r="P1352">
        <v>250.72754249228501</v>
      </c>
      <c r="Q1352">
        <v>0.144925489349612</v>
      </c>
    </row>
    <row r="1353" spans="1:17" hidden="1" x14ac:dyDescent="0.3">
      <c r="A1353" t="s">
        <v>2862</v>
      </c>
      <c r="B1353" t="s">
        <v>2863</v>
      </c>
      <c r="C1353" t="s">
        <v>3188</v>
      </c>
      <c r="D1353" t="s">
        <v>97</v>
      </c>
      <c r="E1353">
        <v>1371.53896218</v>
      </c>
      <c r="F1353">
        <v>24.3</v>
      </c>
      <c r="G1353">
        <v>-35.542990440931597</v>
      </c>
      <c r="H1353">
        <v>-17.392565744160802</v>
      </c>
      <c r="I1353">
        <v>-12.820975647049799</v>
      </c>
      <c r="J1353">
        <v>-5.40507829732839</v>
      </c>
      <c r="K1353">
        <v>23.826814943025798</v>
      </c>
      <c r="L1353">
        <v>26.398846796088399</v>
      </c>
      <c r="M1353">
        <v>65.835523692467106</v>
      </c>
      <c r="N1353">
        <v>1.0040388499908399</v>
      </c>
      <c r="O1353">
        <v>62.139917695473201</v>
      </c>
      <c r="P1353">
        <v>25.776397515527901</v>
      </c>
      <c r="Q1353">
        <v>0.19211886386750501</v>
      </c>
    </row>
    <row r="1354" spans="1:17" hidden="1" x14ac:dyDescent="0.3">
      <c r="A1354" t="s">
        <v>2864</v>
      </c>
      <c r="B1354" t="s">
        <v>2865</v>
      </c>
      <c r="C1354" t="s">
        <v>3188</v>
      </c>
      <c r="D1354" t="s">
        <v>97</v>
      </c>
      <c r="E1354">
        <v>1371.16683459</v>
      </c>
      <c r="F1354">
        <v>635.95000000000005</v>
      </c>
      <c r="G1354">
        <v>0.944828321595096</v>
      </c>
      <c r="H1354">
        <v>-21.566047764532801</v>
      </c>
      <c r="I1354">
        <v>-0.11490422588756299</v>
      </c>
      <c r="J1354">
        <v>-2.2478900811411302</v>
      </c>
      <c r="K1354">
        <v>715.35496414820398</v>
      </c>
      <c r="L1354">
        <v>670.06944636499202</v>
      </c>
      <c r="M1354">
        <v>31.657334350378001</v>
      </c>
      <c r="N1354">
        <v>0.258344608931322</v>
      </c>
      <c r="O1354">
        <v>33.6425819639908</v>
      </c>
      <c r="P1354">
        <v>27.381071607411101</v>
      </c>
      <c r="Q1354">
        <v>-8.4771233843134994E-2</v>
      </c>
    </row>
    <row r="1355" spans="1:17" hidden="1" x14ac:dyDescent="0.3">
      <c r="A1355" t="s">
        <v>2866</v>
      </c>
      <c r="B1355" t="s">
        <v>2867</v>
      </c>
      <c r="C1355" t="s">
        <v>3188</v>
      </c>
      <c r="D1355" t="s">
        <v>247</v>
      </c>
      <c r="E1355">
        <v>1371.1548419639901</v>
      </c>
      <c r="F1355">
        <v>24.74</v>
      </c>
      <c r="G1355">
        <v>-44.244894477489098</v>
      </c>
      <c r="H1355">
        <v>-2.1316681420654202</v>
      </c>
      <c r="I1355">
        <v>-14.208957345230401</v>
      </c>
      <c r="J1355">
        <v>0.24543115664241499</v>
      </c>
      <c r="K1355">
        <v>25.123706428437799</v>
      </c>
      <c r="L1355">
        <v>28.824880597402899</v>
      </c>
      <c r="M1355">
        <v>62.652693975830402</v>
      </c>
      <c r="N1355">
        <v>0.74339888144941701</v>
      </c>
      <c r="O1355">
        <v>85.125303152789002</v>
      </c>
      <c r="P1355">
        <v>12.505684402000901</v>
      </c>
      <c r="Q1355">
        <v>-6.1392076281197999E-2</v>
      </c>
    </row>
    <row r="1356" spans="1:17" hidden="1" x14ac:dyDescent="0.3">
      <c r="A1356" t="s">
        <v>2868</v>
      </c>
      <c r="B1356" t="s">
        <v>2869</v>
      </c>
      <c r="C1356" t="s">
        <v>3188</v>
      </c>
      <c r="D1356" t="s">
        <v>953</v>
      </c>
      <c r="E1356">
        <v>1369.8732955</v>
      </c>
      <c r="F1356">
        <v>970.6</v>
      </c>
      <c r="G1356">
        <v>13.672507222963301</v>
      </c>
      <c r="H1356">
        <v>7.68088711876569</v>
      </c>
      <c r="I1356">
        <v>41.180252865417998</v>
      </c>
      <c r="J1356">
        <v>12.8126232920329</v>
      </c>
      <c r="K1356">
        <v>886.68071461262605</v>
      </c>
      <c r="L1356">
        <v>796.260080773563</v>
      </c>
      <c r="M1356">
        <v>60.899227072507102</v>
      </c>
      <c r="N1356">
        <v>0.49868925337638598</v>
      </c>
      <c r="O1356">
        <v>5.6665979806305096</v>
      </c>
      <c r="P1356">
        <v>61.470637165197097</v>
      </c>
      <c r="Q1356">
        <v>8.9327518698988001E-2</v>
      </c>
    </row>
    <row r="1357" spans="1:17" hidden="1" x14ac:dyDescent="0.3">
      <c r="A1357" t="s">
        <v>2870</v>
      </c>
      <c r="B1357" t="s">
        <v>2871</v>
      </c>
      <c r="C1357" t="s">
        <v>3188</v>
      </c>
      <c r="D1357" t="s">
        <v>285</v>
      </c>
      <c r="E1357">
        <v>1364.8730009399901</v>
      </c>
      <c r="F1357">
        <v>100.68</v>
      </c>
      <c r="G1357">
        <v>-25.8291944599668</v>
      </c>
      <c r="H1357">
        <v>-6.4397364437183198</v>
      </c>
      <c r="I1357">
        <v>-5.8794473914741596</v>
      </c>
      <c r="J1357">
        <v>2.0344010242235702</v>
      </c>
      <c r="K1357">
        <v>102.561507633432</v>
      </c>
      <c r="L1357">
        <v>108.020716901526</v>
      </c>
      <c r="M1357">
        <v>57.552010954490498</v>
      </c>
      <c r="N1357">
        <v>0.56828605232606899</v>
      </c>
      <c r="O1357">
        <v>28.118792212951899</v>
      </c>
      <c r="P1357">
        <v>9.4347826086956506</v>
      </c>
      <c r="Q1357">
        <v>-3.8114808703681002E-2</v>
      </c>
    </row>
    <row r="1358" spans="1:17" hidden="1" x14ac:dyDescent="0.3">
      <c r="A1358" t="s">
        <v>2872</v>
      </c>
      <c r="B1358" t="s">
        <v>2873</v>
      </c>
      <c r="C1358" t="s">
        <v>3188</v>
      </c>
      <c r="D1358" t="s">
        <v>210</v>
      </c>
      <c r="E1358">
        <v>1362.4681680000001</v>
      </c>
      <c r="F1358">
        <v>483.2</v>
      </c>
      <c r="G1358">
        <v>39.587078253027698</v>
      </c>
      <c r="H1358">
        <v>-6.0592129988249503</v>
      </c>
      <c r="I1358">
        <v>26.018232785860601</v>
      </c>
      <c r="J1358">
        <v>6.0611522678482403</v>
      </c>
      <c r="K1358">
        <v>478.54583275169898</v>
      </c>
      <c r="L1358">
        <v>430.89378264598702</v>
      </c>
      <c r="M1358">
        <v>55.648511411763998</v>
      </c>
      <c r="N1358">
        <v>0.39593967211396602</v>
      </c>
      <c r="O1358">
        <v>28.6527317880794</v>
      </c>
      <c r="P1358">
        <v>76.737381126554496</v>
      </c>
      <c r="Q1358">
        <v>0.103546297363123</v>
      </c>
    </row>
    <row r="1359" spans="1:17" hidden="1" x14ac:dyDescent="0.3">
      <c r="A1359" t="s">
        <v>2874</v>
      </c>
      <c r="B1359" t="s">
        <v>2875</v>
      </c>
      <c r="C1359" t="s">
        <v>3188</v>
      </c>
      <c r="D1359" t="s">
        <v>111</v>
      </c>
      <c r="E1359">
        <v>1360.4225642399999</v>
      </c>
      <c r="F1359">
        <v>60.44</v>
      </c>
      <c r="G1359">
        <v>-12.2234416781702</v>
      </c>
      <c r="H1359">
        <v>-4.3082288607961399</v>
      </c>
      <c r="I1359">
        <v>4.7643745425736199</v>
      </c>
      <c r="J1359">
        <v>1.4234605154569799</v>
      </c>
      <c r="K1359">
        <v>61.9504754227207</v>
      </c>
      <c r="L1359">
        <v>61.803043985652799</v>
      </c>
      <c r="M1359">
        <v>52.4449409084799</v>
      </c>
      <c r="N1359">
        <v>0.604782215586669</v>
      </c>
      <c r="O1359">
        <v>42.2898742554599</v>
      </c>
      <c r="P1359">
        <v>31.391304347826001</v>
      </c>
      <c r="Q1359">
        <v>3.2742400438446999E-2</v>
      </c>
    </row>
    <row r="1360" spans="1:17" hidden="1" x14ac:dyDescent="0.3">
      <c r="A1360" t="s">
        <v>2876</v>
      </c>
      <c r="B1360" t="s">
        <v>2877</v>
      </c>
      <c r="C1360" t="s">
        <v>3188</v>
      </c>
      <c r="D1360" t="s">
        <v>2878</v>
      </c>
      <c r="E1360">
        <v>1358.0393268</v>
      </c>
      <c r="F1360">
        <v>1294.8</v>
      </c>
      <c r="G1360">
        <v>372.33503849981798</v>
      </c>
      <c r="H1360">
        <v>-14.5038146253374</v>
      </c>
      <c r="I1360">
        <v>45.619846693066101</v>
      </c>
      <c r="J1360">
        <v>-2.1412061512096701</v>
      </c>
      <c r="K1360">
        <v>1332.9724852664499</v>
      </c>
      <c r="L1360">
        <v>1092.5565582259501</v>
      </c>
      <c r="M1360">
        <v>59.555956952507799</v>
      </c>
      <c r="N1360">
        <v>0.81001633097441395</v>
      </c>
      <c r="O1360">
        <v>39.7474513438369</v>
      </c>
      <c r="P1360">
        <v>440.85213032581402</v>
      </c>
    </row>
    <row r="1361" spans="1:17" hidden="1" x14ac:dyDescent="0.3">
      <c r="A1361" t="s">
        <v>2879</v>
      </c>
      <c r="B1361" t="s">
        <v>2880</v>
      </c>
      <c r="C1361" t="s">
        <v>3188</v>
      </c>
      <c r="D1361" t="s">
        <v>631</v>
      </c>
      <c r="E1361">
        <v>1357.1802356000001</v>
      </c>
      <c r="F1361">
        <v>20.86</v>
      </c>
      <c r="G1361">
        <v>14.634035288397101</v>
      </c>
      <c r="H1361">
        <v>-1.63076419288561</v>
      </c>
      <c r="I1361">
        <v>69.588658639676396</v>
      </c>
      <c r="J1361">
        <v>17.326839148903499</v>
      </c>
      <c r="K1361">
        <v>18.826312851743101</v>
      </c>
      <c r="L1361">
        <v>15.920548368362001</v>
      </c>
      <c r="M1361">
        <v>78.087308401131807</v>
      </c>
      <c r="N1361">
        <v>8.7781155937434005E-2</v>
      </c>
      <c r="O1361">
        <v>26.318312559923299</v>
      </c>
      <c r="P1361">
        <v>108.599999999999</v>
      </c>
      <c r="Q1361">
        <v>5.8355020593040999E-2</v>
      </c>
    </row>
    <row r="1362" spans="1:17" hidden="1" x14ac:dyDescent="0.3">
      <c r="A1362" t="s">
        <v>2881</v>
      </c>
      <c r="B1362" t="s">
        <v>2882</v>
      </c>
      <c r="C1362" t="s">
        <v>3188</v>
      </c>
      <c r="D1362" t="s">
        <v>2482</v>
      </c>
      <c r="E1362">
        <v>1353.9321388000001</v>
      </c>
      <c r="F1362">
        <v>599.79999999999995</v>
      </c>
      <c r="G1362">
        <v>75.040749151301597</v>
      </c>
      <c r="H1362">
        <v>-5.0633084651245399</v>
      </c>
      <c r="I1362">
        <v>109.93487739721</v>
      </c>
      <c r="J1362">
        <v>5.0134247063565303</v>
      </c>
      <c r="K1362">
        <v>589.25324203319303</v>
      </c>
      <c r="L1362">
        <v>479.88215222609199</v>
      </c>
      <c r="M1362">
        <v>65.243653035627801</v>
      </c>
      <c r="N1362">
        <v>0.54876899996511097</v>
      </c>
      <c r="O1362">
        <v>25.691897299099701</v>
      </c>
      <c r="P1362">
        <v>168.36689038031301</v>
      </c>
    </row>
    <row r="1363" spans="1:17" hidden="1" x14ac:dyDescent="0.3">
      <c r="A1363" t="s">
        <v>2883</v>
      </c>
      <c r="B1363" t="s">
        <v>2884</v>
      </c>
      <c r="C1363" t="s">
        <v>3188</v>
      </c>
      <c r="D1363" t="s">
        <v>69</v>
      </c>
      <c r="E1363">
        <v>1352.2050151440001</v>
      </c>
      <c r="F1363">
        <v>91.48</v>
      </c>
      <c r="G1363">
        <v>-18.056365462644301</v>
      </c>
      <c r="H1363">
        <v>-3.1032135831284</v>
      </c>
      <c r="I1363">
        <v>-20.459660186432099</v>
      </c>
      <c r="J1363">
        <v>5.2146806499965397</v>
      </c>
      <c r="K1363">
        <v>90.806167569529705</v>
      </c>
      <c r="L1363">
        <v>97.265171555858302</v>
      </c>
      <c r="M1363">
        <v>68.763376726297196</v>
      </c>
      <c r="N1363">
        <v>0.45279319747053798</v>
      </c>
      <c r="O1363">
        <v>35.439440314822903</v>
      </c>
      <c r="P1363">
        <v>12.673974627417101</v>
      </c>
      <c r="Q1363">
        <v>-6.8834899645549997E-3</v>
      </c>
    </row>
    <row r="1364" spans="1:17" hidden="1" x14ac:dyDescent="0.3">
      <c r="A1364" t="s">
        <v>2885</v>
      </c>
      <c r="B1364" t="s">
        <v>2886</v>
      </c>
      <c r="C1364" t="s">
        <v>3188</v>
      </c>
      <c r="D1364" t="s">
        <v>21</v>
      </c>
      <c r="E1364">
        <v>1347.31943568</v>
      </c>
      <c r="F1364">
        <v>1533.6</v>
      </c>
      <c r="G1364">
        <v>138.592802426389</v>
      </c>
      <c r="H1364">
        <v>6.7880193655732199</v>
      </c>
      <c r="I1364">
        <v>13.5817112682159</v>
      </c>
      <c r="J1364">
        <v>-7.8316676896712103</v>
      </c>
      <c r="K1364">
        <v>1379.0916607445899</v>
      </c>
      <c r="L1364">
        <v>1180.2148280736601</v>
      </c>
      <c r="M1364">
        <v>63.744657715375098</v>
      </c>
      <c r="N1364">
        <v>2.00088042758308</v>
      </c>
      <c r="O1364">
        <v>18.574697028414199</v>
      </c>
      <c r="P1364">
        <v>197.93360207707201</v>
      </c>
    </row>
    <row r="1365" spans="1:17" hidden="1" x14ac:dyDescent="0.3">
      <c r="A1365" t="s">
        <v>2887</v>
      </c>
      <c r="B1365" t="s">
        <v>2888</v>
      </c>
      <c r="C1365" t="s">
        <v>3188</v>
      </c>
      <c r="D1365" t="s">
        <v>83</v>
      </c>
      <c r="E1365">
        <v>1342.9705200000001</v>
      </c>
      <c r="F1365">
        <v>839</v>
      </c>
      <c r="G1365">
        <v>-23.023080470600501</v>
      </c>
      <c r="H1365">
        <v>-0.790635261293269</v>
      </c>
      <c r="I1365">
        <v>-7.7083529041793799</v>
      </c>
      <c r="J1365">
        <v>3.6901387263169201</v>
      </c>
      <c r="K1365">
        <v>817.78872205123298</v>
      </c>
      <c r="L1365">
        <v>817.21989086408496</v>
      </c>
      <c r="M1365">
        <v>63.866248301635402</v>
      </c>
      <c r="N1365">
        <v>0.41166086935945601</v>
      </c>
      <c r="O1365">
        <v>18.796185935637599</v>
      </c>
      <c r="P1365">
        <v>20.226409686895401</v>
      </c>
      <c r="Q1365">
        <v>-6.2980841404689E-2</v>
      </c>
    </row>
    <row r="1366" spans="1:17" hidden="1" x14ac:dyDescent="0.3">
      <c r="A1366" t="s">
        <v>2889</v>
      </c>
      <c r="B1366" t="s">
        <v>2890</v>
      </c>
      <c r="C1366" t="s">
        <v>3188</v>
      </c>
      <c r="D1366" t="s">
        <v>72</v>
      </c>
      <c r="E1366">
        <v>1337.98</v>
      </c>
      <c r="F1366">
        <v>880.25</v>
      </c>
      <c r="G1366">
        <v>52.3518527407251</v>
      </c>
      <c r="H1366">
        <v>-7.5329843947960198</v>
      </c>
      <c r="I1366">
        <v>56.424779041014197</v>
      </c>
      <c r="J1366">
        <v>-1.3654522170179799</v>
      </c>
      <c r="K1366">
        <v>867.69614236504503</v>
      </c>
      <c r="L1366">
        <v>750.87460348755098</v>
      </c>
      <c r="M1366">
        <v>53.8641620771091</v>
      </c>
      <c r="N1366">
        <v>0.82714812608745902</v>
      </c>
      <c r="O1366">
        <v>22.4936097699517</v>
      </c>
      <c r="P1366">
        <v>118.126626192541</v>
      </c>
      <c r="Q1366">
        <v>0.16576150391699501</v>
      </c>
    </row>
    <row r="1367" spans="1:17" hidden="1" x14ac:dyDescent="0.3">
      <c r="A1367" t="s">
        <v>2891</v>
      </c>
      <c r="B1367" t="s">
        <v>2892</v>
      </c>
      <c r="C1367" t="s">
        <v>3188</v>
      </c>
      <c r="D1367" t="s">
        <v>255</v>
      </c>
      <c r="E1367">
        <v>1333.3829599999999</v>
      </c>
      <c r="F1367">
        <v>81.900000000000006</v>
      </c>
      <c r="G1367">
        <v>-22.070497837282701</v>
      </c>
      <c r="H1367">
        <v>-6.1260011149517997</v>
      </c>
      <c r="I1367">
        <v>-11.912415192233</v>
      </c>
      <c r="J1367">
        <v>1.0073119835053399</v>
      </c>
      <c r="K1367">
        <v>80.260506309800604</v>
      </c>
      <c r="L1367">
        <v>83.179913235750405</v>
      </c>
      <c r="M1367">
        <v>77.442716794833302</v>
      </c>
      <c r="N1367">
        <v>0.77846732059698898</v>
      </c>
      <c r="O1367">
        <v>28.144078144078101</v>
      </c>
      <c r="P1367">
        <v>18.695652173913</v>
      </c>
      <c r="Q1367">
        <v>1.1980918092704001E-2</v>
      </c>
    </row>
    <row r="1368" spans="1:17" hidden="1" x14ac:dyDescent="0.3">
      <c r="A1368" t="s">
        <v>2893</v>
      </c>
      <c r="B1368" t="s">
        <v>2894</v>
      </c>
      <c r="C1368" t="s">
        <v>3188</v>
      </c>
      <c r="D1368" t="s">
        <v>451</v>
      </c>
      <c r="E1368">
        <v>1326.845768295</v>
      </c>
      <c r="F1368">
        <v>79.41</v>
      </c>
      <c r="G1368">
        <v>13.1184843123956</v>
      </c>
      <c r="H1368">
        <v>4.0603132481918296</v>
      </c>
      <c r="I1368">
        <v>13.846088469065499</v>
      </c>
      <c r="J1368">
        <v>5.5003054054597804</v>
      </c>
      <c r="K1368">
        <v>73.2756088800421</v>
      </c>
      <c r="L1368">
        <v>71.864233116551105</v>
      </c>
      <c r="M1368">
        <v>81.461228736629906</v>
      </c>
      <c r="N1368">
        <v>0.47979532512149398</v>
      </c>
      <c r="O1368">
        <v>15.413675859463501</v>
      </c>
      <c r="P1368">
        <v>45.572868927589298</v>
      </c>
      <c r="Q1368">
        <v>7.0576361280340005E-2</v>
      </c>
    </row>
    <row r="1369" spans="1:17" hidden="1" x14ac:dyDescent="0.3">
      <c r="A1369" t="s">
        <v>2895</v>
      </c>
      <c r="B1369" t="s">
        <v>2896</v>
      </c>
      <c r="C1369" t="s">
        <v>3188</v>
      </c>
      <c r="E1369">
        <v>1326.6946055999999</v>
      </c>
      <c r="F1369">
        <v>736.75</v>
      </c>
      <c r="G1369">
        <v>-13.277908209231001</v>
      </c>
      <c r="H1369">
        <v>8.2760547162899396</v>
      </c>
      <c r="I1369">
        <v>-1.5602396031069501</v>
      </c>
      <c r="J1369">
        <v>9.4503130946661997</v>
      </c>
      <c r="O1369">
        <v>0</v>
      </c>
      <c r="P1369">
        <v>15.7501963864886</v>
      </c>
    </row>
    <row r="1370" spans="1:17" hidden="1" x14ac:dyDescent="0.3">
      <c r="A1370" t="s">
        <v>2897</v>
      </c>
      <c r="B1370" t="s">
        <v>2898</v>
      </c>
      <c r="C1370" t="s">
        <v>3188</v>
      </c>
      <c r="D1370" t="s">
        <v>194</v>
      </c>
      <c r="E1370">
        <v>1320.68299802</v>
      </c>
      <c r="F1370">
        <v>2175</v>
      </c>
      <c r="G1370">
        <v>29.1116261757338</v>
      </c>
      <c r="H1370">
        <v>-14.144006246635501</v>
      </c>
      <c r="I1370">
        <v>8.6759451077812599</v>
      </c>
      <c r="J1370">
        <v>-3.0803042273565899</v>
      </c>
      <c r="K1370">
        <v>2373.4024894056602</v>
      </c>
      <c r="L1370">
        <v>2272.3030528469699</v>
      </c>
      <c r="M1370">
        <v>39.768404918070601</v>
      </c>
      <c r="N1370">
        <v>0.556205774554138</v>
      </c>
      <c r="O1370">
        <v>58.574712643678097</v>
      </c>
      <c r="P1370">
        <v>57.039711191335698</v>
      </c>
      <c r="Q1370">
        <v>6.0964772261833E-2</v>
      </c>
    </row>
    <row r="1371" spans="1:17" hidden="1" x14ac:dyDescent="0.3">
      <c r="A1371" t="s">
        <v>2899</v>
      </c>
      <c r="B1371" t="s">
        <v>2900</v>
      </c>
      <c r="C1371" t="s">
        <v>3188</v>
      </c>
      <c r="D1371" t="s">
        <v>451</v>
      </c>
      <c r="E1371">
        <v>1320.218053137</v>
      </c>
      <c r="F1371">
        <v>130.99</v>
      </c>
      <c r="G1371">
        <v>-36.119366668619598</v>
      </c>
      <c r="H1371">
        <v>-3.3972184614092402</v>
      </c>
      <c r="I1371">
        <v>-29.6463486685108</v>
      </c>
      <c r="J1371">
        <v>10.592848270558999</v>
      </c>
      <c r="M1371">
        <v>61.694384148723003</v>
      </c>
      <c r="O1371">
        <v>35.124818688449501</v>
      </c>
      <c r="P1371">
        <v>12.7280550774526</v>
      </c>
    </row>
    <row r="1372" spans="1:17" hidden="1" x14ac:dyDescent="0.3">
      <c r="A1372" t="s">
        <v>2901</v>
      </c>
      <c r="B1372" t="s">
        <v>2902</v>
      </c>
      <c r="C1372" t="s">
        <v>3188</v>
      </c>
      <c r="D1372" t="s">
        <v>111</v>
      </c>
      <c r="E1372">
        <v>1316.1989637299901</v>
      </c>
      <c r="F1372">
        <v>10.99</v>
      </c>
      <c r="G1372">
        <v>-9.63244762785639</v>
      </c>
      <c r="H1372">
        <v>-10.579504663365199</v>
      </c>
      <c r="I1372">
        <v>-19.449704531679</v>
      </c>
      <c r="J1372">
        <v>1.73962686942821</v>
      </c>
      <c r="K1372">
        <v>11.408520112848</v>
      </c>
      <c r="L1372">
        <v>12.601888779509199</v>
      </c>
      <c r="M1372">
        <v>65.659161703016494</v>
      </c>
      <c r="N1372">
        <v>0.36887141487599601</v>
      </c>
      <c r="O1372">
        <v>67.424931756141902</v>
      </c>
      <c r="P1372">
        <v>13.8860103626943</v>
      </c>
      <c r="Q1372">
        <v>8.1332192703329996E-3</v>
      </c>
    </row>
    <row r="1373" spans="1:17" hidden="1" x14ac:dyDescent="0.3">
      <c r="A1373" t="s">
        <v>2903</v>
      </c>
      <c r="B1373" t="s">
        <v>2904</v>
      </c>
      <c r="C1373" t="s">
        <v>3188</v>
      </c>
      <c r="D1373" t="s">
        <v>285</v>
      </c>
      <c r="E1373">
        <v>1313.01908594</v>
      </c>
      <c r="F1373">
        <v>919.7</v>
      </c>
      <c r="G1373">
        <v>129.079192504438</v>
      </c>
      <c r="H1373">
        <v>-21.281623821621299</v>
      </c>
      <c r="I1373">
        <v>59.863243232587699</v>
      </c>
      <c r="J1373">
        <v>-1.0830136752691699</v>
      </c>
      <c r="K1373">
        <v>981.340329123929</v>
      </c>
      <c r="L1373">
        <v>802.34158121695498</v>
      </c>
      <c r="M1373">
        <v>37.844828535880097</v>
      </c>
      <c r="N1373">
        <v>0.52804241763728099</v>
      </c>
      <c r="O1373">
        <v>33.739262803087897</v>
      </c>
      <c r="P1373">
        <v>160.09615384615299</v>
      </c>
      <c r="Q1373">
        <v>0.16374280375967101</v>
      </c>
    </row>
    <row r="1374" spans="1:17" hidden="1" x14ac:dyDescent="0.3">
      <c r="A1374" t="s">
        <v>2905</v>
      </c>
      <c r="B1374" t="s">
        <v>2906</v>
      </c>
      <c r="C1374" t="s">
        <v>3188</v>
      </c>
      <c r="D1374" t="s">
        <v>169</v>
      </c>
      <c r="E1374">
        <v>1311.8771444629999</v>
      </c>
      <c r="F1374">
        <v>197.53</v>
      </c>
      <c r="G1374">
        <v>45.827340583587002</v>
      </c>
      <c r="H1374">
        <v>-5.4167852709626398</v>
      </c>
      <c r="I1374">
        <v>5.5302916247877301</v>
      </c>
      <c r="J1374">
        <v>4.10665667457907</v>
      </c>
      <c r="K1374">
        <v>188.35841485878899</v>
      </c>
      <c r="L1374">
        <v>176.853627847365</v>
      </c>
      <c r="M1374">
        <v>73.652584742938799</v>
      </c>
      <c r="N1374">
        <v>0.69245438403751303</v>
      </c>
      <c r="O1374">
        <v>28.988001822507901</v>
      </c>
      <c r="P1374">
        <v>105.01297353399001</v>
      </c>
      <c r="Q1374">
        <v>0.18005515338401901</v>
      </c>
    </row>
    <row r="1375" spans="1:17" hidden="1" x14ac:dyDescent="0.3">
      <c r="A1375" t="s">
        <v>2907</v>
      </c>
      <c r="B1375" t="s">
        <v>2908</v>
      </c>
      <c r="C1375" t="s">
        <v>3188</v>
      </c>
      <c r="D1375" t="s">
        <v>2909</v>
      </c>
      <c r="E1375">
        <v>1311.7552619999999</v>
      </c>
      <c r="F1375">
        <v>577</v>
      </c>
      <c r="G1375">
        <v>240.42904934079499</v>
      </c>
      <c r="H1375">
        <v>-6.9929314226250003</v>
      </c>
      <c r="I1375">
        <v>-4.8913987190816099</v>
      </c>
      <c r="J1375">
        <v>-0.90034900835254295</v>
      </c>
      <c r="K1375">
        <v>565.10869344981597</v>
      </c>
      <c r="L1375">
        <v>499.87303538802001</v>
      </c>
      <c r="M1375">
        <v>56.899792394341802</v>
      </c>
      <c r="N1375">
        <v>1.17918524364101</v>
      </c>
      <c r="O1375">
        <v>38.301559792027703</v>
      </c>
      <c r="P1375">
        <v>269.99038153254202</v>
      </c>
    </row>
    <row r="1376" spans="1:17" hidden="1" x14ac:dyDescent="0.3">
      <c r="A1376" t="s">
        <v>2910</v>
      </c>
      <c r="B1376" t="s">
        <v>2911</v>
      </c>
      <c r="C1376" t="s">
        <v>3188</v>
      </c>
      <c r="D1376" t="s">
        <v>238</v>
      </c>
      <c r="E1376">
        <v>1308.850119575</v>
      </c>
      <c r="F1376">
        <v>829.45</v>
      </c>
      <c r="G1376">
        <v>19.5885774910004</v>
      </c>
      <c r="H1376">
        <v>-8.6911112532326698</v>
      </c>
      <c r="I1376">
        <v>16.555447761364402</v>
      </c>
      <c r="J1376">
        <v>3.2556084423198399</v>
      </c>
      <c r="K1376">
        <v>799.11054002244498</v>
      </c>
      <c r="L1376">
        <v>709.41258163295095</v>
      </c>
      <c r="M1376">
        <v>61.149774822905897</v>
      </c>
      <c r="N1376">
        <v>0.45240127422357701</v>
      </c>
      <c r="O1376">
        <v>18.572548074024901</v>
      </c>
      <c r="P1376">
        <v>91.095495910609301</v>
      </c>
      <c r="Q1376">
        <v>0.21258831739730499</v>
      </c>
    </row>
    <row r="1377" spans="1:17" hidden="1" x14ac:dyDescent="0.3">
      <c r="A1377" t="s">
        <v>2912</v>
      </c>
      <c r="B1377" t="s">
        <v>2913</v>
      </c>
      <c r="C1377" t="s">
        <v>3188</v>
      </c>
      <c r="D1377" t="s">
        <v>271</v>
      </c>
      <c r="E1377">
        <v>1308.2348833450001</v>
      </c>
      <c r="F1377">
        <v>349.55</v>
      </c>
      <c r="G1377">
        <v>46.0694659860862</v>
      </c>
      <c r="H1377">
        <v>-7.6587510710349003</v>
      </c>
      <c r="I1377">
        <v>60.2453928802246</v>
      </c>
      <c r="J1377">
        <v>8.97010745825777</v>
      </c>
      <c r="M1377">
        <v>70.627299620454096</v>
      </c>
      <c r="O1377">
        <v>40.168788442282903</v>
      </c>
      <c r="P1377">
        <v>81.067081067081006</v>
      </c>
    </row>
    <row r="1378" spans="1:17" hidden="1" x14ac:dyDescent="0.3">
      <c r="A1378" t="s">
        <v>2914</v>
      </c>
      <c r="B1378" t="s">
        <v>2915</v>
      </c>
      <c r="C1378" t="s">
        <v>3188</v>
      </c>
      <c r="D1378" t="s">
        <v>2263</v>
      </c>
      <c r="E1378">
        <v>1307.031876</v>
      </c>
      <c r="F1378">
        <v>826.2</v>
      </c>
      <c r="G1378">
        <v>-48.052090884294799</v>
      </c>
      <c r="H1378">
        <v>-30.074131196252601</v>
      </c>
      <c r="I1378">
        <v>-31.880033858089099</v>
      </c>
      <c r="J1378">
        <v>-2.68549144960852</v>
      </c>
      <c r="K1378">
        <v>952.00160265817306</v>
      </c>
      <c r="L1378">
        <v>1068.7765011644699</v>
      </c>
      <c r="M1378">
        <v>44.105814101400597</v>
      </c>
      <c r="N1378">
        <v>2.2097728144862598</v>
      </c>
      <c r="O1378">
        <v>75.617283950617207</v>
      </c>
      <c r="P1378">
        <v>9.7940199335548197</v>
      </c>
      <c r="Q1378">
        <v>6.1624934543925002E-2</v>
      </c>
    </row>
    <row r="1379" spans="1:17" hidden="1" x14ac:dyDescent="0.3">
      <c r="A1379" t="s">
        <v>2916</v>
      </c>
      <c r="B1379" t="s">
        <v>2917</v>
      </c>
      <c r="C1379" t="s">
        <v>3188</v>
      </c>
      <c r="D1379" t="s">
        <v>271</v>
      </c>
      <c r="E1379">
        <v>1305.58015</v>
      </c>
      <c r="F1379">
        <v>1030.45</v>
      </c>
      <c r="G1379">
        <v>18.724930625757299</v>
      </c>
      <c r="H1379">
        <v>-10.6719179708815</v>
      </c>
      <c r="I1379">
        <v>24.293240179719302</v>
      </c>
      <c r="J1379">
        <v>-7.6783048944771899</v>
      </c>
      <c r="K1379">
        <v>949.50390912652699</v>
      </c>
      <c r="M1379">
        <v>40.202911325612803</v>
      </c>
      <c r="O1379">
        <v>30.287738366732899</v>
      </c>
      <c r="P1379">
        <v>51.092375366568902</v>
      </c>
    </row>
    <row r="1380" spans="1:17" hidden="1" x14ac:dyDescent="0.3">
      <c r="A1380" t="s">
        <v>2918</v>
      </c>
      <c r="B1380" t="s">
        <v>2919</v>
      </c>
      <c r="C1380" t="s">
        <v>3188</v>
      </c>
      <c r="D1380" t="s">
        <v>379</v>
      </c>
      <c r="E1380">
        <v>1299.9252899999999</v>
      </c>
      <c r="F1380">
        <v>210.25</v>
      </c>
      <c r="G1380">
        <v>-27.893197012942501</v>
      </c>
      <c r="H1380">
        <v>-5.9265494193069399</v>
      </c>
      <c r="I1380">
        <v>-28.847427716435199</v>
      </c>
      <c r="J1380">
        <v>-1.51541526142917</v>
      </c>
      <c r="K1380">
        <v>222.58004568381301</v>
      </c>
      <c r="L1380">
        <v>239.329783416537</v>
      </c>
      <c r="M1380">
        <v>43.332029292442201</v>
      </c>
      <c r="N1380">
        <v>0.67134108414929405</v>
      </c>
      <c r="O1380">
        <v>48.370986920332903</v>
      </c>
      <c r="P1380">
        <v>3.10415849352687</v>
      </c>
      <c r="Q1380">
        <v>8.9303938909369995E-2</v>
      </c>
    </row>
    <row r="1381" spans="1:17" hidden="1" x14ac:dyDescent="0.3">
      <c r="A1381" t="s">
        <v>2920</v>
      </c>
      <c r="B1381" t="s">
        <v>2921</v>
      </c>
      <c r="C1381" t="s">
        <v>3188</v>
      </c>
      <c r="E1381">
        <v>1295.452618278</v>
      </c>
      <c r="F1381">
        <v>12.09</v>
      </c>
      <c r="G1381">
        <v>334.044058457738</v>
      </c>
      <c r="H1381">
        <v>43.020310531538698</v>
      </c>
      <c r="I1381">
        <v>-34.3270614487842</v>
      </c>
      <c r="J1381">
        <v>7.3198294002943998</v>
      </c>
      <c r="K1381">
        <v>11.5306137799952</v>
      </c>
      <c r="L1381">
        <v>14.856682316339599</v>
      </c>
      <c r="M1381">
        <v>98.476376262959107</v>
      </c>
      <c r="N1381">
        <v>1.3682687981961601</v>
      </c>
      <c r="O1381">
        <v>269.39619520264603</v>
      </c>
      <c r="P1381">
        <v>361.091521162471</v>
      </c>
      <c r="Q1381">
        <v>0.29923976329055502</v>
      </c>
    </row>
    <row r="1382" spans="1:17" hidden="1" x14ac:dyDescent="0.3">
      <c r="A1382" t="s">
        <v>2922</v>
      </c>
      <c r="B1382" t="s">
        <v>2923</v>
      </c>
      <c r="C1382" t="s">
        <v>3188</v>
      </c>
      <c r="D1382" t="s">
        <v>166</v>
      </c>
      <c r="E1382">
        <v>1288.4490888749999</v>
      </c>
      <c r="F1382">
        <v>1050.75</v>
      </c>
      <c r="G1382">
        <v>-35.351821079091003</v>
      </c>
      <c r="H1382">
        <v>-8.9630592432423395</v>
      </c>
      <c r="I1382">
        <v>-11.271646856255201</v>
      </c>
      <c r="J1382">
        <v>4.0017903741551502</v>
      </c>
      <c r="K1382">
        <v>1100.8102191140799</v>
      </c>
      <c r="L1382">
        <v>1153.6805250667201</v>
      </c>
      <c r="M1382">
        <v>59.490289609949301</v>
      </c>
      <c r="N1382">
        <v>0.71220429623935899</v>
      </c>
      <c r="O1382">
        <v>49.8929336188436</v>
      </c>
      <c r="P1382">
        <v>16.769461576929402</v>
      </c>
      <c r="Q1382">
        <v>-5.5290677202586999E-2</v>
      </c>
    </row>
    <row r="1383" spans="1:17" hidden="1" x14ac:dyDescent="0.3">
      <c r="A1383" t="s">
        <v>2924</v>
      </c>
      <c r="B1383" t="s">
        <v>2925</v>
      </c>
      <c r="C1383" t="s">
        <v>3188</v>
      </c>
      <c r="D1383" t="s">
        <v>46</v>
      </c>
      <c r="E1383">
        <v>1288.1825738049999</v>
      </c>
      <c r="F1383">
        <v>56.74</v>
      </c>
      <c r="G1383">
        <v>-43.420782441767599</v>
      </c>
      <c r="H1383">
        <v>-1.5426857685239901</v>
      </c>
      <c r="I1383">
        <v>-16.119677748621701</v>
      </c>
      <c r="J1383">
        <v>3.2405305557943498</v>
      </c>
      <c r="K1383">
        <v>58.303788444526703</v>
      </c>
      <c r="L1383">
        <v>64.587105724004303</v>
      </c>
      <c r="M1383">
        <v>66.7581015001998</v>
      </c>
      <c r="N1383">
        <v>0.72087797825484201</v>
      </c>
      <c r="O1383">
        <v>64.169897779344296</v>
      </c>
      <c r="P1383">
        <v>14.164989939637801</v>
      </c>
      <c r="Q1383">
        <v>8.0257773111059E-2</v>
      </c>
    </row>
    <row r="1384" spans="1:17" hidden="1" x14ac:dyDescent="0.3">
      <c r="A1384" t="s">
        <v>2926</v>
      </c>
      <c r="B1384" t="s">
        <v>2927</v>
      </c>
      <c r="C1384" t="s">
        <v>3188</v>
      </c>
      <c r="D1384" t="s">
        <v>1330</v>
      </c>
      <c r="E1384">
        <v>1287.45374954</v>
      </c>
      <c r="F1384">
        <v>853.3</v>
      </c>
      <c r="G1384">
        <v>72.520328805228303</v>
      </c>
      <c r="H1384">
        <v>1.0646401077505501</v>
      </c>
      <c r="I1384">
        <v>60.129653304544298</v>
      </c>
      <c r="J1384">
        <v>2.4845054101729098</v>
      </c>
      <c r="K1384">
        <v>852.84147180193099</v>
      </c>
      <c r="L1384">
        <v>691.06511048421305</v>
      </c>
      <c r="M1384">
        <v>44.932737633823301</v>
      </c>
      <c r="N1384">
        <v>0.90327248116301995</v>
      </c>
      <c r="O1384">
        <v>28.7940935192781</v>
      </c>
      <c r="P1384">
        <v>154.67840620802801</v>
      </c>
      <c r="Q1384">
        <v>0.15485915520144</v>
      </c>
    </row>
    <row r="1385" spans="1:17" hidden="1" x14ac:dyDescent="0.3">
      <c r="A1385" t="s">
        <v>2928</v>
      </c>
      <c r="B1385" t="s">
        <v>2929</v>
      </c>
      <c r="C1385" t="s">
        <v>3188</v>
      </c>
      <c r="D1385" t="s">
        <v>697</v>
      </c>
      <c r="E1385">
        <v>1283.6913849760001</v>
      </c>
      <c r="F1385">
        <v>58.76</v>
      </c>
      <c r="G1385">
        <v>-5.1464771053875999</v>
      </c>
      <c r="H1385">
        <v>-12.7313534184748</v>
      </c>
      <c r="I1385">
        <v>1.30611271340957</v>
      </c>
      <c r="J1385">
        <v>-6.8783666214988397</v>
      </c>
      <c r="K1385">
        <v>64.580189273643498</v>
      </c>
      <c r="L1385">
        <v>60.936455409085298</v>
      </c>
      <c r="M1385">
        <v>22.302372661584201</v>
      </c>
      <c r="N1385">
        <v>0.73870883068746596</v>
      </c>
      <c r="O1385">
        <v>31.892443839346502</v>
      </c>
      <c r="P1385">
        <v>31.601343784994299</v>
      </c>
      <c r="Q1385">
        <v>0.16600017519785401</v>
      </c>
    </row>
    <row r="1386" spans="1:17" hidden="1" x14ac:dyDescent="0.3">
      <c r="A1386" t="s">
        <v>2930</v>
      </c>
      <c r="B1386" t="s">
        <v>2931</v>
      </c>
      <c r="C1386" t="s">
        <v>3188</v>
      </c>
      <c r="D1386" t="s">
        <v>226</v>
      </c>
      <c r="E1386">
        <v>1282.7723699999999</v>
      </c>
      <c r="F1386">
        <v>94.82</v>
      </c>
      <c r="G1386">
        <v>-15.739078342404699</v>
      </c>
      <c r="H1386">
        <v>-4.16969778020629</v>
      </c>
      <c r="I1386">
        <v>-28.444403949907802</v>
      </c>
      <c r="J1386">
        <v>5.3564964635361401</v>
      </c>
      <c r="K1386">
        <v>98.213260081893907</v>
      </c>
      <c r="L1386">
        <v>109.93069381205299</v>
      </c>
      <c r="M1386">
        <v>67.903163348670603</v>
      </c>
      <c r="N1386">
        <v>0.72496982374390195</v>
      </c>
      <c r="O1386">
        <v>65.576882514237496</v>
      </c>
      <c r="P1386">
        <v>15.493300852618701</v>
      </c>
      <c r="Q1386">
        <v>7.6690807124321997E-2</v>
      </c>
    </row>
    <row r="1387" spans="1:17" hidden="1" x14ac:dyDescent="0.3">
      <c r="A1387" t="s">
        <v>2932</v>
      </c>
      <c r="B1387" t="s">
        <v>2933</v>
      </c>
      <c r="C1387" t="s">
        <v>3188</v>
      </c>
      <c r="D1387" t="s">
        <v>255</v>
      </c>
      <c r="E1387">
        <v>1281.61696416</v>
      </c>
      <c r="F1387">
        <v>800.2</v>
      </c>
      <c r="G1387">
        <v>-2.22482126072663</v>
      </c>
      <c r="H1387">
        <v>29.282535470414</v>
      </c>
      <c r="I1387">
        <v>52.644538837678503</v>
      </c>
      <c r="J1387">
        <v>25.005515893518702</v>
      </c>
      <c r="K1387">
        <v>647.23726527211898</v>
      </c>
      <c r="L1387">
        <v>585.67940957706605</v>
      </c>
      <c r="M1387">
        <v>78.683513586950497</v>
      </c>
      <c r="N1387">
        <v>1.3784976475041899</v>
      </c>
      <c r="O1387">
        <v>4.9737565608597798</v>
      </c>
      <c r="P1387">
        <v>99.551122194513695</v>
      </c>
    </row>
    <row r="1388" spans="1:17" hidden="1" x14ac:dyDescent="0.3">
      <c r="A1388" t="s">
        <v>2934</v>
      </c>
      <c r="B1388" t="s">
        <v>2935</v>
      </c>
      <c r="C1388" t="s">
        <v>3188</v>
      </c>
      <c r="D1388" t="s">
        <v>585</v>
      </c>
      <c r="E1388">
        <v>1281.2140684799999</v>
      </c>
      <c r="F1388">
        <v>23.04</v>
      </c>
      <c r="G1388">
        <v>-33.108377462905203</v>
      </c>
      <c r="H1388">
        <v>-2.7899753520967701</v>
      </c>
      <c r="I1388">
        <v>0.58759819428941196</v>
      </c>
      <c r="J1388">
        <v>1.94221985775892</v>
      </c>
      <c r="K1388">
        <v>23.327695014220598</v>
      </c>
      <c r="L1388">
        <v>24.371842998430299</v>
      </c>
      <c r="M1388">
        <v>54.069241318023302</v>
      </c>
      <c r="N1388">
        <v>0.66722927238979002</v>
      </c>
      <c r="O1388">
        <v>29.9913194444444</v>
      </c>
      <c r="P1388">
        <v>53.6</v>
      </c>
      <c r="Q1388">
        <v>0.242903906135679</v>
      </c>
    </row>
    <row r="1389" spans="1:17" hidden="1" x14ac:dyDescent="0.3">
      <c r="A1389" t="s">
        <v>2936</v>
      </c>
      <c r="B1389" t="s">
        <v>2937</v>
      </c>
      <c r="C1389" t="s">
        <v>3188</v>
      </c>
      <c r="D1389" t="s">
        <v>714</v>
      </c>
      <c r="E1389">
        <v>1280.1546000000001</v>
      </c>
      <c r="F1389">
        <v>14.92</v>
      </c>
      <c r="G1389">
        <v>-32.454553555828099</v>
      </c>
      <c r="H1389">
        <v>-20.4374098847772</v>
      </c>
      <c r="I1389">
        <v>-68.2882454164981</v>
      </c>
      <c r="J1389">
        <v>-0.79320615120968196</v>
      </c>
      <c r="K1389">
        <v>20.342647923697701</v>
      </c>
      <c r="L1389">
        <v>27.540833372639501</v>
      </c>
      <c r="M1389">
        <v>34.763494480604699</v>
      </c>
      <c r="N1389">
        <v>0.385947614997946</v>
      </c>
      <c r="O1389">
        <v>203.28418230563</v>
      </c>
      <c r="P1389">
        <v>4.1172365666433999</v>
      </c>
      <c r="Q1389">
        <v>0.10806062251977</v>
      </c>
    </row>
    <row r="1390" spans="1:17" hidden="1" x14ac:dyDescent="0.3">
      <c r="A1390" t="s">
        <v>2938</v>
      </c>
      <c r="B1390" t="s">
        <v>2939</v>
      </c>
      <c r="C1390" t="s">
        <v>3188</v>
      </c>
      <c r="D1390" t="s">
        <v>69</v>
      </c>
      <c r="E1390">
        <v>1279.71</v>
      </c>
      <c r="F1390">
        <v>43.38</v>
      </c>
      <c r="G1390">
        <v>-30.452126752623901</v>
      </c>
      <c r="H1390">
        <v>2.97200278276273</v>
      </c>
      <c r="I1390">
        <v>-12.6256909756393</v>
      </c>
      <c r="J1390">
        <v>-0.93145499913593799</v>
      </c>
      <c r="K1390">
        <v>43.729603917226498</v>
      </c>
      <c r="L1390">
        <v>46.441252159022802</v>
      </c>
      <c r="M1390">
        <v>59.312580932610601</v>
      </c>
      <c r="N1390">
        <v>1.2339091866565799</v>
      </c>
      <c r="O1390">
        <v>32.526509912401998</v>
      </c>
      <c r="P1390">
        <v>17.243243243243199</v>
      </c>
      <c r="Q1390">
        <v>1.9691406288579998E-2</v>
      </c>
    </row>
    <row r="1391" spans="1:17" hidden="1" x14ac:dyDescent="0.3">
      <c r="A1391" t="s">
        <v>2940</v>
      </c>
      <c r="B1391" t="s">
        <v>2941</v>
      </c>
      <c r="C1391" t="s">
        <v>3188</v>
      </c>
      <c r="D1391" t="s">
        <v>111</v>
      </c>
      <c r="E1391">
        <v>1278.7810866</v>
      </c>
      <c r="F1391">
        <v>662.2</v>
      </c>
      <c r="G1391">
        <v>-17.291262678423401</v>
      </c>
      <c r="H1391">
        <v>-0.47583591466967001</v>
      </c>
      <c r="I1391">
        <v>0.13109330469691399</v>
      </c>
      <c r="J1391">
        <v>5.89479384879031</v>
      </c>
      <c r="K1391">
        <v>652.34475177424395</v>
      </c>
      <c r="L1391">
        <v>655.42622165642899</v>
      </c>
      <c r="M1391">
        <v>73.984605543831407</v>
      </c>
      <c r="N1391">
        <v>0.51206162161420599</v>
      </c>
      <c r="O1391">
        <v>27.604953186348499</v>
      </c>
      <c r="P1391">
        <v>20.6193078324225</v>
      </c>
      <c r="Q1391">
        <v>7.7207654242511997E-2</v>
      </c>
    </row>
    <row r="1392" spans="1:17" hidden="1" x14ac:dyDescent="0.3">
      <c r="A1392" t="s">
        <v>2942</v>
      </c>
      <c r="B1392" t="s">
        <v>2943</v>
      </c>
      <c r="C1392" t="s">
        <v>3188</v>
      </c>
      <c r="D1392" t="s">
        <v>2878</v>
      </c>
      <c r="E1392">
        <v>1274.25613</v>
      </c>
      <c r="F1392">
        <v>1555</v>
      </c>
      <c r="G1392">
        <v>388.56525271639401</v>
      </c>
      <c r="H1392">
        <v>6.3566734014485302</v>
      </c>
      <c r="I1392">
        <v>29.516025623699299</v>
      </c>
      <c r="J1392">
        <v>7.5309317798248001</v>
      </c>
      <c r="K1392">
        <v>1510.7527448370699</v>
      </c>
      <c r="L1392">
        <v>1335.4877977430999</v>
      </c>
      <c r="M1392">
        <v>66.921476914086199</v>
      </c>
      <c r="N1392">
        <v>0.82314747439208602</v>
      </c>
      <c r="O1392">
        <v>42.122186495176798</v>
      </c>
      <c r="P1392">
        <v>407.75510204081598</v>
      </c>
    </row>
    <row r="1393" spans="1:17" hidden="1" x14ac:dyDescent="0.3">
      <c r="A1393" t="s">
        <v>2944</v>
      </c>
      <c r="B1393" t="s">
        <v>2945</v>
      </c>
      <c r="C1393" t="s">
        <v>3188</v>
      </c>
      <c r="D1393" t="s">
        <v>508</v>
      </c>
      <c r="E1393">
        <v>1272.4931670149999</v>
      </c>
      <c r="F1393">
        <v>377.85</v>
      </c>
      <c r="G1393">
        <v>67.308815663057899</v>
      </c>
      <c r="H1393">
        <v>-10.9302400987944</v>
      </c>
      <c r="I1393">
        <v>46.891180415327902</v>
      </c>
      <c r="J1393">
        <v>-2.6503490083525301</v>
      </c>
      <c r="K1393">
        <v>387.99979166787199</v>
      </c>
      <c r="L1393">
        <v>329.04582830818902</v>
      </c>
      <c r="M1393">
        <v>39.413340625406398</v>
      </c>
      <c r="N1393">
        <v>0.54677808745235501</v>
      </c>
      <c r="O1393">
        <v>20.3784570596797</v>
      </c>
      <c r="P1393">
        <v>93.769230769230703</v>
      </c>
      <c r="Q1393">
        <v>5.9799616080885999E-2</v>
      </c>
    </row>
    <row r="1394" spans="1:17" hidden="1" x14ac:dyDescent="0.3">
      <c r="A1394" t="s">
        <v>2946</v>
      </c>
      <c r="B1394" t="s">
        <v>2947</v>
      </c>
      <c r="C1394" t="s">
        <v>3188</v>
      </c>
      <c r="D1394" t="s">
        <v>1634</v>
      </c>
      <c r="E1394">
        <v>1271.5113395799999</v>
      </c>
      <c r="F1394">
        <v>1679.8</v>
      </c>
      <c r="G1394">
        <v>44.073349352725501</v>
      </c>
      <c r="H1394">
        <v>-0.996353554199637</v>
      </c>
      <c r="I1394">
        <v>26.714712253423698</v>
      </c>
      <c r="J1394">
        <v>1.04558400494888</v>
      </c>
      <c r="K1394">
        <v>1651.8450365301901</v>
      </c>
      <c r="L1394">
        <v>1509.0811834564099</v>
      </c>
      <c r="M1394">
        <v>69.6166818583593</v>
      </c>
      <c r="N1394">
        <v>0.139745460931993</v>
      </c>
      <c r="O1394">
        <v>22.5324443386117</v>
      </c>
      <c r="P1394">
        <v>67.979999999999905</v>
      </c>
      <c r="Q1394">
        <v>6.9624480132702005E-2</v>
      </c>
    </row>
    <row r="1395" spans="1:17" hidden="1" x14ac:dyDescent="0.3">
      <c r="A1395" t="s">
        <v>2948</v>
      </c>
      <c r="B1395" t="s">
        <v>2949</v>
      </c>
      <c r="C1395" t="s">
        <v>3188</v>
      </c>
      <c r="D1395" t="s">
        <v>219</v>
      </c>
      <c r="E1395">
        <v>1265.77900607999</v>
      </c>
      <c r="F1395">
        <v>19.2</v>
      </c>
      <c r="G1395">
        <v>-37.426406808046103</v>
      </c>
      <c r="H1395">
        <v>-2.6973915368852199</v>
      </c>
      <c r="I1395">
        <v>-33.7538652203447</v>
      </c>
      <c r="J1395">
        <v>8.6950054646614898</v>
      </c>
      <c r="K1395">
        <v>18.5311322123544</v>
      </c>
      <c r="L1395">
        <v>21.3925835629374</v>
      </c>
      <c r="M1395">
        <v>67.889897027867207</v>
      </c>
      <c r="N1395">
        <v>0.50873552430211399</v>
      </c>
      <c r="O1395">
        <v>118.75</v>
      </c>
      <c r="P1395">
        <v>30.081300813008099</v>
      </c>
      <c r="Q1395">
        <v>6.5320214800778001E-2</v>
      </c>
    </row>
    <row r="1396" spans="1:17" hidden="1" x14ac:dyDescent="0.3">
      <c r="A1396" t="s">
        <v>2950</v>
      </c>
      <c r="B1396" t="s">
        <v>2951</v>
      </c>
      <c r="C1396" t="s">
        <v>3188</v>
      </c>
      <c r="D1396" t="s">
        <v>631</v>
      </c>
      <c r="E1396">
        <v>1265.630992765</v>
      </c>
      <c r="F1396">
        <v>211.69</v>
      </c>
      <c r="G1396">
        <v>-17.446894953792999</v>
      </c>
      <c r="H1396">
        <v>2.5708070753523198</v>
      </c>
      <c r="I1396">
        <v>-9.6603055392714392</v>
      </c>
      <c r="J1396">
        <v>4.3316883216512103</v>
      </c>
      <c r="K1396">
        <v>211.21601619078399</v>
      </c>
      <c r="L1396">
        <v>227.73324797854701</v>
      </c>
      <c r="M1396">
        <v>77.199822557934496</v>
      </c>
      <c r="N1396">
        <v>0.53266781867544499</v>
      </c>
      <c r="O1396">
        <v>45.495772119608802</v>
      </c>
      <c r="P1396">
        <v>15.494571444159501</v>
      </c>
      <c r="Q1396">
        <v>-8.4550629632319005E-2</v>
      </c>
    </row>
    <row r="1397" spans="1:17" hidden="1" x14ac:dyDescent="0.3">
      <c r="A1397" t="s">
        <v>2952</v>
      </c>
      <c r="B1397" t="s">
        <v>2953</v>
      </c>
      <c r="C1397" t="s">
        <v>3188</v>
      </c>
      <c r="D1397" t="s">
        <v>495</v>
      </c>
      <c r="E1397">
        <v>1263.6300000000001</v>
      </c>
      <c r="F1397">
        <v>547.5</v>
      </c>
      <c r="G1397">
        <v>-21.427577052838</v>
      </c>
      <c r="H1397">
        <v>-1.18210002806141</v>
      </c>
      <c r="I1397">
        <v>40.301813244482702</v>
      </c>
      <c r="J1397">
        <v>-0.62791689501133896</v>
      </c>
      <c r="K1397">
        <v>546.31710862267403</v>
      </c>
      <c r="L1397">
        <v>510.70483908755699</v>
      </c>
      <c r="M1397">
        <v>59.153455441960098</v>
      </c>
      <c r="N1397">
        <v>0.16888560638970401</v>
      </c>
      <c r="O1397">
        <v>34.045662100456603</v>
      </c>
      <c r="P1397">
        <v>54.661016949152497</v>
      </c>
      <c r="Q1397">
        <v>3.8432220802700002E-3</v>
      </c>
    </row>
    <row r="1398" spans="1:17" hidden="1" x14ac:dyDescent="0.3">
      <c r="A1398" t="s">
        <v>2954</v>
      </c>
      <c r="B1398" t="s">
        <v>2955</v>
      </c>
      <c r="C1398" t="s">
        <v>3188</v>
      </c>
      <c r="D1398" t="s">
        <v>379</v>
      </c>
      <c r="E1398">
        <v>1262.8792234</v>
      </c>
      <c r="F1398">
        <v>811.6</v>
      </c>
      <c r="G1398">
        <v>-15.0053148710491</v>
      </c>
      <c r="H1398">
        <v>19.485526923405502</v>
      </c>
      <c r="I1398">
        <v>36.299544072872301</v>
      </c>
      <c r="J1398">
        <v>23.910611312590198</v>
      </c>
      <c r="K1398">
        <v>577.52997368013598</v>
      </c>
      <c r="L1398">
        <v>602.01516979011706</v>
      </c>
      <c r="M1398">
        <v>91.488796982881595</v>
      </c>
      <c r="N1398">
        <v>3.54610418794688</v>
      </c>
      <c r="O1398">
        <v>1.89748644652538</v>
      </c>
      <c r="P1398">
        <v>64.658145668492594</v>
      </c>
      <c r="Q1398">
        <v>-1.3884428884485E-2</v>
      </c>
    </row>
    <row r="1399" spans="1:17" hidden="1" x14ac:dyDescent="0.3">
      <c r="A1399" t="s">
        <v>2956</v>
      </c>
      <c r="B1399" t="s">
        <v>2957</v>
      </c>
      <c r="C1399" t="s">
        <v>3188</v>
      </c>
      <c r="D1399" t="s">
        <v>24</v>
      </c>
      <c r="E1399">
        <v>1262.8420116699999</v>
      </c>
      <c r="F1399">
        <v>279.10000000000002</v>
      </c>
      <c r="G1399">
        <v>-53.999801639292798</v>
      </c>
      <c r="H1399">
        <v>-7.6513909927331802</v>
      </c>
      <c r="I1399">
        <v>-24.173132364350501</v>
      </c>
      <c r="J1399">
        <v>-3.94526711414697</v>
      </c>
      <c r="K1399">
        <v>291.859352389138</v>
      </c>
      <c r="L1399">
        <v>330.84300000000002</v>
      </c>
      <c r="M1399">
        <v>25.669921205087402</v>
      </c>
      <c r="N1399">
        <v>0.74601641744809899</v>
      </c>
      <c r="O1399">
        <v>68.040128986026403</v>
      </c>
      <c r="P1399">
        <v>1.8613138686131401</v>
      </c>
    </row>
    <row r="1400" spans="1:17" hidden="1" x14ac:dyDescent="0.3">
      <c r="A1400" t="s">
        <v>2958</v>
      </c>
      <c r="B1400" t="s">
        <v>2959</v>
      </c>
      <c r="C1400" t="s">
        <v>3188</v>
      </c>
      <c r="D1400" t="s">
        <v>460</v>
      </c>
      <c r="E1400">
        <v>1260.7777480950001</v>
      </c>
      <c r="F1400">
        <v>193.65</v>
      </c>
      <c r="G1400">
        <v>-55.460160825490902</v>
      </c>
      <c r="H1400">
        <v>1.5152012927981</v>
      </c>
      <c r="I1400">
        <v>16.569909810577599</v>
      </c>
      <c r="J1400">
        <v>15.558024937488</v>
      </c>
      <c r="K1400">
        <v>184.05691331146701</v>
      </c>
      <c r="L1400">
        <v>194.939193277302</v>
      </c>
      <c r="M1400">
        <v>72.629286279734302</v>
      </c>
      <c r="N1400">
        <v>1.2507345816764801</v>
      </c>
      <c r="O1400">
        <v>67.725277562612902</v>
      </c>
      <c r="P1400">
        <v>33.367768595041298</v>
      </c>
    </row>
    <row r="1401" spans="1:17" hidden="1" x14ac:dyDescent="0.3">
      <c r="A1401" t="s">
        <v>2960</v>
      </c>
      <c r="B1401" t="s">
        <v>2961</v>
      </c>
      <c r="C1401" t="s">
        <v>3188</v>
      </c>
      <c r="D1401" t="s">
        <v>372</v>
      </c>
      <c r="E1401">
        <v>1260</v>
      </c>
      <c r="F1401">
        <v>42</v>
      </c>
      <c r="G1401">
        <v>-20.7608708088501</v>
      </c>
      <c r="H1401">
        <v>-9.7561843147247007</v>
      </c>
      <c r="I1401">
        <v>23.245585803104401</v>
      </c>
      <c r="J1401">
        <v>-0.62301407729769498</v>
      </c>
      <c r="K1401">
        <v>42.368843022393897</v>
      </c>
      <c r="M1401">
        <v>57.577923751444899</v>
      </c>
      <c r="N1401">
        <v>0.61319394065816102</v>
      </c>
      <c r="O1401">
        <v>34.6666666666666</v>
      </c>
      <c r="P1401">
        <v>39.999999999999901</v>
      </c>
    </row>
    <row r="1402" spans="1:17" hidden="1" x14ac:dyDescent="0.3">
      <c r="A1402" t="s">
        <v>2962</v>
      </c>
      <c r="B1402" t="s">
        <v>2963</v>
      </c>
      <c r="C1402" t="s">
        <v>3188</v>
      </c>
      <c r="D1402" t="s">
        <v>285</v>
      </c>
      <c r="E1402">
        <v>1258.3051499999999</v>
      </c>
      <c r="F1402">
        <v>117.5</v>
      </c>
      <c r="G1402">
        <v>-0.79314622574092997</v>
      </c>
      <c r="H1402">
        <v>2.9388691011009298</v>
      </c>
      <c r="I1402">
        <v>39.051122426399097</v>
      </c>
      <c r="J1402">
        <v>3.2315616506479001</v>
      </c>
      <c r="K1402">
        <v>107.424011843191</v>
      </c>
      <c r="L1402">
        <v>100.574555316383</v>
      </c>
      <c r="M1402">
        <v>68.715322855551094</v>
      </c>
      <c r="N1402">
        <v>0.81611215105227097</v>
      </c>
      <c r="O1402">
        <v>2.8936170212765902</v>
      </c>
      <c r="P1402">
        <v>58.377139776250097</v>
      </c>
      <c r="Q1402">
        <v>8.6911640459132994E-2</v>
      </c>
    </row>
    <row r="1403" spans="1:17" hidden="1" x14ac:dyDescent="0.3">
      <c r="A1403" t="s">
        <v>2964</v>
      </c>
      <c r="B1403" t="s">
        <v>2965</v>
      </c>
      <c r="C1403" t="s">
        <v>3188</v>
      </c>
      <c r="D1403" t="s">
        <v>285</v>
      </c>
      <c r="E1403">
        <v>1257.1663153</v>
      </c>
      <c r="F1403">
        <v>210.79</v>
      </c>
      <c r="G1403">
        <v>7.2537839572893503</v>
      </c>
      <c r="H1403">
        <v>-10.146035958157301</v>
      </c>
      <c r="I1403">
        <v>58.9466455028669</v>
      </c>
      <c r="J1403">
        <v>6.2258895353504897</v>
      </c>
      <c r="K1403">
        <v>205.867701767017</v>
      </c>
      <c r="L1403">
        <v>179.03171952147699</v>
      </c>
      <c r="M1403">
        <v>66.836479224818603</v>
      </c>
      <c r="N1403">
        <v>0.65516686336379804</v>
      </c>
      <c r="O1403">
        <v>26.865600834954201</v>
      </c>
      <c r="P1403">
        <v>94.9052242256125</v>
      </c>
      <c r="Q1403">
        <v>0.12525217282416101</v>
      </c>
    </row>
    <row r="1404" spans="1:17" hidden="1" x14ac:dyDescent="0.3">
      <c r="A1404" t="s">
        <v>2966</v>
      </c>
      <c r="B1404" t="s">
        <v>2967</v>
      </c>
      <c r="C1404" t="s">
        <v>3188</v>
      </c>
      <c r="D1404" t="s">
        <v>271</v>
      </c>
      <c r="E1404">
        <v>1242.192178323</v>
      </c>
      <c r="F1404">
        <v>234.11</v>
      </c>
      <c r="G1404">
        <v>96.493049496114907</v>
      </c>
      <c r="H1404">
        <v>21.394854310993701</v>
      </c>
      <c r="I1404">
        <v>94.917001090967403</v>
      </c>
      <c r="J1404">
        <v>-1.8164619651631599</v>
      </c>
      <c r="K1404">
        <v>215.68912399215901</v>
      </c>
      <c r="L1404">
        <v>174.455326581447</v>
      </c>
      <c r="M1404">
        <v>43.184664024300503</v>
      </c>
      <c r="N1404">
        <v>2.7156706665252499</v>
      </c>
      <c r="O1404">
        <v>17.026184272350601</v>
      </c>
      <c r="P1404">
        <v>118.590102707749</v>
      </c>
    </row>
    <row r="1405" spans="1:17" hidden="1" x14ac:dyDescent="0.3">
      <c r="A1405" t="s">
        <v>2968</v>
      </c>
      <c r="B1405" t="s">
        <v>2969</v>
      </c>
      <c r="C1405" t="s">
        <v>3188</v>
      </c>
      <c r="D1405" t="s">
        <v>21</v>
      </c>
      <c r="E1405">
        <v>1241.928625968</v>
      </c>
      <c r="F1405">
        <v>112.21</v>
      </c>
      <c r="G1405">
        <v>-9.7675293303183197E-2</v>
      </c>
      <c r="H1405">
        <v>3.2353668759644599E-2</v>
      </c>
      <c r="I1405">
        <v>-7.9525762958404904</v>
      </c>
      <c r="J1405">
        <v>3.1530652707449098</v>
      </c>
      <c r="K1405">
        <v>112.256211693983</v>
      </c>
      <c r="L1405">
        <v>115.643879725822</v>
      </c>
      <c r="M1405">
        <v>65.652203797121004</v>
      </c>
      <c r="N1405">
        <v>0.668270561932225</v>
      </c>
      <c r="O1405">
        <v>57.294358791551502</v>
      </c>
      <c r="P1405">
        <v>20.3324396782841</v>
      </c>
      <c r="Q1405">
        <v>-6.8257732412939998E-3</v>
      </c>
    </row>
    <row r="1406" spans="1:17" hidden="1" x14ac:dyDescent="0.3">
      <c r="A1406" t="s">
        <v>2970</v>
      </c>
      <c r="B1406" t="s">
        <v>2971</v>
      </c>
      <c r="C1406" t="s">
        <v>3188</v>
      </c>
      <c r="D1406" t="s">
        <v>417</v>
      </c>
      <c r="E1406">
        <v>1237.6127257119999</v>
      </c>
      <c r="F1406">
        <v>97.52</v>
      </c>
      <c r="G1406">
        <v>61.772771463127498</v>
      </c>
      <c r="H1406">
        <v>-0.14487708752947701</v>
      </c>
      <c r="I1406">
        <v>62.340211434707498</v>
      </c>
      <c r="J1406">
        <v>7.8022994667678498</v>
      </c>
      <c r="K1406">
        <v>94.813357249264001</v>
      </c>
      <c r="L1406">
        <v>83.151430996867802</v>
      </c>
      <c r="M1406">
        <v>61.276436717747799</v>
      </c>
      <c r="N1406">
        <v>3.3518118785750199</v>
      </c>
      <c r="O1406">
        <v>39.150943396226403</v>
      </c>
      <c r="P1406">
        <v>109.27038626609399</v>
      </c>
      <c r="Q1406">
        <v>8.2988050501937999E-2</v>
      </c>
    </row>
    <row r="1407" spans="1:17" hidden="1" x14ac:dyDescent="0.3">
      <c r="A1407" t="s">
        <v>2972</v>
      </c>
      <c r="B1407" t="s">
        <v>2973</v>
      </c>
      <c r="C1407" t="s">
        <v>3188</v>
      </c>
      <c r="D1407" t="s">
        <v>1001</v>
      </c>
      <c r="E1407">
        <v>1236.54</v>
      </c>
      <c r="F1407">
        <v>217.41</v>
      </c>
      <c r="G1407">
        <v>-2.9393169919595699</v>
      </c>
      <c r="H1407">
        <v>-6.4169997514018897</v>
      </c>
      <c r="I1407">
        <v>55.887288730724201</v>
      </c>
      <c r="J1407">
        <v>6.5780809775031797</v>
      </c>
      <c r="K1407">
        <v>218.787311434901</v>
      </c>
      <c r="L1407">
        <v>209.84491064861601</v>
      </c>
      <c r="M1407">
        <v>50.433974624776504</v>
      </c>
      <c r="N1407">
        <v>0.30848798468118599</v>
      </c>
      <c r="O1407">
        <v>32.9285681431396</v>
      </c>
      <c r="P1407">
        <v>92.398230088495495</v>
      </c>
      <c r="Q1407">
        <v>-8.5057288986888996E-2</v>
      </c>
    </row>
    <row r="1408" spans="1:17" hidden="1" x14ac:dyDescent="0.3">
      <c r="A1408" t="s">
        <v>2974</v>
      </c>
      <c r="B1408" t="s">
        <v>2975</v>
      </c>
      <c r="C1408" t="s">
        <v>3188</v>
      </c>
      <c r="D1408" t="s">
        <v>1001</v>
      </c>
      <c r="E1408">
        <v>1235.327808</v>
      </c>
      <c r="F1408">
        <v>81.12</v>
      </c>
      <c r="G1408">
        <v>-25.422572386647499</v>
      </c>
      <c r="H1408">
        <v>-2.0894901549672902</v>
      </c>
      <c r="I1408">
        <v>-6.1776457081495897</v>
      </c>
      <c r="J1408">
        <v>4.0754677757601998</v>
      </c>
      <c r="K1408">
        <v>82.499886850364604</v>
      </c>
      <c r="L1408">
        <v>86.656225524915001</v>
      </c>
      <c r="M1408">
        <v>59.637036984251601</v>
      </c>
      <c r="N1408">
        <v>0.41643002464374401</v>
      </c>
      <c r="O1408">
        <v>42.566568047337199</v>
      </c>
      <c r="P1408">
        <v>9.6216216216216299</v>
      </c>
      <c r="Q1408">
        <v>-1.1811364257294E-2</v>
      </c>
    </row>
    <row r="1409" spans="1:17" hidden="1" x14ac:dyDescent="0.3">
      <c r="A1409" t="s">
        <v>2976</v>
      </c>
      <c r="B1409" t="s">
        <v>2977</v>
      </c>
      <c r="C1409" t="s">
        <v>3188</v>
      </c>
      <c r="D1409" t="s">
        <v>468</v>
      </c>
      <c r="E1409">
        <v>1234.78502525</v>
      </c>
      <c r="F1409">
        <v>516.25</v>
      </c>
      <c r="G1409">
        <v>-2.7376819751329902</v>
      </c>
      <c r="H1409">
        <v>-11.767464529585901</v>
      </c>
      <c r="I1409">
        <v>21.595287108387801</v>
      </c>
      <c r="J1409">
        <v>1.70679384879031</v>
      </c>
      <c r="K1409">
        <v>530.696179296266</v>
      </c>
      <c r="L1409">
        <v>485.386681414203</v>
      </c>
      <c r="M1409">
        <v>53.990535049393799</v>
      </c>
      <c r="N1409">
        <v>0.84624630559353198</v>
      </c>
      <c r="O1409">
        <v>29.384987893462402</v>
      </c>
      <c r="P1409">
        <v>61.429018136335202</v>
      </c>
      <c r="Q1409">
        <v>0.12982914799103501</v>
      </c>
    </row>
    <row r="1410" spans="1:17" hidden="1" x14ac:dyDescent="0.3">
      <c r="A1410" t="s">
        <v>2978</v>
      </c>
      <c r="B1410" t="s">
        <v>2979</v>
      </c>
      <c r="C1410" t="s">
        <v>3188</v>
      </c>
      <c r="D1410" t="s">
        <v>88</v>
      </c>
      <c r="E1410">
        <v>1225.7283150000001</v>
      </c>
      <c r="F1410">
        <v>118.85</v>
      </c>
      <c r="G1410">
        <v>-12.960618701828899</v>
      </c>
      <c r="H1410">
        <v>-2.1705514507882202</v>
      </c>
      <c r="I1410">
        <v>26.074384454263299</v>
      </c>
      <c r="J1410">
        <v>14.775937781057401</v>
      </c>
      <c r="K1410">
        <v>118.268899625174</v>
      </c>
      <c r="L1410">
        <v>110.760128803451</v>
      </c>
      <c r="M1410">
        <v>43.917329857225901</v>
      </c>
      <c r="N1410">
        <v>0.34895029283500301</v>
      </c>
      <c r="O1410">
        <v>27.471602860748799</v>
      </c>
      <c r="P1410">
        <v>42.505995203836903</v>
      </c>
      <c r="Q1410">
        <v>6.5552193228734998E-2</v>
      </c>
    </row>
    <row r="1411" spans="1:17" hidden="1" x14ac:dyDescent="0.3">
      <c r="A1411" t="s">
        <v>2980</v>
      </c>
      <c r="B1411" t="s">
        <v>2981</v>
      </c>
      <c r="C1411" t="s">
        <v>3188</v>
      </c>
      <c r="D1411" t="s">
        <v>46</v>
      </c>
      <c r="E1411">
        <v>1225.2019508999999</v>
      </c>
      <c r="F1411">
        <v>429.75</v>
      </c>
      <c r="G1411">
        <v>-63.717230096184103</v>
      </c>
      <c r="H1411">
        <v>-2.64815759889288</v>
      </c>
      <c r="I1411">
        <v>-20.715320570379301</v>
      </c>
      <c r="J1411">
        <v>10.2026444711969</v>
      </c>
      <c r="K1411">
        <v>393.383010863523</v>
      </c>
      <c r="L1411">
        <v>466.51957077129998</v>
      </c>
      <c r="M1411">
        <v>76.167725377907004</v>
      </c>
      <c r="N1411">
        <v>0.64068444176675199</v>
      </c>
      <c r="O1411">
        <v>86.154741128563103</v>
      </c>
      <c r="P1411">
        <v>41.574699390545199</v>
      </c>
      <c r="Q1411">
        <v>0.167887753459636</v>
      </c>
    </row>
    <row r="1412" spans="1:17" hidden="1" x14ac:dyDescent="0.3">
      <c r="A1412" t="s">
        <v>2982</v>
      </c>
      <c r="B1412" t="s">
        <v>2983</v>
      </c>
      <c r="C1412" t="s">
        <v>3188</v>
      </c>
      <c r="D1412" t="s">
        <v>948</v>
      </c>
      <c r="E1412">
        <v>1222.0286695100001</v>
      </c>
      <c r="F1412">
        <v>186.89</v>
      </c>
      <c r="G1412">
        <v>-49.230326443238098</v>
      </c>
      <c r="H1412">
        <v>-7.6472228377430396</v>
      </c>
      <c r="I1412">
        <v>-17.722605436314701</v>
      </c>
      <c r="J1412">
        <v>2.8531170934093599</v>
      </c>
      <c r="K1412">
        <v>194.277608701406</v>
      </c>
      <c r="L1412">
        <v>216.81247017506701</v>
      </c>
      <c r="M1412">
        <v>58.273983352223603</v>
      </c>
      <c r="N1412">
        <v>0.52225378968604597</v>
      </c>
      <c r="O1412">
        <v>52.603135534271402</v>
      </c>
      <c r="P1412">
        <v>13.507440024293899</v>
      </c>
      <c r="Q1412">
        <v>-4.9380002970532001E-2</v>
      </c>
    </row>
    <row r="1413" spans="1:17" hidden="1" x14ac:dyDescent="0.3">
      <c r="A1413" t="s">
        <v>2984</v>
      </c>
      <c r="B1413" t="s">
        <v>2985</v>
      </c>
      <c r="C1413" t="s">
        <v>3188</v>
      </c>
      <c r="D1413" t="s">
        <v>508</v>
      </c>
      <c r="E1413">
        <v>1219.5171472</v>
      </c>
      <c r="F1413">
        <v>7389</v>
      </c>
      <c r="G1413">
        <v>52.863167323054398</v>
      </c>
      <c r="H1413">
        <v>-5.3607685672630501</v>
      </c>
      <c r="I1413">
        <v>41.505651488771299</v>
      </c>
      <c r="J1413">
        <v>-1.39134078219102</v>
      </c>
      <c r="K1413">
        <v>7158.24283969312</v>
      </c>
      <c r="L1413">
        <v>6121.7968930446204</v>
      </c>
      <c r="M1413">
        <v>48.559359921245303</v>
      </c>
      <c r="N1413">
        <v>0.35479311085729698</v>
      </c>
      <c r="O1413">
        <v>12.3291379077006</v>
      </c>
      <c r="P1413">
        <v>85.397064358298806</v>
      </c>
      <c r="Q1413">
        <v>0.21007059720264201</v>
      </c>
    </row>
    <row r="1414" spans="1:17" hidden="1" x14ac:dyDescent="0.3">
      <c r="A1414" t="s">
        <v>2986</v>
      </c>
      <c r="B1414" t="s">
        <v>2987</v>
      </c>
      <c r="C1414" t="s">
        <v>3188</v>
      </c>
      <c r="D1414" t="s">
        <v>285</v>
      </c>
      <c r="E1414">
        <v>1218.53064279</v>
      </c>
      <c r="F1414">
        <v>709.9</v>
      </c>
      <c r="G1414">
        <v>14.6594898753593</v>
      </c>
      <c r="H1414">
        <v>-12.3127330717854</v>
      </c>
      <c r="I1414">
        <v>44.133653028808098</v>
      </c>
      <c r="J1414">
        <v>-0.24103691492427201</v>
      </c>
      <c r="K1414">
        <v>703.00441710120401</v>
      </c>
      <c r="L1414">
        <v>633.76193151550797</v>
      </c>
      <c r="M1414">
        <v>54.837919856978999</v>
      </c>
      <c r="N1414">
        <v>0.28132754184738501</v>
      </c>
      <c r="O1414">
        <v>32.694745738836403</v>
      </c>
      <c r="P1414">
        <v>60.975056689342402</v>
      </c>
      <c r="Q1414">
        <v>7.7074338095332998E-2</v>
      </c>
    </row>
    <row r="1415" spans="1:17" hidden="1" x14ac:dyDescent="0.3">
      <c r="A1415" t="s">
        <v>2988</v>
      </c>
      <c r="B1415" t="s">
        <v>2989</v>
      </c>
      <c r="C1415" t="s">
        <v>3188</v>
      </c>
      <c r="D1415" t="s">
        <v>948</v>
      </c>
      <c r="E1415">
        <v>1215.3182781999999</v>
      </c>
      <c r="F1415">
        <v>607.1</v>
      </c>
      <c r="G1415">
        <v>-41.765388887758199</v>
      </c>
      <c r="H1415">
        <v>-3.4734406252034802</v>
      </c>
      <c r="I1415">
        <v>7.6699509660607701</v>
      </c>
      <c r="J1415">
        <v>0.94341936319360198</v>
      </c>
      <c r="K1415">
        <v>636.91944681850396</v>
      </c>
      <c r="L1415">
        <v>642.89681413665403</v>
      </c>
      <c r="M1415">
        <v>52.724516782102697</v>
      </c>
      <c r="N1415">
        <v>0.44913335856428099</v>
      </c>
      <c r="O1415">
        <v>36.822599242299397</v>
      </c>
      <c r="P1415">
        <v>26.597852153060099</v>
      </c>
      <c r="Q1415">
        <v>3.2677272659505999E-2</v>
      </c>
    </row>
    <row r="1416" spans="1:17" hidden="1" x14ac:dyDescent="0.3">
      <c r="A1416" t="s">
        <v>2990</v>
      </c>
      <c r="B1416" t="s">
        <v>2991</v>
      </c>
      <c r="C1416" t="s">
        <v>3188</v>
      </c>
      <c r="D1416" t="s">
        <v>105</v>
      </c>
      <c r="E1416">
        <v>1212.7480227999999</v>
      </c>
      <c r="F1416">
        <v>46.52</v>
      </c>
      <c r="G1416">
        <v>-34.773918347244198</v>
      </c>
      <c r="H1416">
        <v>-3.2275123245023001</v>
      </c>
      <c r="I1416">
        <v>-16.591839322558101</v>
      </c>
      <c r="J1416">
        <v>1.8027306433727199</v>
      </c>
      <c r="K1416">
        <v>46.234226995806999</v>
      </c>
      <c r="L1416">
        <v>52.616530138820103</v>
      </c>
      <c r="M1416">
        <v>72.907408505511199</v>
      </c>
      <c r="N1416">
        <v>0.70959550047292796</v>
      </c>
      <c r="O1416">
        <v>85.941530524505495</v>
      </c>
      <c r="P1416">
        <v>16.591478696741799</v>
      </c>
      <c r="Q1416">
        <v>-3.3998318072646999E-2</v>
      </c>
    </row>
    <row r="1417" spans="1:17" hidden="1" x14ac:dyDescent="0.3">
      <c r="A1417" t="s">
        <v>2992</v>
      </c>
      <c r="B1417" t="s">
        <v>2993</v>
      </c>
      <c r="C1417" t="s">
        <v>3188</v>
      </c>
      <c r="D1417" t="s">
        <v>575</v>
      </c>
      <c r="E1417">
        <v>1211.37972967</v>
      </c>
      <c r="F1417">
        <v>224.95</v>
      </c>
      <c r="G1417">
        <v>-8.9974134044917005</v>
      </c>
      <c r="H1417">
        <v>0.49334480326129998</v>
      </c>
      <c r="I1417">
        <v>1.52229131955819</v>
      </c>
      <c r="J1417">
        <v>3.84680874151615</v>
      </c>
      <c r="K1417">
        <v>219.14096809118001</v>
      </c>
      <c r="L1417">
        <v>224.361759139632</v>
      </c>
      <c r="M1417">
        <v>70.410901907200497</v>
      </c>
      <c r="N1417">
        <v>0.33326197924831902</v>
      </c>
      <c r="O1417">
        <v>29.9844409868859</v>
      </c>
      <c r="P1417">
        <v>20.197702377771801</v>
      </c>
      <c r="Q1417">
        <v>3.2825807315265E-2</v>
      </c>
    </row>
    <row r="1418" spans="1:17" hidden="1" x14ac:dyDescent="0.3">
      <c r="A1418" t="s">
        <v>2994</v>
      </c>
      <c r="B1418" t="s">
        <v>2995</v>
      </c>
      <c r="C1418" t="s">
        <v>3188</v>
      </c>
      <c r="D1418" t="s">
        <v>1420</v>
      </c>
      <c r="E1418">
        <v>1210.7010258</v>
      </c>
      <c r="F1418">
        <v>177.66</v>
      </c>
      <c r="G1418">
        <v>-52.120385361581803</v>
      </c>
      <c r="H1418">
        <v>-4.6195193241065002</v>
      </c>
      <c r="I1418">
        <v>-35.225059501253</v>
      </c>
      <c r="J1418">
        <v>5.24081354440355</v>
      </c>
      <c r="K1418">
        <v>186.83276564163299</v>
      </c>
      <c r="L1418">
        <v>227.525037966448</v>
      </c>
      <c r="M1418">
        <v>55.584751605098901</v>
      </c>
      <c r="N1418">
        <v>1.4882861576177799</v>
      </c>
      <c r="O1418">
        <v>86.310930991782001</v>
      </c>
      <c r="P1418">
        <v>12.2937867391441</v>
      </c>
      <c r="Q1418">
        <v>2.2351954219791002E-2</v>
      </c>
    </row>
    <row r="1419" spans="1:17" hidden="1" x14ac:dyDescent="0.3">
      <c r="A1419" t="s">
        <v>2996</v>
      </c>
      <c r="B1419" t="s">
        <v>2997</v>
      </c>
      <c r="C1419" t="s">
        <v>3188</v>
      </c>
      <c r="D1419" t="s">
        <v>51</v>
      </c>
      <c r="E1419">
        <v>1208.2173052600001</v>
      </c>
      <c r="F1419">
        <v>382.55</v>
      </c>
      <c r="G1419">
        <v>-15.9790757817492</v>
      </c>
      <c r="H1419">
        <v>4.5507098349945396</v>
      </c>
      <c r="I1419">
        <v>25.164772838216301</v>
      </c>
      <c r="J1419">
        <v>-3.9007263500909701</v>
      </c>
      <c r="K1419">
        <v>381.95252912596698</v>
      </c>
      <c r="L1419">
        <v>365.45591434404599</v>
      </c>
      <c r="M1419">
        <v>41.130418891504497</v>
      </c>
      <c r="N1419">
        <v>0.71072732616171297</v>
      </c>
      <c r="O1419">
        <v>12.0115017644752</v>
      </c>
      <c r="P1419">
        <v>45.290543106722303</v>
      </c>
      <c r="Q1419">
        <v>-2.2894628039527999E-2</v>
      </c>
    </row>
    <row r="1420" spans="1:17" hidden="1" x14ac:dyDescent="0.3">
      <c r="A1420" t="s">
        <v>2998</v>
      </c>
      <c r="B1420" t="s">
        <v>2999</v>
      </c>
      <c r="C1420" t="s">
        <v>3188</v>
      </c>
      <c r="D1420" t="s">
        <v>948</v>
      </c>
      <c r="E1420">
        <v>1205.57136382</v>
      </c>
      <c r="F1420">
        <v>65.06</v>
      </c>
      <c r="G1420">
        <v>-47.259270265635401</v>
      </c>
      <c r="H1420">
        <v>0.67034940186248004</v>
      </c>
      <c r="I1420">
        <v>-12.4744014333404</v>
      </c>
      <c r="J1420">
        <v>4.0978350110179198</v>
      </c>
      <c r="K1420">
        <v>66.157241394392301</v>
      </c>
      <c r="L1420">
        <v>73.233476193304398</v>
      </c>
      <c r="M1420">
        <v>62.444224808998399</v>
      </c>
      <c r="N1420">
        <v>0.50370619368343195</v>
      </c>
      <c r="O1420">
        <v>43.7134952351675</v>
      </c>
      <c r="P1420">
        <v>11.2136752136752</v>
      </c>
      <c r="Q1420">
        <v>-2.2435240566034E-2</v>
      </c>
    </row>
    <row r="1421" spans="1:17" hidden="1" x14ac:dyDescent="0.3">
      <c r="A1421" t="s">
        <v>3000</v>
      </c>
      <c r="B1421" t="s">
        <v>3001</v>
      </c>
      <c r="C1421" t="s">
        <v>3188</v>
      </c>
      <c r="D1421" t="s">
        <v>1420</v>
      </c>
      <c r="E1421">
        <v>1204.49988489</v>
      </c>
      <c r="F1421">
        <v>138.03</v>
      </c>
      <c r="G1421">
        <v>-42.129738436119503</v>
      </c>
      <c r="H1421">
        <v>-8.6989960611174801</v>
      </c>
      <c r="I1421">
        <v>-11.1243087278432</v>
      </c>
      <c r="J1421">
        <v>8.2387257722885003</v>
      </c>
      <c r="K1421">
        <v>131.57257973698299</v>
      </c>
      <c r="L1421">
        <v>147.80740059241899</v>
      </c>
      <c r="M1421">
        <v>75.994934615208905</v>
      </c>
      <c r="N1421">
        <v>3.5669403286674601</v>
      </c>
      <c r="O1421">
        <v>38.375715424183099</v>
      </c>
      <c r="P1421">
        <v>22.3670212765957</v>
      </c>
      <c r="Q1421">
        <v>4.4019214501761002E-2</v>
      </c>
    </row>
    <row r="1422" spans="1:17" hidden="1" x14ac:dyDescent="0.3">
      <c r="A1422" t="s">
        <v>3002</v>
      </c>
      <c r="B1422" t="s">
        <v>3003</v>
      </c>
      <c r="C1422" t="s">
        <v>3188</v>
      </c>
      <c r="D1422" t="s">
        <v>2333</v>
      </c>
      <c r="E1422">
        <v>1201.4823078249999</v>
      </c>
      <c r="F1422">
        <v>438.95</v>
      </c>
      <c r="G1422">
        <v>60.526731501322402</v>
      </c>
      <c r="H1422">
        <v>-12.691004493707901</v>
      </c>
      <c r="I1422">
        <v>-61.319609480432497</v>
      </c>
      <c r="J1422">
        <v>3.36958454646473</v>
      </c>
      <c r="K1422">
        <v>484.451446908935</v>
      </c>
      <c r="L1422">
        <v>576.88165727933301</v>
      </c>
      <c r="M1422">
        <v>49.8117774042109</v>
      </c>
      <c r="N1422">
        <v>1.0320021101940899</v>
      </c>
      <c r="O1422">
        <v>123.260052397767</v>
      </c>
      <c r="P1422">
        <v>75.229540918163593</v>
      </c>
      <c r="Q1422">
        <v>0.245121280771882</v>
      </c>
    </row>
    <row r="1423" spans="1:17" hidden="1" x14ac:dyDescent="0.3">
      <c r="A1423" t="s">
        <v>3004</v>
      </c>
      <c r="B1423" t="s">
        <v>3005</v>
      </c>
      <c r="C1423" t="s">
        <v>3188</v>
      </c>
      <c r="D1423" t="s">
        <v>77</v>
      </c>
      <c r="E1423">
        <v>1200.82024024</v>
      </c>
      <c r="F1423">
        <v>471.2</v>
      </c>
      <c r="G1423">
        <v>44.267291618202002</v>
      </c>
      <c r="H1423">
        <v>11.072907031685901</v>
      </c>
      <c r="I1423">
        <v>-0.51308500904710097</v>
      </c>
      <c r="J1423">
        <v>9.6045607713304495</v>
      </c>
      <c r="K1423">
        <v>451.38219364546097</v>
      </c>
      <c r="L1423">
        <v>460.64160753252798</v>
      </c>
      <c r="M1423">
        <v>73.305323416186098</v>
      </c>
      <c r="N1423">
        <v>1.4542676183355201</v>
      </c>
      <c r="O1423">
        <v>50.679117147707899</v>
      </c>
      <c r="P1423">
        <v>72.758936755270298</v>
      </c>
      <c r="Q1423">
        <v>0.147751057854141</v>
      </c>
    </row>
    <row r="1424" spans="1:17" hidden="1" x14ac:dyDescent="0.3">
      <c r="A1424" t="s">
        <v>3006</v>
      </c>
      <c r="B1424" t="s">
        <v>3007</v>
      </c>
      <c r="C1424" t="s">
        <v>3188</v>
      </c>
      <c r="D1424" t="s">
        <v>169</v>
      </c>
      <c r="E1424">
        <v>1197.3168000000001</v>
      </c>
      <c r="F1424">
        <v>490</v>
      </c>
      <c r="G1424">
        <v>98.778599857632997</v>
      </c>
      <c r="H1424">
        <v>0.115868803747383</v>
      </c>
      <c r="I1424">
        <v>116.635582730078</v>
      </c>
      <c r="J1424">
        <v>-0.28038563838916902</v>
      </c>
      <c r="K1424">
        <v>463.81849804145901</v>
      </c>
      <c r="M1424">
        <v>51.265578166847902</v>
      </c>
      <c r="N1424">
        <v>0.56405895691609897</v>
      </c>
      <c r="O1424">
        <v>15.6122448979591</v>
      </c>
      <c r="P1424">
        <v>140.43179587831199</v>
      </c>
    </row>
    <row r="1425" spans="1:17" hidden="1" x14ac:dyDescent="0.3">
      <c r="A1425" t="s">
        <v>3008</v>
      </c>
      <c r="B1425" t="s">
        <v>3009</v>
      </c>
      <c r="C1425" t="s">
        <v>3188</v>
      </c>
      <c r="D1425" t="s">
        <v>250</v>
      </c>
      <c r="E1425">
        <v>1194.1150709999999</v>
      </c>
      <c r="F1425">
        <v>56.95</v>
      </c>
      <c r="G1425">
        <v>108.479358035373</v>
      </c>
      <c r="H1425">
        <v>-16.4205895295859</v>
      </c>
      <c r="I1425">
        <v>133.354478699943</v>
      </c>
      <c r="J1425">
        <v>-2.1445575025610299</v>
      </c>
      <c r="K1425">
        <v>55.675169734883298</v>
      </c>
      <c r="L1425">
        <v>41.201263876350097</v>
      </c>
      <c r="M1425">
        <v>52.555597015121499</v>
      </c>
      <c r="N1425">
        <v>0.24698160183658199</v>
      </c>
      <c r="O1425">
        <v>26.075504828797101</v>
      </c>
      <c r="P1425">
        <v>278.78284003990598</v>
      </c>
    </row>
    <row r="1426" spans="1:17" hidden="1" x14ac:dyDescent="0.3">
      <c r="A1426" t="s">
        <v>3010</v>
      </c>
      <c r="B1426" t="s">
        <v>3011</v>
      </c>
      <c r="C1426" t="s">
        <v>3188</v>
      </c>
      <c r="D1426" t="s">
        <v>51</v>
      </c>
      <c r="E1426">
        <v>1193.2055541899999</v>
      </c>
      <c r="F1426">
        <v>1731.3</v>
      </c>
      <c r="G1426">
        <v>177.925275573861</v>
      </c>
      <c r="H1426">
        <v>24.171821184699699</v>
      </c>
      <c r="I1426">
        <v>17.708126284669</v>
      </c>
      <c r="J1426">
        <v>8.4858780072061606</v>
      </c>
      <c r="K1426">
        <v>1563.5119841952401</v>
      </c>
      <c r="L1426">
        <v>1401.4614777753</v>
      </c>
      <c r="M1426">
        <v>63.813279026503601</v>
      </c>
      <c r="N1426">
        <v>2.5167038172993998</v>
      </c>
      <c r="O1426">
        <v>8.0113209726794903</v>
      </c>
      <c r="P1426">
        <v>212.67834567455299</v>
      </c>
      <c r="Q1426">
        <v>0.13968120942524001</v>
      </c>
    </row>
    <row r="1427" spans="1:17" hidden="1" x14ac:dyDescent="0.3">
      <c r="A1427" t="s">
        <v>3012</v>
      </c>
      <c r="B1427" t="s">
        <v>3013</v>
      </c>
      <c r="C1427" t="s">
        <v>3188</v>
      </c>
      <c r="E1427">
        <v>1190.142085</v>
      </c>
      <c r="F1427">
        <v>275</v>
      </c>
      <c r="G1427">
        <v>393.82861934574498</v>
      </c>
      <c r="H1427">
        <v>-22.2457657326588</v>
      </c>
      <c r="I1427">
        <v>-7.4185120964585698</v>
      </c>
      <c r="J1427">
        <v>-7.9051234527760403E-2</v>
      </c>
      <c r="K1427">
        <v>313.99214504003299</v>
      </c>
      <c r="L1427">
        <v>275.51770667627699</v>
      </c>
      <c r="M1427">
        <v>43.460996927071598</v>
      </c>
      <c r="N1427">
        <v>0.85133843417500898</v>
      </c>
      <c r="O1427">
        <v>79.927272727272694</v>
      </c>
      <c r="P1427">
        <v>595.32237673830502</v>
      </c>
      <c r="Q1427">
        <v>0.18551296780058901</v>
      </c>
    </row>
    <row r="1428" spans="1:17" hidden="1" x14ac:dyDescent="0.3">
      <c r="A1428" t="s">
        <v>3014</v>
      </c>
      <c r="B1428" t="s">
        <v>3015</v>
      </c>
      <c r="C1428" t="s">
        <v>3188</v>
      </c>
      <c r="D1428" t="s">
        <v>21</v>
      </c>
      <c r="E1428">
        <v>1187.43768</v>
      </c>
      <c r="F1428">
        <v>1001.55</v>
      </c>
      <c r="G1428">
        <v>-25.422858551066799</v>
      </c>
      <c r="H1428">
        <v>-1.0689873722255401</v>
      </c>
      <c r="I1428">
        <v>-12.1112108801</v>
      </c>
      <c r="J1428">
        <v>2.1430962827623499</v>
      </c>
      <c r="K1428">
        <v>995.36093194705597</v>
      </c>
      <c r="L1428">
        <v>1047.4388068938699</v>
      </c>
      <c r="M1428">
        <v>60.520556018019697</v>
      </c>
      <c r="N1428">
        <v>0.74250402050586894</v>
      </c>
      <c r="O1428">
        <v>46.512904997254203</v>
      </c>
      <c r="P1428">
        <v>6.5478723404255303</v>
      </c>
      <c r="Q1428">
        <v>0.10350994021078801</v>
      </c>
    </row>
    <row r="1429" spans="1:17" hidden="1" x14ac:dyDescent="0.3">
      <c r="A1429" t="s">
        <v>3016</v>
      </c>
      <c r="B1429" t="s">
        <v>3017</v>
      </c>
      <c r="C1429" t="s">
        <v>3188</v>
      </c>
      <c r="D1429" t="s">
        <v>226</v>
      </c>
      <c r="E1429">
        <v>1186.7924423750001</v>
      </c>
      <c r="F1429">
        <v>660</v>
      </c>
      <c r="G1429">
        <v>0.45480678544752301</v>
      </c>
      <c r="H1429">
        <v>-9.5298472361960798</v>
      </c>
      <c r="I1429">
        <v>-5.3767809979988304</v>
      </c>
      <c r="J1429">
        <v>0.41683951089078097</v>
      </c>
      <c r="K1429">
        <v>669.91435722302197</v>
      </c>
      <c r="L1429">
        <v>648.36409244409901</v>
      </c>
      <c r="M1429">
        <v>55.082839795536799</v>
      </c>
      <c r="N1429">
        <v>0.30822352661079999</v>
      </c>
      <c r="O1429">
        <v>15.151515151515101</v>
      </c>
      <c r="P1429">
        <v>34.666394613344202</v>
      </c>
      <c r="Q1429">
        <v>5.7558599594536998E-2</v>
      </c>
    </row>
    <row r="1430" spans="1:17" hidden="1" x14ac:dyDescent="0.3">
      <c r="A1430" t="s">
        <v>3018</v>
      </c>
      <c r="B1430" t="s">
        <v>3019</v>
      </c>
      <c r="C1430" t="s">
        <v>3188</v>
      </c>
      <c r="D1430" t="s">
        <v>295</v>
      </c>
      <c r="E1430">
        <v>1185.7743125</v>
      </c>
      <c r="F1430">
        <v>319.25</v>
      </c>
      <c r="G1430">
        <v>68.686089196025605</v>
      </c>
      <c r="H1430">
        <v>-9.8080997202849307</v>
      </c>
      <c r="I1430">
        <v>50.461333704512299</v>
      </c>
      <c r="J1430">
        <v>2.00609797657776</v>
      </c>
      <c r="K1430">
        <v>325.71210935301099</v>
      </c>
      <c r="L1430">
        <v>269.18722705603898</v>
      </c>
      <c r="M1430">
        <v>47.730261016379004</v>
      </c>
      <c r="N1430">
        <v>0.46020273603043999</v>
      </c>
      <c r="O1430">
        <v>29.584964761158901</v>
      </c>
      <c r="P1430">
        <v>140.95670668337701</v>
      </c>
    </row>
    <row r="1431" spans="1:17" hidden="1" x14ac:dyDescent="0.3">
      <c r="A1431" t="s">
        <v>3020</v>
      </c>
      <c r="B1431" t="s">
        <v>3021</v>
      </c>
      <c r="C1431" t="s">
        <v>3188</v>
      </c>
      <c r="D1431" t="s">
        <v>120</v>
      </c>
      <c r="E1431">
        <v>1185.25108026</v>
      </c>
      <c r="F1431">
        <v>741.05</v>
      </c>
      <c r="G1431">
        <v>-34.890561771171299</v>
      </c>
      <c r="H1431">
        <v>-0.76801285035359901</v>
      </c>
      <c r="I1431">
        <v>-24.732971169317501</v>
      </c>
      <c r="J1431">
        <v>-1.96455822617621</v>
      </c>
      <c r="K1431">
        <v>750.78212942934499</v>
      </c>
      <c r="L1431">
        <v>806.90021433490494</v>
      </c>
      <c r="M1431">
        <v>62.488860118363199</v>
      </c>
      <c r="N1431">
        <v>0.56114241726704694</v>
      </c>
      <c r="O1431">
        <v>45.739153903245402</v>
      </c>
      <c r="P1431">
        <v>15.7709732854241</v>
      </c>
      <c r="Q1431">
        <v>7.9642581597237E-2</v>
      </c>
    </row>
    <row r="1432" spans="1:17" hidden="1" x14ac:dyDescent="0.3">
      <c r="A1432" t="s">
        <v>3022</v>
      </c>
      <c r="B1432" t="s">
        <v>3023</v>
      </c>
      <c r="C1432" t="s">
        <v>3188</v>
      </c>
      <c r="D1432" t="s">
        <v>3024</v>
      </c>
      <c r="E1432">
        <v>1183.2754147200001</v>
      </c>
      <c r="F1432">
        <v>1146.75</v>
      </c>
      <c r="G1432">
        <v>157.63692327745699</v>
      </c>
      <c r="H1432">
        <v>10.4983229797447</v>
      </c>
      <c r="I1432">
        <v>136.65364288463499</v>
      </c>
      <c r="J1432">
        <v>1.0085956505921101</v>
      </c>
      <c r="K1432">
        <v>991.19066588470798</v>
      </c>
      <c r="L1432">
        <v>762.96492453354006</v>
      </c>
      <c r="M1432">
        <v>69.920037472255601</v>
      </c>
      <c r="N1432">
        <v>0.68932021305407598</v>
      </c>
      <c r="O1432">
        <v>1.15543928493568</v>
      </c>
      <c r="P1432">
        <v>204.177718832891</v>
      </c>
    </row>
    <row r="1433" spans="1:17" hidden="1" x14ac:dyDescent="0.3">
      <c r="A1433" t="s">
        <v>3025</v>
      </c>
      <c r="B1433" t="s">
        <v>3026</v>
      </c>
      <c r="C1433" t="s">
        <v>3188</v>
      </c>
      <c r="D1433" t="s">
        <v>69</v>
      </c>
      <c r="E1433">
        <v>1178.693848443</v>
      </c>
      <c r="F1433">
        <v>111.88</v>
      </c>
      <c r="G1433">
        <v>2.4536612320498001</v>
      </c>
      <c r="H1433">
        <v>-10.667398869704099</v>
      </c>
      <c r="I1433">
        <v>-3.6537815225527002</v>
      </c>
      <c r="J1433">
        <v>3.21801404514374</v>
      </c>
      <c r="K1433">
        <v>114.885749540106</v>
      </c>
      <c r="L1433">
        <v>114.77611338569599</v>
      </c>
      <c r="M1433">
        <v>39.028085078662997</v>
      </c>
      <c r="N1433">
        <v>0.38250373981282698</v>
      </c>
      <c r="O1433">
        <v>33.053271362173703</v>
      </c>
      <c r="P1433">
        <v>27.9359634076615</v>
      </c>
    </row>
    <row r="1434" spans="1:17" hidden="1" x14ac:dyDescent="0.3">
      <c r="A1434" t="s">
        <v>3027</v>
      </c>
      <c r="B1434" t="s">
        <v>3028</v>
      </c>
      <c r="C1434" t="s">
        <v>3188</v>
      </c>
      <c r="D1434" t="s">
        <v>585</v>
      </c>
      <c r="E1434">
        <v>1176.4137347999999</v>
      </c>
      <c r="F1434">
        <v>164</v>
      </c>
      <c r="G1434">
        <v>-5.0163787377620599</v>
      </c>
      <c r="H1434">
        <v>-0.78916995594253503</v>
      </c>
      <c r="I1434">
        <v>22.789065412080198</v>
      </c>
      <c r="J1434">
        <v>12.5054049599014</v>
      </c>
      <c r="K1434">
        <v>160.486837030587</v>
      </c>
      <c r="L1434">
        <v>157.423056043484</v>
      </c>
      <c r="M1434">
        <v>67.852387735841106</v>
      </c>
      <c r="N1434">
        <v>1.29129508257618</v>
      </c>
      <c r="O1434">
        <v>34.725609756097498</v>
      </c>
      <c r="P1434">
        <v>68.724279835390902</v>
      </c>
      <c r="Q1434">
        <v>0.12701324847382101</v>
      </c>
    </row>
    <row r="1435" spans="1:17" hidden="1" x14ac:dyDescent="0.3">
      <c r="A1435" t="s">
        <v>3029</v>
      </c>
      <c r="B1435" t="s">
        <v>3030</v>
      </c>
      <c r="C1435" t="s">
        <v>3188</v>
      </c>
      <c r="D1435" t="s">
        <v>3031</v>
      </c>
      <c r="E1435">
        <v>1176.15714918</v>
      </c>
      <c r="F1435">
        <v>446</v>
      </c>
      <c r="G1435">
        <v>49.243614079967998</v>
      </c>
      <c r="H1435">
        <v>17.4293183122371</v>
      </c>
      <c r="I1435">
        <v>80.066573478772298</v>
      </c>
      <c r="J1435">
        <v>5.4955766650194304</v>
      </c>
      <c r="K1435">
        <v>389.62235772287198</v>
      </c>
      <c r="L1435">
        <v>324.02345432176799</v>
      </c>
      <c r="M1435">
        <v>70.912651760332196</v>
      </c>
      <c r="N1435">
        <v>0.65540401175681895</v>
      </c>
      <c r="O1435">
        <v>2.6233183856502098</v>
      </c>
      <c r="P1435">
        <v>145.05494505494499</v>
      </c>
      <c r="Q1435">
        <v>0.15557189463304599</v>
      </c>
    </row>
    <row r="1436" spans="1:17" hidden="1" x14ac:dyDescent="0.3">
      <c r="A1436" t="s">
        <v>3032</v>
      </c>
      <c r="B1436" t="s">
        <v>3033</v>
      </c>
      <c r="C1436" t="s">
        <v>3188</v>
      </c>
      <c r="D1436" t="s">
        <v>226</v>
      </c>
      <c r="E1436">
        <v>1174.1240219700001</v>
      </c>
      <c r="F1436">
        <v>740.1</v>
      </c>
      <c r="G1436">
        <v>57.980366412932298</v>
      </c>
      <c r="H1436">
        <v>5.4853724261561103</v>
      </c>
      <c r="I1436">
        <v>-16.034012167776901</v>
      </c>
      <c r="J1436">
        <v>10.723208648164899</v>
      </c>
      <c r="K1436">
        <v>714.15749694897499</v>
      </c>
      <c r="L1436">
        <v>732.99923527776195</v>
      </c>
      <c r="M1436">
        <v>66.616781322424202</v>
      </c>
      <c r="N1436">
        <v>1.2819807228192599</v>
      </c>
      <c r="O1436">
        <v>47.892176732873899</v>
      </c>
      <c r="P1436">
        <v>86.564154272750102</v>
      </c>
      <c r="Q1436">
        <v>8.3490319800678003E-2</v>
      </c>
    </row>
    <row r="1437" spans="1:17" hidden="1" x14ac:dyDescent="0.3">
      <c r="A1437" t="s">
        <v>3034</v>
      </c>
      <c r="B1437" t="s">
        <v>3035</v>
      </c>
      <c r="C1437" t="s">
        <v>3188</v>
      </c>
      <c r="D1437" t="s">
        <v>247</v>
      </c>
      <c r="E1437">
        <v>1172.4412986049999</v>
      </c>
      <c r="F1437">
        <v>1235.05</v>
      </c>
      <c r="G1437">
        <v>135.76305120002101</v>
      </c>
      <c r="H1437">
        <v>50.641363476502299</v>
      </c>
      <c r="I1437">
        <v>91.816182088404602</v>
      </c>
      <c r="J1437">
        <v>1.0969609151697299</v>
      </c>
      <c r="K1437">
        <v>960.04496074477697</v>
      </c>
      <c r="L1437">
        <v>743.46745797970402</v>
      </c>
      <c r="M1437">
        <v>70.873863468918202</v>
      </c>
      <c r="N1437">
        <v>1.4226439630999299</v>
      </c>
      <c r="O1437">
        <v>10.760697947451501</v>
      </c>
      <c r="P1437">
        <v>220.79220779220699</v>
      </c>
    </row>
    <row r="1438" spans="1:17" hidden="1" x14ac:dyDescent="0.3">
      <c r="A1438" t="s">
        <v>3036</v>
      </c>
      <c r="B1438" t="s">
        <v>3037</v>
      </c>
      <c r="C1438" t="s">
        <v>3188</v>
      </c>
      <c r="D1438" t="s">
        <v>451</v>
      </c>
      <c r="E1438">
        <v>1168.0304986799999</v>
      </c>
      <c r="F1438">
        <v>412.4</v>
      </c>
      <c r="G1438">
        <v>42.163896731302003</v>
      </c>
      <c r="H1438">
        <v>3.5479405674090998</v>
      </c>
      <c r="I1438">
        <v>74.677119157326203</v>
      </c>
      <c r="J1438">
        <v>4.8695668299990498</v>
      </c>
      <c r="K1438">
        <v>374.47768259096102</v>
      </c>
      <c r="L1438">
        <v>316.91773845910302</v>
      </c>
      <c r="M1438">
        <v>64.772248956339695</v>
      </c>
      <c r="N1438">
        <v>1.0487067397588901</v>
      </c>
      <c r="O1438">
        <v>4.2677012609117302</v>
      </c>
      <c r="P1438">
        <v>118.028020089875</v>
      </c>
      <c r="Q1438">
        <v>0.113924340320385</v>
      </c>
    </row>
    <row r="1439" spans="1:17" hidden="1" x14ac:dyDescent="0.3">
      <c r="A1439" t="s">
        <v>3038</v>
      </c>
      <c r="B1439" t="s">
        <v>3039</v>
      </c>
      <c r="C1439" t="s">
        <v>3188</v>
      </c>
      <c r="D1439" t="s">
        <v>57</v>
      </c>
      <c r="E1439">
        <v>1165.087312072</v>
      </c>
      <c r="F1439">
        <v>163.63999999999999</v>
      </c>
      <c r="G1439">
        <v>-60.676532801142699</v>
      </c>
      <c r="H1439">
        <v>-12.295573673796101</v>
      </c>
      <c r="I1439">
        <v>-33.618221436768799</v>
      </c>
      <c r="J1439">
        <v>0.44796245677197799</v>
      </c>
      <c r="K1439">
        <v>181.16505760436601</v>
      </c>
      <c r="M1439">
        <v>59.249589633545902</v>
      </c>
      <c r="N1439">
        <v>1.37915486530867</v>
      </c>
      <c r="O1439">
        <v>81.220972867269595</v>
      </c>
      <c r="P1439">
        <v>7.2627163083377004</v>
      </c>
    </row>
    <row r="1440" spans="1:17" hidden="1" x14ac:dyDescent="0.3">
      <c r="A1440" t="s">
        <v>3040</v>
      </c>
      <c r="B1440" t="s">
        <v>3041</v>
      </c>
      <c r="C1440" t="s">
        <v>3188</v>
      </c>
      <c r="D1440" t="s">
        <v>508</v>
      </c>
      <c r="E1440">
        <v>1164.54969016</v>
      </c>
      <c r="F1440">
        <v>1146.4000000000001</v>
      </c>
      <c r="G1440">
        <v>406.472376605291</v>
      </c>
      <c r="H1440">
        <v>9.8168866154522103</v>
      </c>
      <c r="I1440">
        <v>282.08156662649998</v>
      </c>
      <c r="J1440">
        <v>2.3408725529015801</v>
      </c>
      <c r="K1440">
        <v>957.35017305386202</v>
      </c>
      <c r="L1440">
        <v>592.66028884803995</v>
      </c>
      <c r="M1440">
        <v>63.382206124135003</v>
      </c>
      <c r="N1440">
        <v>0.53114345926329698</v>
      </c>
      <c r="O1440">
        <v>5.4518492672714602</v>
      </c>
      <c r="P1440">
        <v>423.58986069878898</v>
      </c>
      <c r="Q1440">
        <v>0.15066948096656399</v>
      </c>
    </row>
    <row r="1441" spans="1:17" hidden="1" x14ac:dyDescent="0.3">
      <c r="A1441" t="s">
        <v>3042</v>
      </c>
      <c r="B1441" t="s">
        <v>3043</v>
      </c>
      <c r="C1441" t="s">
        <v>3188</v>
      </c>
      <c r="D1441" t="s">
        <v>235</v>
      </c>
      <c r="E1441">
        <v>1162.31190816</v>
      </c>
      <c r="F1441">
        <v>248.2</v>
      </c>
      <c r="G1441">
        <v>0.80155359989363295</v>
      </c>
      <c r="H1441">
        <v>-9.3493908962649996</v>
      </c>
      <c r="I1441">
        <v>29.944927107384299</v>
      </c>
      <c r="J1441">
        <v>2.9344073431676598</v>
      </c>
      <c r="K1441">
        <v>246.46458831679101</v>
      </c>
      <c r="L1441">
        <v>222.10821415707801</v>
      </c>
      <c r="M1441">
        <v>62.664273717211898</v>
      </c>
      <c r="N1441">
        <v>0.36915247958162001</v>
      </c>
      <c r="O1441">
        <v>24.6978243352135</v>
      </c>
      <c r="P1441">
        <v>72.3611111111111</v>
      </c>
      <c r="Q1441">
        <v>0.123319487094078</v>
      </c>
    </row>
    <row r="1442" spans="1:17" hidden="1" x14ac:dyDescent="0.3">
      <c r="A1442" t="s">
        <v>3044</v>
      </c>
      <c r="B1442" t="s">
        <v>3045</v>
      </c>
      <c r="C1442" t="s">
        <v>3188</v>
      </c>
      <c r="D1442" t="s">
        <v>714</v>
      </c>
      <c r="E1442">
        <v>1158.6545899139901</v>
      </c>
      <c r="F1442">
        <v>229.54</v>
      </c>
      <c r="G1442">
        <v>-31.413515955021499</v>
      </c>
      <c r="H1442">
        <v>-4.9325387627930697</v>
      </c>
      <c r="I1442">
        <v>-18.796162725977801</v>
      </c>
      <c r="J1442">
        <v>6.2909683006939803</v>
      </c>
      <c r="K1442">
        <v>230.49235527172601</v>
      </c>
      <c r="M1442">
        <v>65.644144255191307</v>
      </c>
      <c r="N1442">
        <v>1.02913839835615</v>
      </c>
      <c r="O1442">
        <v>39.714211030757099</v>
      </c>
      <c r="P1442">
        <v>17.7128205128205</v>
      </c>
    </row>
    <row r="1443" spans="1:17" hidden="1" x14ac:dyDescent="0.3">
      <c r="A1443" t="s">
        <v>3046</v>
      </c>
      <c r="B1443" t="s">
        <v>3047</v>
      </c>
      <c r="C1443" t="s">
        <v>3188</v>
      </c>
      <c r="D1443" t="s">
        <v>120</v>
      </c>
      <c r="E1443">
        <v>1157.1576701250001</v>
      </c>
      <c r="F1443">
        <v>566.85</v>
      </c>
      <c r="G1443">
        <v>101.34496462606199</v>
      </c>
      <c r="H1443">
        <v>18.896074916042998</v>
      </c>
      <c r="I1443">
        <v>112.204467510581</v>
      </c>
      <c r="J1443">
        <v>6.1596240374695599</v>
      </c>
      <c r="K1443">
        <v>488.33853405551298</v>
      </c>
      <c r="M1443">
        <v>74.278660712386895</v>
      </c>
      <c r="N1443">
        <v>0.60110706627437205</v>
      </c>
      <c r="O1443">
        <v>28.7730440151715</v>
      </c>
      <c r="P1443">
        <v>136.089129529362</v>
      </c>
    </row>
    <row r="1444" spans="1:17" hidden="1" x14ac:dyDescent="0.3">
      <c r="A1444" t="s">
        <v>3048</v>
      </c>
      <c r="B1444" t="s">
        <v>3049</v>
      </c>
      <c r="C1444" t="s">
        <v>3188</v>
      </c>
      <c r="D1444" t="s">
        <v>144</v>
      </c>
      <c r="E1444">
        <v>1155.6470119999999</v>
      </c>
      <c r="F1444">
        <v>2.21</v>
      </c>
      <c r="G1444">
        <v>54.4627726404931</v>
      </c>
      <c r="H1444">
        <v>-3.8279296458650198</v>
      </c>
      <c r="I1444">
        <v>-40.741552460561103</v>
      </c>
      <c r="J1444">
        <v>2.6381663978099099</v>
      </c>
      <c r="K1444">
        <v>2.08995565017144</v>
      </c>
      <c r="L1444">
        <v>2.2970596149973699</v>
      </c>
      <c r="M1444">
        <v>78.044290880851193</v>
      </c>
      <c r="N1444">
        <v>0.74155384786660705</v>
      </c>
      <c r="O1444">
        <v>86.877828054298604</v>
      </c>
      <c r="P1444">
        <v>88.909071481995895</v>
      </c>
    </row>
    <row r="1445" spans="1:17" hidden="1" x14ac:dyDescent="0.3">
      <c r="A1445" t="s">
        <v>3050</v>
      </c>
      <c r="B1445" t="s">
        <v>3051</v>
      </c>
      <c r="C1445" t="s">
        <v>3188</v>
      </c>
      <c r="D1445" t="s">
        <v>83</v>
      </c>
      <c r="E1445">
        <v>1155.046589886</v>
      </c>
      <c r="F1445">
        <v>236.46</v>
      </c>
      <c r="G1445">
        <v>-52.940134683968502</v>
      </c>
      <c r="H1445">
        <v>-12.6093564214778</v>
      </c>
      <c r="I1445">
        <v>-3.1353662963848898</v>
      </c>
      <c r="J1445">
        <v>1.70410278312832</v>
      </c>
      <c r="K1445">
        <v>242.60778303881801</v>
      </c>
      <c r="L1445">
        <v>258.01667921519498</v>
      </c>
      <c r="M1445">
        <v>57.008308168962898</v>
      </c>
      <c r="N1445">
        <v>0.22258594870654</v>
      </c>
      <c r="O1445">
        <v>60.027065888522301</v>
      </c>
      <c r="P1445">
        <v>43.309090909090898</v>
      </c>
    </row>
    <row r="1446" spans="1:17" hidden="1" x14ac:dyDescent="0.3">
      <c r="A1446" t="s">
        <v>3052</v>
      </c>
      <c r="B1446" t="s">
        <v>3053</v>
      </c>
      <c r="C1446" t="s">
        <v>3188</v>
      </c>
      <c r="D1446" t="s">
        <v>3054</v>
      </c>
      <c r="E1446">
        <v>1148.866670831</v>
      </c>
      <c r="F1446">
        <v>32.93</v>
      </c>
      <c r="G1446">
        <v>-41.938667371262</v>
      </c>
      <c r="H1446">
        <v>-23.582309063186699</v>
      </c>
      <c r="I1446">
        <v>10.3865936239468</v>
      </c>
      <c r="J1446">
        <v>-5.7202134504797497</v>
      </c>
      <c r="K1446">
        <v>35.279362848639003</v>
      </c>
      <c r="L1446">
        <v>34.670826331226401</v>
      </c>
      <c r="M1446">
        <v>45.810748420893702</v>
      </c>
      <c r="N1446">
        <v>1.1584970923034601</v>
      </c>
      <c r="O1446">
        <v>57.910719708472499</v>
      </c>
      <c r="P1446">
        <v>26.6538461538461</v>
      </c>
      <c r="Q1446">
        <v>0.140601068968119</v>
      </c>
    </row>
    <row r="1447" spans="1:17" hidden="1" x14ac:dyDescent="0.3">
      <c r="A1447" t="s">
        <v>3055</v>
      </c>
      <c r="B1447" t="s">
        <v>3056</v>
      </c>
      <c r="C1447" t="s">
        <v>3188</v>
      </c>
      <c r="D1447" t="s">
        <v>285</v>
      </c>
      <c r="E1447">
        <v>1148.4245335799999</v>
      </c>
      <c r="F1447">
        <v>94.26</v>
      </c>
      <c r="G1447">
        <v>-20.775663708258399</v>
      </c>
      <c r="H1447">
        <v>1.91710816741738</v>
      </c>
      <c r="I1447">
        <v>17.320641963083201</v>
      </c>
      <c r="J1447">
        <v>-0.41787103056625702</v>
      </c>
      <c r="K1447">
        <v>92.272088819712593</v>
      </c>
      <c r="L1447">
        <v>89.271494454012497</v>
      </c>
      <c r="M1447">
        <v>53.808726802476997</v>
      </c>
      <c r="N1447">
        <v>0.21600197791492501</v>
      </c>
      <c r="O1447">
        <v>24.124761298535901</v>
      </c>
      <c r="P1447">
        <v>38.617647058823501</v>
      </c>
      <c r="Q1447">
        <v>0.126488942269666</v>
      </c>
    </row>
    <row r="1448" spans="1:17" hidden="1" x14ac:dyDescent="0.3">
      <c r="A1448" t="s">
        <v>3057</v>
      </c>
      <c r="B1448" t="s">
        <v>3058</v>
      </c>
      <c r="C1448" t="s">
        <v>3188</v>
      </c>
      <c r="D1448" t="s">
        <v>2689</v>
      </c>
      <c r="E1448">
        <v>1145.45731196</v>
      </c>
      <c r="F1448">
        <v>1829</v>
      </c>
      <c r="G1448">
        <v>157.861484408639</v>
      </c>
      <c r="H1448">
        <v>7.1234445613231401</v>
      </c>
      <c r="I1448">
        <v>154.79599870552201</v>
      </c>
      <c r="J1448">
        <v>5.4641728334420296</v>
      </c>
      <c r="K1448">
        <v>1699.3441573211001</v>
      </c>
      <c r="L1448">
        <v>1312.44444616184</v>
      </c>
      <c r="M1448">
        <v>64.084803694225897</v>
      </c>
      <c r="N1448">
        <v>0.62440191387559796</v>
      </c>
      <c r="O1448">
        <v>12.7419354838709</v>
      </c>
      <c r="P1448">
        <v>239.96282527880999</v>
      </c>
      <c r="Q1448">
        <v>0.237349049565244</v>
      </c>
    </row>
    <row r="1449" spans="1:17" hidden="1" x14ac:dyDescent="0.3">
      <c r="A1449" t="s">
        <v>3059</v>
      </c>
      <c r="B1449" t="s">
        <v>3060</v>
      </c>
      <c r="C1449" t="s">
        <v>3188</v>
      </c>
      <c r="D1449" t="s">
        <v>495</v>
      </c>
      <c r="E1449">
        <v>1144.826868224</v>
      </c>
      <c r="F1449">
        <v>66.56</v>
      </c>
      <c r="G1449">
        <v>-18.426835288001399</v>
      </c>
      <c r="H1449">
        <v>-10.7381827616301</v>
      </c>
      <c r="I1449">
        <v>-21.367863099453899</v>
      </c>
      <c r="J1449">
        <v>5.7562373074126603</v>
      </c>
      <c r="K1449">
        <v>70.111528935631895</v>
      </c>
      <c r="L1449">
        <v>77.516711195508606</v>
      </c>
      <c r="M1449">
        <v>66.111755945063905</v>
      </c>
      <c r="N1449">
        <v>1.2581381735022299</v>
      </c>
      <c r="O1449">
        <v>57.677283653846096</v>
      </c>
      <c r="P1449">
        <v>18.963360142984801</v>
      </c>
      <c r="Q1449">
        <v>-7.9788270531069003E-2</v>
      </c>
    </row>
    <row r="1450" spans="1:17" hidden="1" x14ac:dyDescent="0.3">
      <c r="A1450" t="s">
        <v>3061</v>
      </c>
      <c r="B1450" t="s">
        <v>3062</v>
      </c>
      <c r="C1450" t="s">
        <v>3188</v>
      </c>
      <c r="D1450" t="s">
        <v>51</v>
      </c>
      <c r="E1450">
        <v>1138.2391417599999</v>
      </c>
      <c r="F1450">
        <v>1842.4</v>
      </c>
      <c r="G1450">
        <v>-24.0818739589131</v>
      </c>
      <c r="H1450">
        <v>-7.20247222441653</v>
      </c>
      <c r="I1450">
        <v>-28.468181588014801</v>
      </c>
      <c r="J1450">
        <v>1.0891850823804099</v>
      </c>
      <c r="K1450">
        <v>1972.6200523940399</v>
      </c>
      <c r="L1450">
        <v>2121.06067115722</v>
      </c>
      <c r="M1450">
        <v>46.878794764842503</v>
      </c>
      <c r="N1450">
        <v>0.86098996063450595</v>
      </c>
      <c r="O1450">
        <v>53.272904906643497</v>
      </c>
      <c r="P1450">
        <v>8.2268628660381307</v>
      </c>
      <c r="Q1450">
        <v>-3.300388968002E-2</v>
      </c>
    </row>
    <row r="1451" spans="1:17" hidden="1" x14ac:dyDescent="0.3">
      <c r="A1451" t="s">
        <v>3063</v>
      </c>
      <c r="B1451" t="s">
        <v>3064</v>
      </c>
      <c r="C1451" t="s">
        <v>3188</v>
      </c>
      <c r="D1451" t="s">
        <v>21</v>
      </c>
      <c r="E1451">
        <v>1135.9467423200001</v>
      </c>
      <c r="F1451">
        <v>607.9</v>
      </c>
      <c r="G1451">
        <v>108.559242860803</v>
      </c>
      <c r="H1451">
        <v>29.297185542966702</v>
      </c>
      <c r="I1451">
        <v>153.308562316272</v>
      </c>
      <c r="J1451">
        <v>6.1158847578812203</v>
      </c>
      <c r="K1451">
        <v>489.67296326841802</v>
      </c>
      <c r="L1451">
        <v>373.27964442615303</v>
      </c>
      <c r="M1451">
        <v>77.879995071082305</v>
      </c>
      <c r="N1451">
        <v>0.724178814602364</v>
      </c>
      <c r="O1451">
        <v>0.67445303503865695</v>
      </c>
      <c r="P1451">
        <v>182.61273826127299</v>
      </c>
    </row>
    <row r="1452" spans="1:17" hidden="1" x14ac:dyDescent="0.3">
      <c r="A1452" t="s">
        <v>3065</v>
      </c>
      <c r="B1452" t="s">
        <v>3066</v>
      </c>
      <c r="C1452" t="s">
        <v>3188</v>
      </c>
      <c r="D1452" t="s">
        <v>948</v>
      </c>
      <c r="E1452">
        <v>1131.9394016000001</v>
      </c>
      <c r="F1452">
        <v>297.60000000000002</v>
      </c>
      <c r="G1452">
        <v>-59.454500964343701</v>
      </c>
      <c r="H1452">
        <v>-9.4013681065688299</v>
      </c>
      <c r="I1452">
        <v>-9.7625291300594093</v>
      </c>
      <c r="J1452">
        <v>0.69016980786960902</v>
      </c>
      <c r="K1452">
        <v>315.58151233663</v>
      </c>
      <c r="L1452">
        <v>336.88223247792803</v>
      </c>
      <c r="M1452">
        <v>53.364926609002097</v>
      </c>
      <c r="N1452">
        <v>0.40351080914183701</v>
      </c>
      <c r="O1452">
        <v>71.774193548387004</v>
      </c>
      <c r="P1452">
        <v>9.4117647058823604</v>
      </c>
      <c r="Q1452">
        <v>5.0304470456382998E-2</v>
      </c>
    </row>
    <row r="1453" spans="1:17" hidden="1" x14ac:dyDescent="0.3">
      <c r="A1453" t="s">
        <v>3067</v>
      </c>
      <c r="B1453" t="s">
        <v>3068</v>
      </c>
      <c r="C1453" t="s">
        <v>3188</v>
      </c>
      <c r="D1453" t="s">
        <v>631</v>
      </c>
      <c r="E1453">
        <v>1129.666475</v>
      </c>
      <c r="F1453">
        <v>175.21</v>
      </c>
      <c r="G1453">
        <v>-39.795326005525602</v>
      </c>
      <c r="H1453">
        <v>0.54573995123128405</v>
      </c>
      <c r="I1453">
        <v>-29.756286541678001</v>
      </c>
      <c r="J1453">
        <v>6.31413162926333</v>
      </c>
      <c r="K1453">
        <v>177.386040704153</v>
      </c>
      <c r="L1453">
        <v>203.511413214838</v>
      </c>
      <c r="M1453">
        <v>54.414918319434797</v>
      </c>
      <c r="N1453">
        <v>2.8633719574094201</v>
      </c>
      <c r="O1453">
        <v>75.703441584384393</v>
      </c>
      <c r="P1453">
        <v>22.0125348189415</v>
      </c>
      <c r="Q1453">
        <v>6.5565684251267006E-2</v>
      </c>
    </row>
    <row r="1454" spans="1:17" hidden="1" x14ac:dyDescent="0.3">
      <c r="A1454" t="s">
        <v>3069</v>
      </c>
      <c r="B1454" t="s">
        <v>3070</v>
      </c>
      <c r="C1454" t="s">
        <v>3188</v>
      </c>
      <c r="D1454" t="s">
        <v>51</v>
      </c>
      <c r="E1454">
        <v>1128.16314388</v>
      </c>
      <c r="F1454">
        <v>389.05</v>
      </c>
      <c r="G1454">
        <v>140.69951133948101</v>
      </c>
      <c r="H1454">
        <v>28.433176496055001</v>
      </c>
      <c r="I1454">
        <v>153.94188981097599</v>
      </c>
      <c r="J1454">
        <v>10.3679960345826</v>
      </c>
      <c r="K1454">
        <v>323.88541370879</v>
      </c>
      <c r="L1454">
        <v>252.87036053481401</v>
      </c>
      <c r="M1454">
        <v>65.622767017521895</v>
      </c>
      <c r="N1454">
        <v>1.97190041910887</v>
      </c>
      <c r="O1454">
        <v>6.3616501734995401</v>
      </c>
      <c r="P1454">
        <v>168.31034482758599</v>
      </c>
      <c r="Q1454">
        <v>2.6882356384397E-2</v>
      </c>
    </row>
    <row r="1455" spans="1:17" hidden="1" x14ac:dyDescent="0.3">
      <c r="A1455" t="s">
        <v>3071</v>
      </c>
      <c r="B1455" t="s">
        <v>3072</v>
      </c>
      <c r="C1455" t="s">
        <v>3188</v>
      </c>
      <c r="D1455" t="s">
        <v>495</v>
      </c>
      <c r="E1455">
        <v>1122.4728220950001</v>
      </c>
      <c r="F1455">
        <v>180.45</v>
      </c>
      <c r="G1455">
        <v>-36.6995523476836</v>
      </c>
      <c r="H1455">
        <v>-14.2041795054313</v>
      </c>
      <c r="I1455">
        <v>-4.1997834541245602</v>
      </c>
      <c r="J1455">
        <v>-0.86471330192476703</v>
      </c>
      <c r="K1455">
        <v>200.39296972405</v>
      </c>
      <c r="L1455">
        <v>205.363174994101</v>
      </c>
      <c r="M1455">
        <v>39.912828095976003</v>
      </c>
      <c r="N1455">
        <v>0.37477204027753003</v>
      </c>
      <c r="O1455">
        <v>46.034912718204403</v>
      </c>
      <c r="P1455">
        <v>12.851782363977399</v>
      </c>
      <c r="Q1455">
        <v>-2.6950101855463999E-2</v>
      </c>
    </row>
    <row r="1456" spans="1:17" hidden="1" x14ac:dyDescent="0.3">
      <c r="A1456" t="s">
        <v>3073</v>
      </c>
      <c r="B1456" t="s">
        <v>3074</v>
      </c>
      <c r="C1456" t="s">
        <v>3188</v>
      </c>
      <c r="D1456" t="s">
        <v>255</v>
      </c>
      <c r="E1456">
        <v>1117.6480127520001</v>
      </c>
      <c r="F1456">
        <v>258.89</v>
      </c>
      <c r="G1456">
        <v>59.720917488322698</v>
      </c>
      <c r="H1456">
        <v>-8.5623694452658903</v>
      </c>
      <c r="I1456">
        <v>-13.5708111416536</v>
      </c>
      <c r="J1456">
        <v>5.7643051054419603</v>
      </c>
      <c r="K1456">
        <v>257.51295180313599</v>
      </c>
      <c r="L1456">
        <v>248.71552242183901</v>
      </c>
      <c r="M1456">
        <v>62.277726128749897</v>
      </c>
      <c r="N1456">
        <v>0.86714540207355195</v>
      </c>
      <c r="O1456">
        <v>30.557379582061799</v>
      </c>
      <c r="P1456">
        <v>88.352128046562299</v>
      </c>
      <c r="Q1456">
        <v>9.7337081768346004E-2</v>
      </c>
    </row>
    <row r="1457" spans="1:17" hidden="1" x14ac:dyDescent="0.3">
      <c r="A1457" t="s">
        <v>3075</v>
      </c>
      <c r="B1457" t="s">
        <v>3076</v>
      </c>
      <c r="C1457" t="s">
        <v>3188</v>
      </c>
      <c r="D1457" t="s">
        <v>585</v>
      </c>
      <c r="E1457">
        <v>1115.2142679209901</v>
      </c>
      <c r="F1457">
        <v>42.71</v>
      </c>
      <c r="G1457">
        <v>-34.513287470634602</v>
      </c>
      <c r="H1457">
        <v>-3.15877497107159</v>
      </c>
      <c r="I1457">
        <v>-3.26389094321949</v>
      </c>
      <c r="J1457">
        <v>5.5951238286695899</v>
      </c>
      <c r="K1457">
        <v>42.867373750315402</v>
      </c>
      <c r="L1457">
        <v>45.786422738725399</v>
      </c>
      <c r="M1457">
        <v>67.664485421981894</v>
      </c>
      <c r="N1457">
        <v>0.198870804654874</v>
      </c>
      <c r="O1457">
        <v>57.106064153593898</v>
      </c>
      <c r="P1457">
        <v>17.3351648351648</v>
      </c>
      <c r="Q1457">
        <v>-3.2925202620453002E-2</v>
      </c>
    </row>
    <row r="1458" spans="1:17" hidden="1" x14ac:dyDescent="0.3">
      <c r="A1458" t="s">
        <v>3077</v>
      </c>
      <c r="B1458" t="s">
        <v>3078</v>
      </c>
      <c r="C1458" t="s">
        <v>3188</v>
      </c>
      <c r="D1458" t="s">
        <v>271</v>
      </c>
      <c r="E1458">
        <v>1108.965733625</v>
      </c>
      <c r="F1458">
        <v>951</v>
      </c>
      <c r="G1458">
        <v>9.5346646743550192</v>
      </c>
      <c r="H1458">
        <v>-1.3236877055516101</v>
      </c>
      <c r="I1458">
        <v>-10.890082040916999</v>
      </c>
      <c r="J1458">
        <v>-2.16018827528959</v>
      </c>
      <c r="K1458">
        <v>948.03725512690505</v>
      </c>
      <c r="L1458">
        <v>931.88419080984397</v>
      </c>
      <c r="M1458">
        <v>61.858895878663901</v>
      </c>
      <c r="N1458">
        <v>0.68594722538791897</v>
      </c>
      <c r="O1458">
        <v>17.765509989484698</v>
      </c>
      <c r="P1458">
        <v>33.943661971830899</v>
      </c>
      <c r="Q1458">
        <v>6.2488001344760999E-2</v>
      </c>
    </row>
    <row r="1459" spans="1:17" hidden="1" x14ac:dyDescent="0.3">
      <c r="A1459" t="s">
        <v>3079</v>
      </c>
      <c r="B1459" t="s">
        <v>3080</v>
      </c>
      <c r="C1459" t="s">
        <v>3188</v>
      </c>
      <c r="D1459" t="s">
        <v>585</v>
      </c>
      <c r="E1459">
        <v>1104.3687274199999</v>
      </c>
      <c r="F1459">
        <v>67.41</v>
      </c>
      <c r="G1459">
        <v>-26.170014405250299</v>
      </c>
      <c r="H1459">
        <v>6.3645258007927801</v>
      </c>
      <c r="I1459">
        <v>27.7625716831547</v>
      </c>
      <c r="J1459">
        <v>13.3711960227033</v>
      </c>
      <c r="K1459">
        <v>62.551468875208997</v>
      </c>
      <c r="L1459">
        <v>62.329425698898703</v>
      </c>
      <c r="M1459">
        <v>80.225603429430507</v>
      </c>
      <c r="N1459">
        <v>0.45598942011198801</v>
      </c>
      <c r="O1459">
        <v>16.9707758492805</v>
      </c>
      <c r="P1459">
        <v>51.483146067415703</v>
      </c>
      <c r="Q1459">
        <v>-2.2108924581486E-2</v>
      </c>
    </row>
    <row r="1460" spans="1:17" hidden="1" x14ac:dyDescent="0.3">
      <c r="A1460" t="s">
        <v>3081</v>
      </c>
      <c r="B1460" t="s">
        <v>3082</v>
      </c>
      <c r="C1460" t="s">
        <v>3188</v>
      </c>
      <c r="D1460" t="s">
        <v>417</v>
      </c>
      <c r="E1460">
        <v>1102.8668904000001</v>
      </c>
      <c r="F1460">
        <v>105.93</v>
      </c>
      <c r="G1460">
        <v>36.102949008504503</v>
      </c>
      <c r="H1460">
        <v>-6.1472115921027601</v>
      </c>
      <c r="I1460">
        <v>70.520934326273803</v>
      </c>
      <c r="J1460">
        <v>4.4891433116857504</v>
      </c>
      <c r="K1460">
        <v>104.243919752224</v>
      </c>
      <c r="L1460">
        <v>86.945609449435395</v>
      </c>
      <c r="M1460">
        <v>53.884324661354299</v>
      </c>
      <c r="N1460">
        <v>0.30479781708010101</v>
      </c>
      <c r="O1460">
        <v>17.8136505239308</v>
      </c>
      <c r="P1460">
        <v>115.30487804878</v>
      </c>
      <c r="Q1460">
        <v>0.112096563801221</v>
      </c>
    </row>
    <row r="1461" spans="1:17" hidden="1" x14ac:dyDescent="0.3">
      <c r="A1461" t="s">
        <v>3083</v>
      </c>
      <c r="B1461" t="s">
        <v>3084</v>
      </c>
      <c r="C1461" t="s">
        <v>3188</v>
      </c>
      <c r="D1461" t="s">
        <v>1001</v>
      </c>
      <c r="E1461">
        <v>1102.7841924750001</v>
      </c>
      <c r="F1461">
        <v>394.05</v>
      </c>
      <c r="G1461">
        <v>952.53919216757299</v>
      </c>
      <c r="H1461">
        <v>43.468259167007297</v>
      </c>
      <c r="I1461">
        <v>846.95647837944102</v>
      </c>
      <c r="J1461">
        <v>7.4129274435249499</v>
      </c>
      <c r="K1461">
        <v>265.64706779804402</v>
      </c>
      <c r="L1461">
        <v>139.05630420508501</v>
      </c>
      <c r="M1461">
        <v>99.998660434232406</v>
      </c>
      <c r="N1461">
        <v>0.25973706018051901</v>
      </c>
      <c r="O1461">
        <v>0</v>
      </c>
      <c r="P1461">
        <v>1036.9013271783001</v>
      </c>
      <c r="Q1461">
        <v>0.16390362960388499</v>
      </c>
    </row>
    <row r="1462" spans="1:17" hidden="1" x14ac:dyDescent="0.3">
      <c r="A1462" t="s">
        <v>3085</v>
      </c>
      <c r="B1462" t="s">
        <v>3086</v>
      </c>
      <c r="C1462" t="s">
        <v>3188</v>
      </c>
      <c r="D1462" t="s">
        <v>21</v>
      </c>
      <c r="E1462">
        <v>1101.37104</v>
      </c>
      <c r="F1462">
        <v>592.70000000000005</v>
      </c>
      <c r="G1462">
        <v>14.068086291741499</v>
      </c>
      <c r="H1462">
        <v>-4.92982132172998</v>
      </c>
      <c r="I1462">
        <v>10.9222740558011</v>
      </c>
      <c r="J1462">
        <v>4.11699468042793</v>
      </c>
      <c r="K1462">
        <v>564.11650807064495</v>
      </c>
      <c r="L1462">
        <v>510.67923110423999</v>
      </c>
      <c r="M1462">
        <v>67.323358154893199</v>
      </c>
      <c r="N1462">
        <v>0.33154159491816998</v>
      </c>
      <c r="O1462">
        <v>16.568247005230202</v>
      </c>
      <c r="P1462">
        <v>42.750481695568403</v>
      </c>
    </row>
    <row r="1463" spans="1:17" hidden="1" x14ac:dyDescent="0.3">
      <c r="A1463" t="s">
        <v>3087</v>
      </c>
      <c r="B1463" t="s">
        <v>3088</v>
      </c>
      <c r="C1463" t="s">
        <v>3188</v>
      </c>
      <c r="D1463" t="s">
        <v>247</v>
      </c>
      <c r="E1463">
        <v>1095.8662850999999</v>
      </c>
      <c r="F1463">
        <v>449.7</v>
      </c>
      <c r="G1463">
        <v>-11.865093607940301</v>
      </c>
      <c r="H1463">
        <v>9.7778371141567996E-2</v>
      </c>
      <c r="I1463">
        <v>3.6234323205978098</v>
      </c>
      <c r="J1463">
        <v>4.1479682316857003E-2</v>
      </c>
      <c r="K1463">
        <v>426.43856882187299</v>
      </c>
      <c r="L1463">
        <v>429.33086779136403</v>
      </c>
      <c r="M1463">
        <v>70.133812003560493</v>
      </c>
      <c r="N1463">
        <v>0.63420814065115205</v>
      </c>
      <c r="O1463">
        <v>13.764732043584599</v>
      </c>
      <c r="P1463">
        <v>24.346744089589301</v>
      </c>
      <c r="Q1463">
        <v>-6.1643327236180004E-3</v>
      </c>
    </row>
    <row r="1464" spans="1:17" hidden="1" x14ac:dyDescent="0.3">
      <c r="A1464" t="s">
        <v>3089</v>
      </c>
      <c r="B1464" t="s">
        <v>3090</v>
      </c>
      <c r="C1464" t="s">
        <v>3188</v>
      </c>
      <c r="D1464" t="s">
        <v>495</v>
      </c>
      <c r="E1464">
        <v>1094.7925288049901</v>
      </c>
      <c r="F1464">
        <v>338.55</v>
      </c>
      <c r="G1464">
        <v>60.284627352032601</v>
      </c>
      <c r="H1464">
        <v>26.6547743322635</v>
      </c>
      <c r="I1464">
        <v>91.408638805655897</v>
      </c>
      <c r="J1464">
        <v>16.140081799777299</v>
      </c>
      <c r="K1464">
        <v>274.03827952095202</v>
      </c>
      <c r="L1464">
        <v>236.978073767924</v>
      </c>
      <c r="M1464">
        <v>78.602557855926506</v>
      </c>
      <c r="N1464">
        <v>2.5991858666366401</v>
      </c>
      <c r="O1464">
        <v>6.5426081819524402</v>
      </c>
      <c r="P1464">
        <v>118.208185626812</v>
      </c>
      <c r="Q1464">
        <v>3.9078374909578002E-2</v>
      </c>
    </row>
    <row r="1465" spans="1:17" hidden="1" x14ac:dyDescent="0.3">
      <c r="A1465" t="s">
        <v>3091</v>
      </c>
      <c r="B1465" t="s">
        <v>3092</v>
      </c>
      <c r="C1465" t="s">
        <v>3188</v>
      </c>
      <c r="D1465" t="s">
        <v>226</v>
      </c>
      <c r="E1465">
        <v>1090.2774400000001</v>
      </c>
      <c r="F1465">
        <v>897.2</v>
      </c>
      <c r="G1465">
        <v>-2.1260422150121601</v>
      </c>
      <c r="H1465">
        <v>-6.5406352612932599</v>
      </c>
      <c r="I1465">
        <v>12.549398643894699</v>
      </c>
      <c r="J1465">
        <v>-1.4911756943568899</v>
      </c>
      <c r="K1465">
        <v>784.59152149525801</v>
      </c>
      <c r="L1465">
        <v>772.09491118454105</v>
      </c>
      <c r="M1465">
        <v>84.685615212894902</v>
      </c>
      <c r="N1465">
        <v>2.4910965589787799</v>
      </c>
      <c r="O1465">
        <v>4.2131074453856296</v>
      </c>
      <c r="P1465">
        <v>36.269744835965902</v>
      </c>
      <c r="Q1465">
        <v>8.9495723446478007E-2</v>
      </c>
    </row>
    <row r="1466" spans="1:17" hidden="1" x14ac:dyDescent="0.3">
      <c r="A1466" t="s">
        <v>3093</v>
      </c>
      <c r="B1466" t="s">
        <v>3094</v>
      </c>
      <c r="C1466" t="s">
        <v>3188</v>
      </c>
      <c r="D1466" t="s">
        <v>111</v>
      </c>
      <c r="E1466">
        <v>1089.7770312</v>
      </c>
      <c r="F1466">
        <v>125.26</v>
      </c>
      <c r="G1466">
        <v>-46.651533777863897</v>
      </c>
      <c r="H1466">
        <v>8.2122247273557603E-2</v>
      </c>
      <c r="I1466">
        <v>-14.588831195149901</v>
      </c>
      <c r="J1466">
        <v>6.8240153931514902</v>
      </c>
      <c r="K1466">
        <v>121.923731112005</v>
      </c>
      <c r="L1466">
        <v>135.04633638819701</v>
      </c>
      <c r="M1466">
        <v>78.535452865575095</v>
      </c>
      <c r="N1466">
        <v>0.63740868776356496</v>
      </c>
      <c r="O1466">
        <v>43.142264090691299</v>
      </c>
      <c r="P1466">
        <v>19.057123847543</v>
      </c>
      <c r="Q1466">
        <v>4.4714056954240002E-2</v>
      </c>
    </row>
    <row r="1467" spans="1:17" hidden="1" x14ac:dyDescent="0.3">
      <c r="A1467" t="s">
        <v>3095</v>
      </c>
      <c r="B1467" t="s">
        <v>3096</v>
      </c>
      <c r="C1467" t="s">
        <v>3188</v>
      </c>
      <c r="D1467" t="s">
        <v>402</v>
      </c>
      <c r="E1467">
        <v>1087.29730464</v>
      </c>
      <c r="F1467">
        <v>778.2</v>
      </c>
      <c r="G1467">
        <v>-10.581197831846801</v>
      </c>
      <c r="H1467">
        <v>6.9261524916906501</v>
      </c>
      <c r="I1467">
        <v>0.112217310474109</v>
      </c>
      <c r="J1467">
        <v>-4.7586802567888498</v>
      </c>
      <c r="K1467">
        <v>722.48322103254498</v>
      </c>
      <c r="M1467">
        <v>72.777855830302002</v>
      </c>
      <c r="N1467">
        <v>1.6884311922340201</v>
      </c>
      <c r="O1467">
        <v>31.3222821896684</v>
      </c>
      <c r="P1467">
        <v>23.927064256708299</v>
      </c>
    </row>
    <row r="1468" spans="1:17" hidden="1" x14ac:dyDescent="0.3">
      <c r="A1468" t="s">
        <v>3097</v>
      </c>
      <c r="B1468" t="s">
        <v>3098</v>
      </c>
      <c r="C1468" t="s">
        <v>3188</v>
      </c>
      <c r="D1468" t="s">
        <v>51</v>
      </c>
      <c r="E1468">
        <v>1084.6742400000001</v>
      </c>
      <c r="F1468">
        <v>217</v>
      </c>
      <c r="G1468">
        <v>17.438622006027298</v>
      </c>
      <c r="H1468">
        <v>5.9540841204395099</v>
      </c>
      <c r="I1468">
        <v>-10.8489355429949</v>
      </c>
      <c r="J1468">
        <v>4.03113823275865</v>
      </c>
      <c r="K1468">
        <v>202.31186091081599</v>
      </c>
      <c r="L1468">
        <v>202.829847977886</v>
      </c>
      <c r="M1468">
        <v>77.401959382243007</v>
      </c>
      <c r="N1468">
        <v>1.1305040492731</v>
      </c>
      <c r="O1468">
        <v>22.119815668202701</v>
      </c>
      <c r="P1468">
        <v>54.889364739471802</v>
      </c>
      <c r="Q1468">
        <v>7.2662233763723993E-2</v>
      </c>
    </row>
    <row r="1469" spans="1:17" hidden="1" x14ac:dyDescent="0.3">
      <c r="A1469" t="s">
        <v>3099</v>
      </c>
      <c r="B1469" t="s">
        <v>3100</v>
      </c>
      <c r="C1469" t="s">
        <v>3188</v>
      </c>
      <c r="D1469" t="s">
        <v>379</v>
      </c>
      <c r="E1469">
        <v>1084.3815686979999</v>
      </c>
      <c r="F1469">
        <v>257.19</v>
      </c>
      <c r="G1469">
        <v>22.0610738020921</v>
      </c>
      <c r="H1469">
        <v>27.769218279130701</v>
      </c>
      <c r="I1469">
        <v>47.794003376554002</v>
      </c>
      <c r="J1469">
        <v>12.5762728226067</v>
      </c>
      <c r="K1469">
        <v>210.92698400242</v>
      </c>
      <c r="L1469">
        <v>199.35965742022299</v>
      </c>
      <c r="M1469">
        <v>87.214912084526603</v>
      </c>
      <c r="N1469">
        <v>1.9716139832395401</v>
      </c>
      <c r="O1469">
        <v>4.20311831719739</v>
      </c>
      <c r="P1469">
        <v>70.155474694012497</v>
      </c>
      <c r="Q1469">
        <v>8.149608340924E-2</v>
      </c>
    </row>
    <row r="1470" spans="1:17" hidden="1" x14ac:dyDescent="0.3">
      <c r="A1470" t="s">
        <v>3101</v>
      </c>
      <c r="B1470" t="s">
        <v>3102</v>
      </c>
      <c r="C1470" t="s">
        <v>3188</v>
      </c>
      <c r="D1470" t="s">
        <v>495</v>
      </c>
      <c r="E1470">
        <v>1084.31561405</v>
      </c>
      <c r="F1470">
        <v>832.75</v>
      </c>
      <c r="G1470">
        <v>-49.683015168479898</v>
      </c>
      <c r="H1470">
        <v>-19.8258636050092</v>
      </c>
      <c r="I1470">
        <v>-42.637363316123</v>
      </c>
      <c r="J1470">
        <v>3.1292350439587802</v>
      </c>
      <c r="K1470">
        <v>999.63136082634696</v>
      </c>
      <c r="L1470">
        <v>1193.72110202112</v>
      </c>
      <c r="M1470">
        <v>45.783102939470602</v>
      </c>
      <c r="N1470">
        <v>1.55979268979948</v>
      </c>
      <c r="O1470">
        <v>86.490543380366205</v>
      </c>
      <c r="P1470">
        <v>7.5765404986435803</v>
      </c>
      <c r="Q1470">
        <v>-8.9785880869033996E-2</v>
      </c>
    </row>
    <row r="1471" spans="1:17" hidden="1" x14ac:dyDescent="0.3">
      <c r="A1471" t="s">
        <v>3103</v>
      </c>
      <c r="B1471" t="s">
        <v>3104</v>
      </c>
      <c r="C1471" t="s">
        <v>3188</v>
      </c>
      <c r="D1471" t="s">
        <v>226</v>
      </c>
      <c r="E1471">
        <v>1083.47425</v>
      </c>
      <c r="F1471">
        <v>100.09</v>
      </c>
      <c r="G1471">
        <v>-25.239112630470199</v>
      </c>
      <c r="H1471">
        <v>-5.0714176774629696</v>
      </c>
      <c r="I1471">
        <v>-5.38052981234949</v>
      </c>
      <c r="J1471">
        <v>2.0452896532034401</v>
      </c>
      <c r="K1471">
        <v>97.259733417445801</v>
      </c>
      <c r="L1471">
        <v>104.273650471718</v>
      </c>
      <c r="M1471">
        <v>65.328176928469802</v>
      </c>
      <c r="N1471">
        <v>0.89527726671866403</v>
      </c>
      <c r="O1471">
        <v>43.870516535118398</v>
      </c>
      <c r="P1471">
        <v>17.7529411764705</v>
      </c>
      <c r="Q1471">
        <v>2.5360566470011E-2</v>
      </c>
    </row>
    <row r="1472" spans="1:17" hidden="1" x14ac:dyDescent="0.3">
      <c r="A1472" t="s">
        <v>3105</v>
      </c>
      <c r="B1472" t="s">
        <v>3106</v>
      </c>
      <c r="C1472" t="s">
        <v>3188</v>
      </c>
      <c r="D1472" t="s">
        <v>226</v>
      </c>
      <c r="E1472">
        <v>1081.3</v>
      </c>
      <c r="F1472">
        <v>108.13</v>
      </c>
      <c r="G1472">
        <v>3.86638815194451</v>
      </c>
      <c r="H1472">
        <v>-20.508817913044499</v>
      </c>
      <c r="I1472">
        <v>28.717172355528</v>
      </c>
      <c r="J1472">
        <v>3.1799224476386798</v>
      </c>
      <c r="K1472">
        <v>117.56956692449999</v>
      </c>
      <c r="L1472">
        <v>103.292677440715</v>
      </c>
      <c r="M1472">
        <v>41.371192778989403</v>
      </c>
      <c r="N1472">
        <v>0.48549490364244902</v>
      </c>
      <c r="O1472">
        <v>34.745214094145901</v>
      </c>
      <c r="P1472">
        <v>51.9747013352073</v>
      </c>
      <c r="Q1472">
        <v>6.9211789338275001E-2</v>
      </c>
    </row>
    <row r="1473" spans="1:17" hidden="1" x14ac:dyDescent="0.3">
      <c r="A1473" t="s">
        <v>3107</v>
      </c>
      <c r="B1473" t="s">
        <v>3108</v>
      </c>
      <c r="C1473" t="s">
        <v>3188</v>
      </c>
      <c r="D1473" t="s">
        <v>508</v>
      </c>
      <c r="E1473">
        <v>1079.8466253899901</v>
      </c>
      <c r="F1473">
        <v>207.28</v>
      </c>
      <c r="G1473">
        <v>74.542940942904295</v>
      </c>
      <c r="H1473">
        <v>-3.14034523903574</v>
      </c>
      <c r="I1473">
        <v>46.547239700559302</v>
      </c>
      <c r="J1473">
        <v>-3.0150090664415301</v>
      </c>
      <c r="K1473">
        <v>202.80717420975901</v>
      </c>
      <c r="L1473">
        <v>172.54901652178401</v>
      </c>
      <c r="M1473">
        <v>50.722232973705303</v>
      </c>
      <c r="N1473">
        <v>0.76154415714960799</v>
      </c>
      <c r="O1473">
        <v>14.193361636433799</v>
      </c>
      <c r="P1473">
        <v>106.660019940179</v>
      </c>
      <c r="Q1473">
        <v>7.2004781223679995E-2</v>
      </c>
    </row>
    <row r="1474" spans="1:17" hidden="1" x14ac:dyDescent="0.3">
      <c r="A1474" t="s">
        <v>3109</v>
      </c>
      <c r="B1474" t="s">
        <v>3110</v>
      </c>
      <c r="C1474" t="s">
        <v>3188</v>
      </c>
      <c r="D1474" t="s">
        <v>120</v>
      </c>
      <c r="E1474">
        <v>1077.1672447200001</v>
      </c>
      <c r="F1474">
        <v>224.76</v>
      </c>
      <c r="G1474">
        <v>35.093391884507803</v>
      </c>
      <c r="H1474">
        <v>-8.2517768920424804E-3</v>
      </c>
      <c r="I1474">
        <v>36.946527025139602</v>
      </c>
      <c r="J1474">
        <v>5.6101395736973796</v>
      </c>
      <c r="K1474">
        <v>220.51851139689401</v>
      </c>
      <c r="L1474">
        <v>201.55468991365299</v>
      </c>
      <c r="M1474">
        <v>61.6627540054752</v>
      </c>
      <c r="N1474">
        <v>0.50447860231246</v>
      </c>
      <c r="O1474">
        <v>25.467164975974299</v>
      </c>
      <c r="P1474">
        <v>73.828306264501094</v>
      </c>
    </row>
    <row r="1475" spans="1:17" hidden="1" x14ac:dyDescent="0.3">
      <c r="A1475" t="s">
        <v>3111</v>
      </c>
      <c r="B1475" t="s">
        <v>3112</v>
      </c>
      <c r="C1475" t="s">
        <v>3188</v>
      </c>
      <c r="D1475" t="s">
        <v>139</v>
      </c>
      <c r="E1475">
        <v>1076.2393950000001</v>
      </c>
      <c r="F1475">
        <v>433.95</v>
      </c>
      <c r="G1475">
        <v>-2.7763892062138198</v>
      </c>
      <c r="H1475">
        <v>12.0429521370807</v>
      </c>
      <c r="I1475">
        <v>2.6809316563141699</v>
      </c>
      <c r="J1475">
        <v>8.1800359147517305</v>
      </c>
      <c r="K1475">
        <v>407.24754482239501</v>
      </c>
      <c r="M1475">
        <v>64.065650777603594</v>
      </c>
      <c r="N1475">
        <v>0.73532467532467505</v>
      </c>
      <c r="O1475">
        <v>35.487959442331999</v>
      </c>
      <c r="P1475">
        <v>32.544288332315197</v>
      </c>
    </row>
    <row r="1476" spans="1:17" hidden="1" x14ac:dyDescent="0.3">
      <c r="A1476" t="s">
        <v>3113</v>
      </c>
      <c r="B1476" t="s">
        <v>3114</v>
      </c>
      <c r="C1476" t="s">
        <v>3188</v>
      </c>
      <c r="D1476" t="s">
        <v>1470</v>
      </c>
      <c r="E1476">
        <v>1075.4894412240001</v>
      </c>
      <c r="F1476">
        <v>73.14</v>
      </c>
      <c r="G1476">
        <v>-19.6017060869323</v>
      </c>
      <c r="H1476">
        <v>5.3736883841621397E-2</v>
      </c>
      <c r="I1476">
        <v>24.271772896501499</v>
      </c>
      <c r="J1476">
        <v>6.3623757965337902</v>
      </c>
      <c r="K1476">
        <v>73.277997981944395</v>
      </c>
      <c r="L1476">
        <v>73.097784649529999</v>
      </c>
      <c r="M1476">
        <v>67.811991892522201</v>
      </c>
      <c r="N1476">
        <v>0.42626623620117998</v>
      </c>
      <c r="O1476">
        <v>34.263057150669901</v>
      </c>
      <c r="P1476">
        <v>43.411764705882298</v>
      </c>
      <c r="Q1476">
        <v>-2.7557249387856999E-2</v>
      </c>
    </row>
    <row r="1477" spans="1:17" hidden="1" x14ac:dyDescent="0.3">
      <c r="A1477" t="s">
        <v>3115</v>
      </c>
      <c r="B1477" t="s">
        <v>3116</v>
      </c>
      <c r="C1477" t="s">
        <v>3188</v>
      </c>
      <c r="D1477" t="s">
        <v>77</v>
      </c>
      <c r="E1477">
        <v>1074.9903668750001</v>
      </c>
      <c r="F1477">
        <v>2535.25</v>
      </c>
      <c r="G1477">
        <v>83.827889752106799</v>
      </c>
      <c r="H1477">
        <v>-5.7089739635482104</v>
      </c>
      <c r="I1477">
        <v>-10.0099050030986</v>
      </c>
      <c r="J1477">
        <v>-2.61373229481186</v>
      </c>
      <c r="K1477">
        <v>2553.7996558171599</v>
      </c>
      <c r="L1477">
        <v>2361.3999051708802</v>
      </c>
      <c r="M1477">
        <v>57.441036486686698</v>
      </c>
      <c r="N1477">
        <v>0.53883588637890301</v>
      </c>
      <c r="O1477">
        <v>39.946750813529199</v>
      </c>
      <c r="P1477">
        <v>126.989882711075</v>
      </c>
      <c r="Q1477">
        <v>9.3339342580752993E-2</v>
      </c>
    </row>
    <row r="1478" spans="1:17" hidden="1" x14ac:dyDescent="0.3">
      <c r="A1478" t="s">
        <v>3117</v>
      </c>
      <c r="B1478" t="s">
        <v>3118</v>
      </c>
      <c r="C1478" t="s">
        <v>3188</v>
      </c>
      <c r="D1478" t="s">
        <v>379</v>
      </c>
      <c r="E1478">
        <v>1071.6343139999999</v>
      </c>
      <c r="F1478">
        <v>154.54</v>
      </c>
      <c r="G1478">
        <v>-17.7606702271632</v>
      </c>
      <c r="H1478">
        <v>-7.4995875199887898</v>
      </c>
      <c r="I1478">
        <v>-4.2591523191447296</v>
      </c>
      <c r="J1478">
        <v>0.47809135861993501</v>
      </c>
      <c r="K1478">
        <v>158.80598313510501</v>
      </c>
      <c r="L1478">
        <v>160.474518329604</v>
      </c>
      <c r="M1478">
        <v>55.047538776303298</v>
      </c>
      <c r="N1478">
        <v>0.21611872060150999</v>
      </c>
      <c r="O1478">
        <v>26.504464863465699</v>
      </c>
      <c r="P1478">
        <v>17.476244773850201</v>
      </c>
      <c r="Q1478">
        <v>8.5843808591099992E-3</v>
      </c>
    </row>
    <row r="1479" spans="1:17" hidden="1" x14ac:dyDescent="0.3">
      <c r="A1479" t="s">
        <v>3119</v>
      </c>
      <c r="B1479" t="s">
        <v>3120</v>
      </c>
      <c r="C1479" t="s">
        <v>3188</v>
      </c>
      <c r="D1479" t="s">
        <v>3121</v>
      </c>
      <c r="E1479">
        <v>1067.4664</v>
      </c>
      <c r="F1479">
        <v>1001</v>
      </c>
      <c r="G1479">
        <v>1102.45604360881</v>
      </c>
      <c r="H1479">
        <v>-0.81037292228969904</v>
      </c>
      <c r="I1479">
        <v>658.19735429185005</v>
      </c>
      <c r="J1479">
        <v>2.4239520257340201</v>
      </c>
      <c r="K1479">
        <v>844.03778440011104</v>
      </c>
      <c r="L1479">
        <v>470.94517570116602</v>
      </c>
      <c r="M1479">
        <v>68.841915222569597</v>
      </c>
      <c r="N1479">
        <v>0.27450980392156799</v>
      </c>
      <c r="O1479">
        <v>0</v>
      </c>
      <c r="P1479">
        <v>1350.7246376811499</v>
      </c>
    </row>
    <row r="1480" spans="1:17" hidden="1" x14ac:dyDescent="0.3">
      <c r="A1480" t="s">
        <v>3122</v>
      </c>
      <c r="B1480" t="s">
        <v>3123</v>
      </c>
      <c r="C1480" t="s">
        <v>3188</v>
      </c>
      <c r="D1480" t="s">
        <v>495</v>
      </c>
      <c r="E1480">
        <v>1065.9844000000001</v>
      </c>
      <c r="F1480">
        <v>97.04</v>
      </c>
      <c r="G1480">
        <v>-17.291391765082299</v>
      </c>
      <c r="H1480">
        <v>4.87096810594812</v>
      </c>
      <c r="I1480">
        <v>33.793753391625302</v>
      </c>
      <c r="J1480">
        <v>-0.247641390652002</v>
      </c>
      <c r="K1480">
        <v>93.961076633706497</v>
      </c>
      <c r="L1480">
        <v>85.713077876099902</v>
      </c>
      <c r="M1480">
        <v>46.474361493087002</v>
      </c>
      <c r="N1480">
        <v>0.41544482107882902</v>
      </c>
      <c r="O1480">
        <v>29.523907666941401</v>
      </c>
      <c r="P1480">
        <v>47.030303030303003</v>
      </c>
      <c r="Q1480">
        <v>1.1808754489655999E-2</v>
      </c>
    </row>
    <row r="1481" spans="1:17" hidden="1" x14ac:dyDescent="0.3">
      <c r="A1481" t="s">
        <v>3124</v>
      </c>
      <c r="B1481" t="s">
        <v>3125</v>
      </c>
      <c r="C1481" t="s">
        <v>3188</v>
      </c>
      <c r="D1481" t="s">
        <v>131</v>
      </c>
      <c r="E1481">
        <v>1056.9775348000001</v>
      </c>
      <c r="F1481">
        <v>53.65</v>
      </c>
      <c r="G1481">
        <v>137.978753252872</v>
      </c>
      <c r="H1481">
        <v>-1.5242512331870599</v>
      </c>
      <c r="I1481">
        <v>36.504196033384503</v>
      </c>
      <c r="J1481">
        <v>1.2518219913794399</v>
      </c>
      <c r="K1481">
        <v>52.902771398684699</v>
      </c>
      <c r="L1481">
        <v>43.186874571633503</v>
      </c>
      <c r="M1481">
        <v>46.053337888540803</v>
      </c>
      <c r="N1481">
        <v>0.54839474155895795</v>
      </c>
      <c r="O1481">
        <v>19.105312208760498</v>
      </c>
      <c r="P1481">
        <v>159.11615551798999</v>
      </c>
      <c r="Q1481">
        <v>0.25907809727534797</v>
      </c>
    </row>
    <row r="1482" spans="1:17" hidden="1" x14ac:dyDescent="0.3">
      <c r="A1482" t="s">
        <v>3126</v>
      </c>
      <c r="B1482" t="s">
        <v>3127</v>
      </c>
      <c r="C1482" t="s">
        <v>3188</v>
      </c>
      <c r="D1482" t="s">
        <v>219</v>
      </c>
      <c r="E1482">
        <v>1056.8154999999999</v>
      </c>
      <c r="F1482">
        <v>8125</v>
      </c>
      <c r="G1482">
        <v>-2.2487214679926799</v>
      </c>
      <c r="H1482">
        <v>-2.8929078575456102</v>
      </c>
      <c r="I1482">
        <v>-16.567341248207001</v>
      </c>
      <c r="J1482">
        <v>-0.49687258882625701</v>
      </c>
      <c r="K1482">
        <v>8207.4859070441908</v>
      </c>
      <c r="L1482">
        <v>8127.3737398053499</v>
      </c>
      <c r="M1482">
        <v>50.000741265322297</v>
      </c>
      <c r="N1482">
        <v>0.45119146729265303</v>
      </c>
      <c r="O1482">
        <v>23.704615384615298</v>
      </c>
      <c r="P1482">
        <v>19.131403771150399</v>
      </c>
      <c r="Q1482">
        <v>0.19910879335564399</v>
      </c>
    </row>
    <row r="1483" spans="1:17" hidden="1" x14ac:dyDescent="0.3">
      <c r="A1483" t="s">
        <v>3128</v>
      </c>
      <c r="B1483" t="s">
        <v>3129</v>
      </c>
      <c r="C1483" t="s">
        <v>3188</v>
      </c>
      <c r="D1483" t="s">
        <v>379</v>
      </c>
      <c r="E1483">
        <v>1056.337364448</v>
      </c>
      <c r="F1483">
        <v>52.98</v>
      </c>
      <c r="G1483">
        <v>-48.044029029237798</v>
      </c>
      <c r="H1483">
        <v>-4.9478997096919901</v>
      </c>
      <c r="I1483">
        <v>-30.232206909073401</v>
      </c>
      <c r="J1483">
        <v>4.4010840946269596</v>
      </c>
      <c r="K1483">
        <v>53.262678312301297</v>
      </c>
      <c r="L1483">
        <v>61.731395560234603</v>
      </c>
      <c r="M1483">
        <v>68.474603455609099</v>
      </c>
      <c r="N1483">
        <v>0.50880935836724595</v>
      </c>
      <c r="O1483">
        <v>60.437901094752696</v>
      </c>
      <c r="P1483">
        <v>8.1224489795918196</v>
      </c>
      <c r="Q1483">
        <v>-6.5100540495251005E-2</v>
      </c>
    </row>
    <row r="1484" spans="1:17" hidden="1" x14ac:dyDescent="0.3">
      <c r="A1484" t="s">
        <v>3130</v>
      </c>
      <c r="B1484" t="s">
        <v>3131</v>
      </c>
      <c r="C1484" t="s">
        <v>3188</v>
      </c>
      <c r="D1484" t="s">
        <v>379</v>
      </c>
      <c r="E1484">
        <v>1049.5750272799901</v>
      </c>
      <c r="F1484">
        <v>310.55</v>
      </c>
      <c r="G1484">
        <v>-9.6133409792434499</v>
      </c>
      <c r="H1484">
        <v>-17.504482256384598</v>
      </c>
      <c r="I1484">
        <v>37.321003751634301</v>
      </c>
      <c r="J1484">
        <v>2.4717035134560399E-2</v>
      </c>
      <c r="K1484">
        <v>308.634212437244</v>
      </c>
      <c r="L1484">
        <v>291.89662199158499</v>
      </c>
      <c r="M1484">
        <v>67.682776946721503</v>
      </c>
      <c r="N1484">
        <v>0.97279719029827605</v>
      </c>
      <c r="O1484">
        <v>25.470938657221001</v>
      </c>
      <c r="P1484">
        <v>57.679614115257699</v>
      </c>
      <c r="Q1484">
        <v>2.4126434918390002E-2</v>
      </c>
    </row>
    <row r="1485" spans="1:17" hidden="1" x14ac:dyDescent="0.3">
      <c r="A1485" t="s">
        <v>3132</v>
      </c>
      <c r="B1485" t="s">
        <v>3133</v>
      </c>
      <c r="C1485" t="s">
        <v>3188</v>
      </c>
      <c r="D1485" t="s">
        <v>1420</v>
      </c>
      <c r="E1485">
        <v>1049.5</v>
      </c>
      <c r="F1485">
        <v>104.95</v>
      </c>
      <c r="G1485">
        <v>-26.199866981298801</v>
      </c>
      <c r="H1485">
        <v>-7.3750227205763004</v>
      </c>
      <c r="I1485">
        <v>-12.0876813376032</v>
      </c>
      <c r="J1485">
        <v>9.8600705855125295</v>
      </c>
      <c r="K1485">
        <v>107.65716746209399</v>
      </c>
      <c r="L1485">
        <v>116.551356145529</v>
      </c>
      <c r="M1485">
        <v>59.520156009880999</v>
      </c>
      <c r="N1485">
        <v>0.807446385497954</v>
      </c>
      <c r="O1485">
        <v>47.689375893282502</v>
      </c>
      <c r="P1485">
        <v>12.8494623655913</v>
      </c>
      <c r="Q1485">
        <v>8.0425016062119995E-3</v>
      </c>
    </row>
    <row r="1486" spans="1:17" hidden="1" x14ac:dyDescent="0.3">
      <c r="A1486" t="s">
        <v>3134</v>
      </c>
      <c r="B1486" t="s">
        <v>3135</v>
      </c>
      <c r="C1486" t="s">
        <v>3188</v>
      </c>
      <c r="D1486" t="s">
        <v>585</v>
      </c>
      <c r="E1486">
        <v>1044.1791262639999</v>
      </c>
      <c r="F1486">
        <v>109.24</v>
      </c>
      <c r="G1486">
        <v>33.958454778536698</v>
      </c>
      <c r="H1486">
        <v>-0.39588628403874898</v>
      </c>
      <c r="I1486">
        <v>36.924379479052497</v>
      </c>
      <c r="J1486">
        <v>11.471242738147</v>
      </c>
      <c r="K1486">
        <v>97.371533225848196</v>
      </c>
      <c r="L1486">
        <v>92.721688506068801</v>
      </c>
      <c r="M1486">
        <v>82.041526364926298</v>
      </c>
      <c r="N1486">
        <v>0.73646820923863998</v>
      </c>
      <c r="O1486">
        <v>12.596118637861499</v>
      </c>
      <c r="P1486">
        <v>60.293470286133498</v>
      </c>
    </row>
    <row r="1487" spans="1:17" hidden="1" x14ac:dyDescent="0.3">
      <c r="A1487" t="s">
        <v>3136</v>
      </c>
      <c r="B1487" t="s">
        <v>3137</v>
      </c>
      <c r="C1487" t="s">
        <v>3188</v>
      </c>
      <c r="D1487" t="s">
        <v>18</v>
      </c>
      <c r="E1487">
        <v>1043.17608726</v>
      </c>
      <c r="F1487">
        <v>1014.85</v>
      </c>
      <c r="G1487">
        <v>14.4496307105843</v>
      </c>
      <c r="H1487">
        <v>-12.734045063608299</v>
      </c>
      <c r="I1487">
        <v>1.8105644793678799</v>
      </c>
      <c r="J1487">
        <v>-0.50278988789893697</v>
      </c>
      <c r="K1487">
        <v>1007.6238748793299</v>
      </c>
      <c r="L1487">
        <v>973.42892038099501</v>
      </c>
      <c r="M1487">
        <v>46.063143584935197</v>
      </c>
      <c r="N1487">
        <v>0.85851600997708499</v>
      </c>
      <c r="O1487">
        <v>55.885106173326001</v>
      </c>
      <c r="P1487">
        <v>31.832943621719899</v>
      </c>
      <c r="Q1487">
        <v>0.17406562213530299</v>
      </c>
    </row>
    <row r="1488" spans="1:17" hidden="1" x14ac:dyDescent="0.3">
      <c r="A1488" t="s">
        <v>3138</v>
      </c>
      <c r="B1488" t="s">
        <v>3139</v>
      </c>
      <c r="C1488" t="s">
        <v>3188</v>
      </c>
      <c r="D1488" t="s">
        <v>51</v>
      </c>
      <c r="E1488">
        <v>1036.01122416</v>
      </c>
      <c r="F1488">
        <v>214.72</v>
      </c>
      <c r="G1488">
        <v>-35.486391677607003</v>
      </c>
      <c r="H1488">
        <v>-28.3957927556669</v>
      </c>
      <c r="I1488">
        <v>-9.1394852969614604</v>
      </c>
      <c r="J1488">
        <v>-0.36094958602260002</v>
      </c>
      <c r="K1488">
        <v>265.89092405353199</v>
      </c>
      <c r="L1488">
        <v>267.69075695652498</v>
      </c>
      <c r="M1488">
        <v>35.739485311158901</v>
      </c>
      <c r="N1488">
        <v>0.58469202283414601</v>
      </c>
      <c r="O1488">
        <v>72.177719821162398</v>
      </c>
      <c r="P1488">
        <v>8.44444444444445</v>
      </c>
      <c r="Q1488">
        <v>-2.0450184087323998E-2</v>
      </c>
    </row>
    <row r="1489" spans="1:17" hidden="1" x14ac:dyDescent="0.3">
      <c r="A1489" t="s">
        <v>3140</v>
      </c>
      <c r="B1489" t="s">
        <v>3141</v>
      </c>
      <c r="C1489" t="s">
        <v>3188</v>
      </c>
      <c r="D1489" t="s">
        <v>495</v>
      </c>
      <c r="E1489">
        <v>1029.9586850000001</v>
      </c>
      <c r="F1489">
        <v>42.5</v>
      </c>
      <c r="G1489">
        <v>-36.528675756451101</v>
      </c>
      <c r="H1489">
        <v>-2.6020752203352702</v>
      </c>
      <c r="I1489">
        <v>9.5912417525759093</v>
      </c>
      <c r="J1489">
        <v>5.4992220472237401</v>
      </c>
      <c r="K1489">
        <v>39.772541948801198</v>
      </c>
      <c r="L1489">
        <v>42.539745013947901</v>
      </c>
      <c r="M1489">
        <v>73.054932322421394</v>
      </c>
      <c r="N1489">
        <v>0.80632703495652702</v>
      </c>
      <c r="O1489">
        <v>30.352941176470502</v>
      </c>
      <c r="P1489">
        <v>28.7878787878787</v>
      </c>
      <c r="Q1489">
        <v>-5.7927361801109996E-3</v>
      </c>
    </row>
    <row r="1490" spans="1:17" hidden="1" x14ac:dyDescent="0.3">
      <c r="A1490" t="s">
        <v>3142</v>
      </c>
      <c r="B1490" t="s">
        <v>3143</v>
      </c>
      <c r="C1490" t="s">
        <v>3188</v>
      </c>
      <c r="D1490" t="s">
        <v>417</v>
      </c>
      <c r="E1490">
        <v>1029.8649375</v>
      </c>
      <c r="F1490">
        <v>323.75</v>
      </c>
      <c r="G1490">
        <v>-47.475532718191801</v>
      </c>
      <c r="H1490">
        <v>-2.1981982628577499</v>
      </c>
      <c r="I1490">
        <v>-1.3643035624903701</v>
      </c>
      <c r="J1490">
        <v>4.7216791586975804</v>
      </c>
      <c r="K1490">
        <v>311.21601149940301</v>
      </c>
      <c r="L1490">
        <v>320.04886558275302</v>
      </c>
      <c r="M1490">
        <v>66.361875804155702</v>
      </c>
      <c r="N1490">
        <v>2.2208794805655598</v>
      </c>
      <c r="O1490">
        <v>46.640926640926601</v>
      </c>
      <c r="P1490">
        <v>17.449664429530198</v>
      </c>
      <c r="Q1490">
        <v>-4.2858625659561E-2</v>
      </c>
    </row>
    <row r="1491" spans="1:17" hidden="1" x14ac:dyDescent="0.3">
      <c r="A1491" t="s">
        <v>3144</v>
      </c>
      <c r="B1491" t="s">
        <v>3145</v>
      </c>
      <c r="C1491" t="s">
        <v>3188</v>
      </c>
      <c r="D1491" t="s">
        <v>46</v>
      </c>
      <c r="E1491">
        <v>1026.4681098000001</v>
      </c>
      <c r="F1491">
        <v>425.25</v>
      </c>
      <c r="G1491">
        <v>50.530004307935897</v>
      </c>
      <c r="H1491">
        <v>0.99863716532930402</v>
      </c>
      <c r="I1491">
        <v>60.363346194684397</v>
      </c>
      <c r="J1491">
        <v>9.5896621161491709</v>
      </c>
      <c r="K1491">
        <v>397.62003695723701</v>
      </c>
      <c r="M1491">
        <v>79.407353730714703</v>
      </c>
      <c r="N1491">
        <v>0.450547705073639</v>
      </c>
      <c r="O1491">
        <v>63.539094650205698</v>
      </c>
      <c r="P1491">
        <v>90.737833594976394</v>
      </c>
    </row>
    <row r="1492" spans="1:17" hidden="1" x14ac:dyDescent="0.3">
      <c r="A1492" t="s">
        <v>3146</v>
      </c>
      <c r="B1492" t="s">
        <v>3147</v>
      </c>
      <c r="C1492" t="s">
        <v>3188</v>
      </c>
      <c r="D1492" t="s">
        <v>508</v>
      </c>
      <c r="E1492">
        <v>1025.75522</v>
      </c>
      <c r="F1492">
        <v>1276.45</v>
      </c>
      <c r="G1492">
        <v>10.7402697520081</v>
      </c>
      <c r="H1492">
        <v>-2.5427985322116302</v>
      </c>
      <c r="I1492">
        <v>-3.40385160174222</v>
      </c>
      <c r="J1492">
        <v>3.4453170452926298</v>
      </c>
      <c r="K1492">
        <v>1267.5411300370699</v>
      </c>
      <c r="L1492">
        <v>1209.8496828939999</v>
      </c>
      <c r="M1492">
        <v>57.621095781015697</v>
      </c>
      <c r="N1492">
        <v>0.56149415642700595</v>
      </c>
      <c r="O1492">
        <v>26.8988209487249</v>
      </c>
      <c r="P1492">
        <v>32.1240037263223</v>
      </c>
      <c r="Q1492">
        <v>0.12426390400010701</v>
      </c>
    </row>
    <row r="1493" spans="1:17" hidden="1" x14ac:dyDescent="0.3">
      <c r="A1493" t="s">
        <v>3148</v>
      </c>
      <c r="B1493" t="s">
        <v>3149</v>
      </c>
      <c r="C1493" t="s">
        <v>3188</v>
      </c>
      <c r="D1493" t="s">
        <v>451</v>
      </c>
      <c r="E1493">
        <v>1024.058944032</v>
      </c>
      <c r="F1493">
        <v>41.68</v>
      </c>
      <c r="G1493">
        <v>-37.339078342404697</v>
      </c>
      <c r="H1493">
        <v>-3.7434531632586898</v>
      </c>
      <c r="I1493">
        <v>-25.597888727798001</v>
      </c>
      <c r="J1493">
        <v>5.56576820776466</v>
      </c>
      <c r="K1493">
        <v>41.440442266453601</v>
      </c>
      <c r="L1493">
        <v>46.969033244661802</v>
      </c>
      <c r="M1493">
        <v>75.424279990766294</v>
      </c>
      <c r="N1493">
        <v>0.72214972108473896</v>
      </c>
      <c r="O1493">
        <v>97.936660268713993</v>
      </c>
      <c r="P1493">
        <v>13.879781420764999</v>
      </c>
    </row>
    <row r="1494" spans="1:17" hidden="1" x14ac:dyDescent="0.3">
      <c r="A1494" t="s">
        <v>3150</v>
      </c>
      <c r="B1494" t="s">
        <v>3151</v>
      </c>
      <c r="C1494" t="s">
        <v>3188</v>
      </c>
      <c r="D1494" t="s">
        <v>585</v>
      </c>
      <c r="E1494">
        <v>1022.2491649999999</v>
      </c>
      <c r="F1494">
        <v>417.45</v>
      </c>
      <c r="G1494">
        <v>-26.716090630497501</v>
      </c>
      <c r="H1494">
        <v>-2.3702604068516702</v>
      </c>
      <c r="I1494">
        <v>-0.27445976104835501</v>
      </c>
      <c r="J1494">
        <v>0.24032347263360801</v>
      </c>
      <c r="K1494">
        <v>423.47845580415299</v>
      </c>
      <c r="L1494">
        <v>436.49296169328102</v>
      </c>
      <c r="M1494">
        <v>62.294955378362097</v>
      </c>
      <c r="N1494">
        <v>0.52244573211392498</v>
      </c>
      <c r="O1494">
        <v>39.992813510600001</v>
      </c>
      <c r="P1494">
        <v>21.175616835994099</v>
      </c>
      <c r="Q1494">
        <v>3.5187308902436001E-2</v>
      </c>
    </row>
    <row r="1495" spans="1:17" hidden="1" x14ac:dyDescent="0.3">
      <c r="A1495" t="s">
        <v>3152</v>
      </c>
      <c r="B1495" t="s">
        <v>3153</v>
      </c>
      <c r="C1495" t="s">
        <v>3188</v>
      </c>
      <c r="D1495" t="s">
        <v>948</v>
      </c>
      <c r="E1495">
        <v>1019.6703467999999</v>
      </c>
      <c r="F1495">
        <v>723.6</v>
      </c>
      <c r="G1495">
        <v>-26.9534541266631</v>
      </c>
      <c r="H1495">
        <v>-3.76179607311887</v>
      </c>
      <c r="I1495">
        <v>9.1097112138990095</v>
      </c>
      <c r="J1495">
        <v>1.6819711537548601</v>
      </c>
      <c r="K1495">
        <v>748.42390010247095</v>
      </c>
      <c r="L1495">
        <v>731.12387832612706</v>
      </c>
      <c r="M1495">
        <v>61.154774753141602</v>
      </c>
      <c r="N1495">
        <v>0.257649994477681</v>
      </c>
      <c r="O1495">
        <v>39.579878385848502</v>
      </c>
      <c r="P1495">
        <v>38.620689655172399</v>
      </c>
      <c r="Q1495">
        <v>0.100751705199098</v>
      </c>
    </row>
    <row r="1496" spans="1:17" hidden="1" x14ac:dyDescent="0.3">
      <c r="A1496" t="s">
        <v>3154</v>
      </c>
      <c r="B1496" t="s">
        <v>3155</v>
      </c>
      <c r="C1496" t="s">
        <v>3188</v>
      </c>
      <c r="D1496" t="s">
        <v>271</v>
      </c>
      <c r="E1496">
        <v>1017.494624295</v>
      </c>
      <c r="F1496">
        <v>2583.4499999999998</v>
      </c>
      <c r="G1496">
        <v>151.594140726017</v>
      </c>
      <c r="H1496">
        <v>25.801658386756099</v>
      </c>
      <c r="I1496">
        <v>62.208063886704302</v>
      </c>
      <c r="J1496">
        <v>-5.4694163675861098</v>
      </c>
      <c r="K1496">
        <v>2181.5612458781802</v>
      </c>
      <c r="L1496">
        <v>1727.2553032631399</v>
      </c>
      <c r="M1496">
        <v>76.215724162846698</v>
      </c>
      <c r="N1496">
        <v>1.3407848285179</v>
      </c>
      <c r="O1496">
        <v>0.52449244227681302</v>
      </c>
      <c r="P1496">
        <v>187.04999999999899</v>
      </c>
      <c r="Q1496">
        <v>0.21795821641094601</v>
      </c>
    </row>
    <row r="1497" spans="1:17" hidden="1" x14ac:dyDescent="0.3">
      <c r="A1497" t="s">
        <v>3156</v>
      </c>
      <c r="B1497" t="s">
        <v>3157</v>
      </c>
      <c r="C1497" t="s">
        <v>3188</v>
      </c>
      <c r="D1497" t="s">
        <v>1541</v>
      </c>
      <c r="E1497">
        <v>1015.517500187</v>
      </c>
      <c r="F1497">
        <v>175.09</v>
      </c>
      <c r="G1497">
        <v>-49.195836732245802</v>
      </c>
      <c r="H1497">
        <v>-2.5278630351899398</v>
      </c>
      <c r="I1497">
        <v>-26.538462606128601</v>
      </c>
      <c r="J1497">
        <v>3.96557493293367</v>
      </c>
      <c r="K1497">
        <v>186.071328113557</v>
      </c>
      <c r="L1497">
        <v>217.871042099231</v>
      </c>
      <c r="M1497">
        <v>57.743065903772198</v>
      </c>
      <c r="N1497">
        <v>0.85176845204071605</v>
      </c>
      <c r="O1497">
        <v>69.912616368724599</v>
      </c>
      <c r="P1497">
        <v>9.4244109743141191</v>
      </c>
      <c r="Q1497">
        <v>-5.0226679196045003E-2</v>
      </c>
    </row>
    <row r="1498" spans="1:17" hidden="1" x14ac:dyDescent="0.3">
      <c r="A1498" t="s">
        <v>3158</v>
      </c>
      <c r="B1498" t="s">
        <v>3159</v>
      </c>
      <c r="C1498" t="s">
        <v>3188</v>
      </c>
      <c r="D1498" t="s">
        <v>495</v>
      </c>
      <c r="E1498">
        <v>1011.9705483499999</v>
      </c>
      <c r="F1498">
        <v>42.05</v>
      </c>
      <c r="G1498">
        <v>418.44396596770702</v>
      </c>
      <c r="H1498">
        <v>3.4379408758194399</v>
      </c>
      <c r="I1498">
        <v>547.28826338275906</v>
      </c>
      <c r="J1498">
        <v>3.3330074410233101</v>
      </c>
      <c r="K1498">
        <v>37.776569488761801</v>
      </c>
      <c r="L1498">
        <v>23.207760114458701</v>
      </c>
      <c r="M1498">
        <v>52.940734868245301</v>
      </c>
      <c r="N1498">
        <v>0.46848671593871799</v>
      </c>
      <c r="O1498">
        <v>9.3935790725327095</v>
      </c>
      <c r="P1498">
        <v>622.50859106529197</v>
      </c>
    </row>
    <row r="1499" spans="1:17" hidden="1" x14ac:dyDescent="0.3">
      <c r="A1499" t="s">
        <v>3160</v>
      </c>
      <c r="B1499" t="s">
        <v>3161</v>
      </c>
      <c r="C1499" t="s">
        <v>3188</v>
      </c>
      <c r="D1499" t="s">
        <v>508</v>
      </c>
      <c r="E1499">
        <v>1009.649894267</v>
      </c>
      <c r="F1499">
        <v>178.67</v>
      </c>
      <c r="G1499">
        <v>52.1076775127543</v>
      </c>
      <c r="H1499">
        <v>19.398500950457201</v>
      </c>
      <c r="I1499">
        <v>34.2292300580947</v>
      </c>
      <c r="J1499">
        <v>1.45615482578547</v>
      </c>
      <c r="K1499">
        <v>162.37128339731399</v>
      </c>
      <c r="L1499">
        <v>144.67475880167899</v>
      </c>
      <c r="M1499">
        <v>72.602958482380203</v>
      </c>
      <c r="N1499">
        <v>1.2364513298159201</v>
      </c>
      <c r="O1499">
        <v>5.8263838361224796</v>
      </c>
      <c r="P1499">
        <v>103.14951677089201</v>
      </c>
      <c r="Q1499">
        <v>0.108277125434147</v>
      </c>
    </row>
    <row r="1500" spans="1:17" hidden="1" x14ac:dyDescent="0.3">
      <c r="A1500" t="s">
        <v>3162</v>
      </c>
      <c r="B1500" t="s">
        <v>3163</v>
      </c>
      <c r="C1500" t="s">
        <v>3188</v>
      </c>
      <c r="D1500" t="s">
        <v>91</v>
      </c>
      <c r="E1500">
        <v>1007.94417247999</v>
      </c>
      <c r="F1500">
        <v>341.35</v>
      </c>
      <c r="G1500">
        <v>84.667261380921104</v>
      </c>
      <c r="H1500">
        <v>-2.6656463477677601</v>
      </c>
      <c r="I1500">
        <v>15.1168560579779</v>
      </c>
      <c r="J1500">
        <v>1.1023162368500199</v>
      </c>
      <c r="K1500">
        <v>340.24783266706299</v>
      </c>
      <c r="L1500">
        <v>322.24665539433101</v>
      </c>
      <c r="M1500">
        <v>60.150460457828501</v>
      </c>
      <c r="N1500">
        <v>0.68128788597969603</v>
      </c>
      <c r="O1500">
        <v>24.036912260143499</v>
      </c>
      <c r="P1500">
        <v>117.28198599618</v>
      </c>
      <c r="Q1500">
        <v>8.9032326889984997E-2</v>
      </c>
    </row>
    <row r="1501" spans="1:17" hidden="1" x14ac:dyDescent="0.3">
      <c r="A1501" t="s">
        <v>3164</v>
      </c>
      <c r="B1501" t="s">
        <v>3165</v>
      </c>
      <c r="C1501" t="s">
        <v>3188</v>
      </c>
      <c r="D1501" t="s">
        <v>139</v>
      </c>
      <c r="E1501">
        <v>1006.8387</v>
      </c>
      <c r="F1501">
        <v>510.05</v>
      </c>
      <c r="G1501">
        <v>233.66311180194501</v>
      </c>
      <c r="H1501">
        <v>8.9479176660730495</v>
      </c>
      <c r="I1501">
        <v>46.1320191006443</v>
      </c>
      <c r="J1501">
        <v>-0.107883478451254</v>
      </c>
      <c r="K1501">
        <v>501.03483423900201</v>
      </c>
      <c r="L1501">
        <v>405.89411131662501</v>
      </c>
      <c r="M1501">
        <v>43.9121876857198</v>
      </c>
      <c r="N1501">
        <v>1.19033371691599</v>
      </c>
      <c r="O1501">
        <v>31.340064699539202</v>
      </c>
      <c r="P1501">
        <v>264.32142857142799</v>
      </c>
    </row>
    <row r="1502" spans="1:17" hidden="1" x14ac:dyDescent="0.3">
      <c r="A1502" t="s">
        <v>3166</v>
      </c>
      <c r="B1502" t="s">
        <v>3167</v>
      </c>
      <c r="C1502" t="s">
        <v>3188</v>
      </c>
      <c r="D1502" t="s">
        <v>495</v>
      </c>
      <c r="E1502">
        <v>1005.18828542299</v>
      </c>
      <c r="F1502">
        <v>139.63</v>
      </c>
      <c r="G1502">
        <v>-33.034073494191098</v>
      </c>
      <c r="H1502">
        <v>-5.2096194865423398</v>
      </c>
      <c r="I1502">
        <v>-6.9753183808222703</v>
      </c>
      <c r="J1502">
        <v>5.5230651128073998</v>
      </c>
      <c r="K1502">
        <v>142.24683834902601</v>
      </c>
      <c r="L1502">
        <v>154.14550146760999</v>
      </c>
      <c r="M1502">
        <v>62.223807056164603</v>
      </c>
      <c r="N1502">
        <v>0.59317900162438697</v>
      </c>
      <c r="O1502">
        <v>55.446537277089398</v>
      </c>
      <c r="P1502">
        <v>10.118296529968401</v>
      </c>
      <c r="Q1502">
        <v>2.6112076074747002E-2</v>
      </c>
    </row>
    <row r="1503" spans="1:17" hidden="1" x14ac:dyDescent="0.3">
      <c r="A1503" t="s">
        <v>3168</v>
      </c>
      <c r="B1503" t="s">
        <v>3169</v>
      </c>
      <c r="C1503" t="s">
        <v>3188</v>
      </c>
      <c r="D1503" t="s">
        <v>131</v>
      </c>
      <c r="E1503">
        <v>1003.799028</v>
      </c>
      <c r="F1503">
        <v>241.04</v>
      </c>
      <c r="G1503">
        <v>30.897966746708999</v>
      </c>
      <c r="H1503">
        <v>-3.19702311805269</v>
      </c>
      <c r="I1503">
        <v>-11.9724531216927</v>
      </c>
      <c r="J1503">
        <v>3.34213219465498</v>
      </c>
      <c r="K1503">
        <v>240.67081063469999</v>
      </c>
      <c r="L1503">
        <v>248.425927644148</v>
      </c>
      <c r="M1503">
        <v>70.1814299824633</v>
      </c>
      <c r="N1503">
        <v>0.48270176569093898</v>
      </c>
      <c r="O1503">
        <v>56.592266843677301</v>
      </c>
      <c r="P1503">
        <v>51.502199874292899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Price_Filter_04_12_2024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2024-12-05T12:40:01Z</dcterms:created>
  <dcterms:modified xsi:type="dcterms:W3CDTF">2024-12-05T12:40:04Z</dcterms:modified>
</cp:coreProperties>
</file>